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6\20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E40" i="1"/>
  <c r="E41" i="1"/>
  <c r="F39" i="1"/>
  <c r="F40" i="1"/>
  <c r="F41" i="1"/>
  <c r="O39" i="1"/>
  <c r="O40" i="1" s="1"/>
  <c r="P39" i="1"/>
  <c r="P40" i="1"/>
  <c r="P41" i="1"/>
  <c r="Q39" i="1"/>
  <c r="Q40" i="1" s="1"/>
  <c r="R39" i="1"/>
  <c r="R40" i="1"/>
  <c r="R41" i="1"/>
  <c r="S39" i="1"/>
  <c r="S40" i="1"/>
  <c r="S41" i="1"/>
  <c r="AB39" i="1"/>
  <c r="AC39" i="1"/>
  <c r="AC40" i="1"/>
  <c r="AC41" i="1"/>
  <c r="AD39" i="1"/>
  <c r="Q41" i="1" l="1"/>
  <c r="AD40" i="1"/>
  <c r="AD41" i="1"/>
  <c r="O41" i="1"/>
  <c r="AB40" i="1"/>
  <c r="AB41" i="1"/>
  <c r="C16" i="5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E8" i="1" s="1"/>
  <c r="I7" i="1"/>
  <c r="I8" i="1" s="1"/>
  <c r="I9" i="1" s="1"/>
  <c r="F7" i="1"/>
  <c r="J9" i="1"/>
  <c r="M7" i="1"/>
  <c r="M8" i="1" s="1"/>
  <c r="M9" i="1" s="1"/>
  <c r="O8" i="1"/>
  <c r="O9" i="1" s="1"/>
  <c r="O10" i="1" s="1"/>
  <c r="H8" i="1"/>
  <c r="E9" i="1"/>
  <c r="P12" i="1"/>
  <c r="Q9" i="1"/>
  <c r="L9" i="1"/>
  <c r="K8" i="1"/>
  <c r="N10" i="1" l="1"/>
  <c r="Q10" i="1"/>
  <c r="J10" i="1"/>
  <c r="J11" i="1" s="1"/>
  <c r="G9" i="1"/>
  <c r="G10" i="1" s="1"/>
  <c r="H9" i="1"/>
  <c r="I10" i="1"/>
  <c r="I11" i="1" s="1"/>
  <c r="I12" i="1" s="1"/>
  <c r="F8" i="1"/>
  <c r="F9" i="1" s="1"/>
  <c r="F10" i="1" s="1"/>
  <c r="F11" i="1" s="1"/>
  <c r="F12" i="1" s="1"/>
  <c r="E10" i="1"/>
  <c r="M10" i="1"/>
  <c r="M11" i="1" s="1"/>
  <c r="M12" i="1" s="1"/>
  <c r="K9" i="1"/>
  <c r="K10" i="1" s="1"/>
  <c r="P13" i="1"/>
  <c r="Q11" i="1"/>
  <c r="Q12" i="1" s="1"/>
  <c r="Q13" i="1" s="1"/>
  <c r="O11" i="1"/>
  <c r="O12" i="1" s="1"/>
  <c r="L10" i="1"/>
  <c r="N11" i="1" l="1"/>
  <c r="N12" i="1"/>
  <c r="P14" i="1"/>
  <c r="P15" i="1" s="1"/>
  <c r="J12" i="1"/>
  <c r="H10" i="1"/>
  <c r="H11" i="1" s="1"/>
  <c r="H12" i="1" s="1"/>
  <c r="H13" i="1" s="1"/>
  <c r="N13" i="1"/>
  <c r="AA2" i="1" s="1"/>
  <c r="E11" i="1"/>
  <c r="F13" i="1"/>
  <c r="G11" i="1"/>
  <c r="I13" i="1"/>
  <c r="I14" i="1" s="1"/>
  <c r="O13" i="1"/>
  <c r="O14" i="1" s="1"/>
  <c r="L11" i="1"/>
  <c r="Q14" i="1"/>
  <c r="M13" i="1"/>
  <c r="M14" i="1" s="1"/>
  <c r="K11" i="1"/>
  <c r="L12" i="1" l="1"/>
  <c r="L13" i="1" s="1"/>
  <c r="L14" i="1" s="1"/>
  <c r="L15" i="1" s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G24" i="1"/>
  <c r="P25" i="1"/>
  <c r="N24" i="1"/>
  <c r="AA9" i="1"/>
  <c r="O23" i="1"/>
  <c r="O24" i="1" s="1"/>
  <c r="AA18" i="1"/>
  <c r="F23" i="1"/>
  <c r="F24" i="1" s="1"/>
  <c r="W39" i="1" l="1"/>
  <c r="W41" i="1"/>
  <c r="W40" i="1"/>
  <c r="H30" i="1"/>
  <c r="H31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H32" i="1" l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X40" i="1" l="1"/>
  <c r="X41" i="1"/>
  <c r="X39" i="1"/>
  <c r="V39" i="1"/>
  <c r="V40" i="1"/>
  <c r="V41" i="1"/>
  <c r="U40" i="1"/>
  <c r="U39" i="1"/>
  <c r="U41" i="1"/>
  <c r="V2" i="1"/>
  <c r="U2" i="1"/>
  <c r="E22" i="1"/>
  <c r="E23" i="1" s="1"/>
  <c r="E24" i="1" s="1"/>
  <c r="Q34" i="1"/>
  <c r="N27" i="1"/>
  <c r="M28" i="1"/>
  <c r="M29" i="1" s="1"/>
  <c r="L30" i="1"/>
  <c r="G29" i="1"/>
  <c r="G30" i="1" s="1"/>
  <c r="F28" i="1"/>
  <c r="AA27" i="1"/>
  <c r="N28" i="1"/>
  <c r="AC27" i="1"/>
  <c r="P28" i="1"/>
  <c r="AB27" i="1"/>
  <c r="O28" i="1"/>
  <c r="AA26" i="1"/>
  <c r="AA7" i="1"/>
  <c r="Q35" i="1" l="1"/>
  <c r="Q36" i="1" s="1"/>
  <c r="Q37" i="1" s="1"/>
  <c r="Q38" i="1" s="1"/>
  <c r="E25" i="1"/>
  <c r="AD1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L31" i="1"/>
  <c r="L32" i="1" s="1"/>
  <c r="M30" i="1"/>
  <c r="F29" i="1"/>
  <c r="F30" i="1" s="1"/>
  <c r="N29" i="1"/>
  <c r="P29" i="1"/>
  <c r="O29" i="1"/>
  <c r="T40" i="1" l="1"/>
  <c r="T41" i="1"/>
  <c r="T39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L33" i="1"/>
  <c r="M31" i="1"/>
  <c r="N30" i="1"/>
  <c r="O30" i="1"/>
  <c r="P30" i="1"/>
  <c r="AC25" i="1"/>
  <c r="AB25" i="1"/>
  <c r="AA25" i="1"/>
  <c r="AD33" i="1" l="1"/>
  <c r="AD32" i="1"/>
  <c r="E27" i="1"/>
  <c r="M32" i="1"/>
  <c r="M33" i="1" s="1"/>
  <c r="L34" i="1"/>
  <c r="S2" i="1"/>
  <c r="AC30" i="1"/>
  <c r="P31" i="1"/>
  <c r="AB30" i="1"/>
  <c r="O31" i="1"/>
  <c r="AA30" i="1"/>
  <c r="N31" i="1"/>
  <c r="E28" i="1" l="1"/>
  <c r="L35" i="1"/>
  <c r="M34" i="1"/>
  <c r="Z2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M35" i="1"/>
  <c r="AC17" i="1"/>
  <c r="P34" i="1"/>
  <c r="P35" i="1" s="1"/>
  <c r="P36" i="1" s="1"/>
  <c r="P37" i="1" s="1"/>
  <c r="P38" i="1" s="1"/>
  <c r="AA17" i="1"/>
  <c r="N34" i="1"/>
  <c r="N35" i="1" s="1"/>
  <c r="N36" i="1" s="1"/>
  <c r="N37" i="1" s="1"/>
  <c r="N38" i="1" s="1"/>
  <c r="N39" i="1" s="1"/>
  <c r="N40" i="1" s="1"/>
  <c r="N41" i="1" s="1"/>
  <c r="AB17" i="1"/>
  <c r="O34" i="1"/>
  <c r="O35" i="1" s="1"/>
  <c r="O36" i="1" s="1"/>
  <c r="O37" i="1" s="1"/>
  <c r="O38" i="1" s="1"/>
  <c r="AA40" i="1" l="1"/>
  <c r="AA39" i="1"/>
  <c r="AA41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Y2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A33" i="1" l="1"/>
  <c r="L38" i="1"/>
  <c r="AC33" i="1"/>
  <c r="AB33" i="1"/>
  <c r="E35" i="1"/>
  <c r="E36" i="1" s="1"/>
  <c r="M37" i="1"/>
  <c r="Y23" i="1" l="1"/>
  <c r="L39" i="1"/>
  <c r="L40" i="1" s="1"/>
  <c r="L41" i="1" s="1"/>
  <c r="Y6" i="1"/>
  <c r="Y8" i="1"/>
  <c r="Y3" i="1"/>
  <c r="Y4" i="1"/>
  <c r="Y5" i="1"/>
  <c r="Y7" i="1"/>
  <c r="Y41" i="1"/>
  <c r="Y39" i="1"/>
  <c r="Y40" i="1"/>
  <c r="Y30" i="1"/>
  <c r="Y15" i="1"/>
  <c r="Y18" i="1"/>
  <c r="Y20" i="1"/>
  <c r="Y28" i="1"/>
  <c r="Y26" i="1"/>
  <c r="Y11" i="1"/>
  <c r="Y24" i="1"/>
  <c r="Y21" i="1"/>
  <c r="Y10" i="1"/>
  <c r="Y25" i="1"/>
  <c r="Y16" i="1"/>
  <c r="Y35" i="1"/>
  <c r="Y34" i="1"/>
  <c r="Y31" i="1"/>
  <c r="Y12" i="1"/>
  <c r="Y22" i="1"/>
  <c r="Y29" i="1"/>
  <c r="Y27" i="1"/>
  <c r="Y13" i="1"/>
  <c r="Y19" i="1"/>
  <c r="Y36" i="1"/>
  <c r="Y14" i="1"/>
  <c r="Y9" i="1"/>
  <c r="Y17" i="1"/>
  <c r="Y38" i="1"/>
  <c r="Y37" i="1"/>
  <c r="E37" i="1"/>
  <c r="E38" i="1" s="1"/>
  <c r="M38" i="1"/>
  <c r="M39" i="1" s="1"/>
  <c r="M40" i="1" s="1"/>
  <c r="M41" i="1" s="1"/>
  <c r="Z33" i="1" l="1"/>
  <c r="Z39" i="1"/>
  <c r="Z40" i="1"/>
  <c r="Z41" i="1"/>
  <c r="Z18" i="1"/>
  <c r="Z8" i="1"/>
  <c r="Z15" i="1"/>
  <c r="Z34" i="1"/>
  <c r="Z26" i="1"/>
  <c r="Z10" i="1"/>
  <c r="Z22" i="1"/>
  <c r="Z25" i="1"/>
  <c r="Z12" i="1"/>
  <c r="Z20" i="1"/>
  <c r="Z21" i="1"/>
  <c r="Z31" i="1"/>
  <c r="Z5" i="1"/>
  <c r="Z27" i="1"/>
  <c r="Z35" i="1"/>
  <c r="Z29" i="1"/>
  <c r="Z4" i="1"/>
  <c r="Z17" i="1"/>
  <c r="Z19" i="1"/>
  <c r="Z16" i="1"/>
  <c r="Z37" i="1"/>
  <c r="Z13" i="1"/>
  <c r="Z11" i="1"/>
  <c r="Z28" i="1"/>
  <c r="Z24" i="1"/>
  <c r="Z9" i="1"/>
  <c r="Z7" i="1"/>
  <c r="Z6" i="1"/>
  <c r="Z30" i="1"/>
  <c r="Z14" i="1"/>
  <c r="Z3" i="1"/>
  <c r="Y32" i="1"/>
  <c r="Y33" i="1"/>
  <c r="Z32" i="1"/>
  <c r="Z36" i="1"/>
  <c r="R25" i="1"/>
  <c r="Z38" i="1"/>
  <c r="Z23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X8" i="1" l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W3" i="1"/>
  <c r="S3" i="1" l="1"/>
  <c r="S5" i="1"/>
  <c r="S37" i="1"/>
  <c r="S19" i="1"/>
  <c r="S27" i="1"/>
  <c r="S23" i="1"/>
  <c r="S14" i="1"/>
  <c r="S7" i="1"/>
  <c r="S22" i="1"/>
  <c r="S38" i="1"/>
  <c r="S34" i="1"/>
  <c r="S16" i="1"/>
  <c r="S26" i="1"/>
  <c r="S9" i="1"/>
  <c r="S24" i="1"/>
  <c r="S18" i="1"/>
  <c r="S17" i="1"/>
  <c r="S33" i="1"/>
  <c r="S4" i="1"/>
  <c r="S35" i="1"/>
  <c r="S6" i="1"/>
  <c r="S11" i="1"/>
  <c r="S21" i="1"/>
  <c r="S12" i="1"/>
  <c r="S25" i="1"/>
  <c r="S31" i="1"/>
  <c r="S36" i="1"/>
  <c r="S8" i="1"/>
  <c r="S13" i="1"/>
  <c r="S29" i="1"/>
  <c r="S15" i="1"/>
  <c r="S10" i="1"/>
  <c r="S20" i="1"/>
  <c r="S30" i="1"/>
  <c r="S28" i="1"/>
  <c r="S32" i="1"/>
  <c r="T5" i="1" l="1"/>
  <c r="T4" i="1"/>
  <c r="T37" i="1"/>
  <c r="T35" i="1"/>
  <c r="T24" i="1"/>
  <c r="T11" i="1"/>
  <c r="T12" i="1"/>
  <c r="T23" i="1"/>
  <c r="T20" i="1"/>
  <c r="T33" i="1"/>
  <c r="T36" i="1"/>
  <c r="T21" i="1"/>
  <c r="T17" i="1"/>
  <c r="T7" i="1"/>
  <c r="T26" i="1"/>
  <c r="T22" i="1"/>
  <c r="T10" i="1"/>
  <c r="T29" i="1"/>
  <c r="T32" i="1"/>
  <c r="T3" i="1"/>
  <c r="T34" i="1"/>
  <c r="T15" i="1"/>
  <c r="T6" i="1"/>
  <c r="T25" i="1"/>
  <c r="T9" i="1"/>
  <c r="T16" i="1"/>
  <c r="T30" i="1"/>
  <c r="T38" i="1"/>
  <c r="T19" i="1"/>
  <c r="T14" i="1"/>
  <c r="T28" i="1"/>
  <c r="T8" i="1"/>
  <c r="T13" i="1"/>
  <c r="T18" i="1"/>
  <c r="T27" i="1"/>
  <c r="T31" i="1"/>
  <c r="U6" i="1" l="1"/>
  <c r="U7" i="1"/>
  <c r="U5" i="1"/>
  <c r="U3" i="1"/>
  <c r="U4" i="1"/>
  <c r="U8" i="1"/>
  <c r="U37" i="1"/>
  <c r="U36" i="1"/>
  <c r="U32" i="1"/>
  <c r="U12" i="1"/>
  <c r="U30" i="1"/>
  <c r="U25" i="1"/>
  <c r="U24" i="1"/>
  <c r="U9" i="1"/>
  <c r="U20" i="1"/>
  <c r="U29" i="1"/>
  <c r="U22" i="1"/>
  <c r="U13" i="1"/>
  <c r="U38" i="1"/>
  <c r="U10" i="1"/>
  <c r="U33" i="1"/>
  <c r="U34" i="1"/>
  <c r="U31" i="1"/>
  <c r="U27" i="1"/>
  <c r="U23" i="1"/>
  <c r="U21" i="1"/>
  <c r="U18" i="1"/>
  <c r="U16" i="1"/>
  <c r="U28" i="1"/>
  <c r="U19" i="1"/>
  <c r="U15" i="1"/>
  <c r="U14" i="1"/>
  <c r="U26" i="1"/>
  <c r="U35" i="1"/>
  <c r="U17" i="1"/>
  <c r="U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<sst xmlns="http://schemas.openxmlformats.org/spreadsheetml/2006/main" count="722" uniqueCount="463">
  <si>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</si>
  <si>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</si>
  <si>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</si>
  <si>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</si>
  <si>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</si>
  <si>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</si>
  <si>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</si>
  <si>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</si>
  <si>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</si>
  <si>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</si>
  <si>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</si>
  <si>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</si>
  <si>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</si>
  <si>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</si>
  <si>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</si>
  <si>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</si>
  <si>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</si>
  <si>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</si>
  <si>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</si>
  <si>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</si>
  <si>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</si>
  <si>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</si>
  <si>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</si>
  <si>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</si>
  <si>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</si>
  <si>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</si>
  <si>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</si>
  <si>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</si>
  <si>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</si>
  <si>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</si>
  <si>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</si>
  <si>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</si>
  <si>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</si>
  <si>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</si>
  <si>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</si>
  <si>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</si>
  <si>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</si>
  <si>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</si>
  <si>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</si>
  <si>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</si>
  <si>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</si>
  <si>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</si>
  <si>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</si>
  <si>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</si>
  <si>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</si>
  <si>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</si>
  <si>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</si>
  <si>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</si>
  <si>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</si>
  <si>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</si>
  <si>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</si>
  <si>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</si>
  <si>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</si>
  <si>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</si>
  <si>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</si>
  <si>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</si>
  <si>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</si>
  <si>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</si>
  <si>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</si>
  <si>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</si>
  <si>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</si>
  <si>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</si>
  <si>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</si>
  <si>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</si>
  <si>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</si>
  <si>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</si>
  <si>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</si>
  <si>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</si>
  <si>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</si>
  <si>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</si>
  <si>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</si>
  <si>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</si>
  <si>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</si>
  <si>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</si>
  <si>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</si>
  <si>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</si>
  <si>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</si>
  <si>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</si>
  <si>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</si>
  <si>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</si>
  <si>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</si>
  <si>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</si>
  <si>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</si>
  <si>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</si>
  <si>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</si>
  <si>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</si>
  <si>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</si>
  <si>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</si>
  <si>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</si>
  <si>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</si>
  <si>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</si>
  <si>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</si>
  <si>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</si>
  <si>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</si>
  <si>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</si>
  <si>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</si>
  <si>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</si>
  <si>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</si>
  <si>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</si>
  <si>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</si>
  <si>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</si>
  <si>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</si>
  <si>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</si>
  <si>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</si>
  <si>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</si>
  <si>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</si>
  <si>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</si>
  <si>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</si>
  <si>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</si>
  <si>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</si>
  <si>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</si>
  <si>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</si>
  <si>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</si>
  <si>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</si>
  <si>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</si>
  <si>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</si>
  <si>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</si>
  <si>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</si>
  <si>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</si>
  <si>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</si>
  <si>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</si>
  <si>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</si>
  <si>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</si>
  <si>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</si>
  <si>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</si>
  <si>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</si>
  <si>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</si>
  <si>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</si>
  <si>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</si>
  <si>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</si>
  <si>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</si>
  <si>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</si>
  <si>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</si>
  <si>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</si>
  <si>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</si>
  <si>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</si>
  <si>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</si>
  <si>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</si>
  <si>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</si>
  <si>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</si>
  <si>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</si>
  <si>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</si>
  <si>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</si>
  <si>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</si>
  <si>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</si>
  <si>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</si>
  <si>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</si>
  <si>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</si>
  <si>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</si>
  <si>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</si>
  <si>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</si>
  <si>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</si>
  <si>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</si>
  <si>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</si>
  <si>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</si>
  <si>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</si>
  <si>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</si>
  <si>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</si>
  <si>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</si>
  <si>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</si>
  <si>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</si>
  <si>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</si>
  <si>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</si>
  <si>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</si>
  <si>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</si>
  <si>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</si>
  <si>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</si>
  <si>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</si>
  <si>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</si>
  <si>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</si>
  <si>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</si>
  <si>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</si>
  <si>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</si>
  <si>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</si>
  <si>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</si>
  <si>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</si>
  <si>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</si>
  <si>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</si>
  <si>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</si>
  <si>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</si>
  <si>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</si>
  <si>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</si>
  <si>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</si>
  <si>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</si>
  <si>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</si>
  <si>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</si>
  <si>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</si>
  <si>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</si>
  <si>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</si>
  <si>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</si>
  <si>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</si>
  <si>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</si>
  <si>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</si>
  <si>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</si>
  <si>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</si>
  <si>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</si>
  <si>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</si>
  <si>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</si>
  <si>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</si>
  <si>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</si>
  <si>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</si>
  <si>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</si>
  <si>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</si>
  <si>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</si>
  <si>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</si>
  <si>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</si>
  <si>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</si>
  <si>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</si>
  <si>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</si>
  <si>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</si>
  <si>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</si>
  <si>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</si>
  <si>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</si>
  <si>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</si>
  <si>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</si>
  <si>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</si>
  <si>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</si>
  <si>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</si>
  <si>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</si>
  <si>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</si>
  <si>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</si>
  <si>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</si>
  <si>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</si>
  <si>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</si>
  <si>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</si>
  <si>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</si>
  <si>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</si>
  <si>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</si>
  <si>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</si>
  <si>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</si>
  <si>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</si>
  <si>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</si>
  <si>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</si>
  <si>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</si>
  <si>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</si>
  <si>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</si>
  <si>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</si>
  <si>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</si>
  <si>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</si>
  <si>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</si>
  <si>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</si>
  <si>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</si>
  <si>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</si>
  <si>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</si>
  <si>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</si>
  <si>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</si>
  <si>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</si>
  <si>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</si>
  <si>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</si>
  <si>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</si>
  <si>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</si>
  <si>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</si>
  <si>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</si>
  <si>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</si>
  <si>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</si>
  <si>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</si>
  <si>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</si>
  <si>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</si>
  <si>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</si>
  <si>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</si>
  <si>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</si>
  <si>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</si>
  <si>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</si>
  <si>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</si>
  <si>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</si>
  <si>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</si>
  <si>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</si>
  <si>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</si>
  <si>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</si>
  <si>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</si>
  <si>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</si>
  <si>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</si>
  <si>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</si>
  <si>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</si>
  <si>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</si>
  <si>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</si>
  <si>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</si>
  <si>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</si>
  <si>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</si>
  <si>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</si>
  <si>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</si>
  <si>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</si>
  <si>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</si>
  <si>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</si>
  <si>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</si>
  <si>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</si>
  <si>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</si>
  <si>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</si>
  <si>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</si>
  <si>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</si>
  <si>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</si>
  <si>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</si>
  <si>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</si>
  <si>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</si>
  <si>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</si>
  <si>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</si>
  <si>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</si>
  <si>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</si>
  <si>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</si>
  <si>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</si>
  <si>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</si>
  <si>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</si>
  <si>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</si>
  <si>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</si>
  <si>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</si>
  <si>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</si>
  <si>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</si>
  <si>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</si>
  <si>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</si>
  <si>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</si>
  <si>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</si>
  <si>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</si>
  <si>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</si>
  <si>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</si>
  <si>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</si>
  <si>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</si>
  <si>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</si>
  <si>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</si>
  <si>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</si>
  <si>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</si>
  <si>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</si>
  <si>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</si>
  <si>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</si>
  <si>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</si>
  <si>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</si>
  <si>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</si>
  <si>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</si>
  <si>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</si>
  <si>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</si>
  <si>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</si>
  <si>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</si>
  <si>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</si>
  <si>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</si>
  <si>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</si>
  <si>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</si>
  <si>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</si>
  <si>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</si>
  <si>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</si>
  <si>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</si>
  <si>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</si>
  <si>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</si>
  <si>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</si>
  <si>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</si>
  <si>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</si>
  <si>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</si>
  <si>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</si>
  <si>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</si>
  <si>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</si>
  <si>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</si>
  <si>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</si>
  <si>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</si>
  <si>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</si>
  <si>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</si>
  <si>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</si>
  <si>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</si>
  <si>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</si>
  <si>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</si>
  <si>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</si>
  <si>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</si>
  <si>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</si>
  <si>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</si>
  <si>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</si>
  <si>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</si>
  <si>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</si>
  <si>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</si>
  <si>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</si>
  <si>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</si>
  <si>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</si>
  <si>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</si>
  <si>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</si>
  <si>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</si>
  <si>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</si>
  <si>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</si>
  <si>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</si>
  <si>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</si>
  <si>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</si>
  <si>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</si>
  <si>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</si>
  <si>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</si>
  <si>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</si>
  <si>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</si>
  <si>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</si>
  <si>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</si>
  <si>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</si>
  <si>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</si>
  <si>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</si>
  <si>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</si>
  <si>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</si>
  <si>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</si>
  <si>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</si>
  <si>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</si>
  <si>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</si>
  <si>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</si>
  <si>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</si>
  <si>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</si>
  <si>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</si>
  <si>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</si>
  <si>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</si>
  <si>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</si>
  <si>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</si>
  <si>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</si>
  <si>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</si>
  <si>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</si>
  <si>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</si>
  <si>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</si>
  <si>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</si>
  <si>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</si>
  <si>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</si>
  <si>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</si>
  <si>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</si>
  <si>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</si>
  <si>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</si>
  <si>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</si>
  <si>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</si>
  <si>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</si>
  <si>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</si>
  <si>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</si>
  <si>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</si>
  <si>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</si>
  <si>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</si>
  <si>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</si>
  <si>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</si>
  <si>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</si>
  <si>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</si>
  <si>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</si>
  <si>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</si>
  <si>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</si>
  <si>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</si>
  <si>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</si>
  <si>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</si>
  <si>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</si>
  <si>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</si>
  <si>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</si>
  <si>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</si>
  <si>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</si>
  <si>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</si>
  <si>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</si>
  <si>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</si>
  <si>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</si>
  <si>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</si>
  <si>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</si>
  <si>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</si>
  <si>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</si>
  <si>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</si>
  <si>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</si>
  <si>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</si>
  <si>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</si>
  <si>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</si>
  <si>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 xml:space="preserve">И/О заведующего отделения: В.Л. Мартынко </t>
  </si>
  <si>
    <t>DES</t>
  </si>
  <si>
    <t>Нистратов А.В.</t>
  </si>
  <si>
    <t>проходим, контуры ровные.</t>
  </si>
  <si>
    <t xml:space="preserve">С учётом клинических данных совместно с деж.кардиологом Дубровской Я.А. принято решение  о целесообразности экстренной  реваскуляризации ПНА </t>
  </si>
  <si>
    <t>100 ml</t>
  </si>
  <si>
    <t>Столбова Г.И.</t>
  </si>
  <si>
    <t>06:18</t>
  </si>
  <si>
    <t>Правый</t>
  </si>
  <si>
    <t xml:space="preserve">стеноз проксимального сегмента 40%, стеноз дистального сегмента 70% (d.сегмента менее 2.5 мм)  Антеградный кровоток TIMI III. </t>
  </si>
  <si>
    <t xml:space="preserve">пролонгированный субокклюзирующий стеноз проксимального сегмента, неровности контуров среднего сегмента. Антеградный кровоток TIMI II. Слабые коллатерали из ПКА с ретроградным контрастированием СВ среднего сегмента ПНА. </t>
  </si>
  <si>
    <t>стеноз среднего сегмента 30%, на границе среднего и дистального сегментов стеноз 40%, неровности контуров дистального сегмента, стеноз устья ЗМЖВ 60%, стенозы проксимальной трети ЗБВ 40%.  Антеградный кровоток TIMI III.</t>
  </si>
  <si>
    <t>50 ml</t>
  </si>
  <si>
    <t xml:space="preserve">Устье ствола ЛКА катетеризировано проводниковым катетером Launcher EBU 3.5 6Fr. Коронарный проводник Intuition заведен в дистальный сегмент ПНА. В зону значимого стеноза проксимального сегмента с покрытием устья ПНА имплантирован DES Resolute Integrity 3,0-18 mm, давлением 12 атм. Постдилатация стента и устья ПНА  БК NC Euphora 3,75-15 мм, давлением 14 - 16  атм. На контрольных съёмках ангиографический результат достигнут, удовлетворительный, признаков краевых диссекций, тромбоза по ПНА нет. Антеградный кровоток по ПНА восстановлен TIMI III. Пациентка переводится в ПРИТ для дальнейшего наблюдения и лечения. </t>
  </si>
  <si>
    <t>1. Контроль места пункции, повязка  на руке 6ч.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</si>
</sst>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0" xfId="0" applyFont="1" applyBorder="1" applyAlignment="1" applyProtection="1">
      <alignment horizontal="justify" vertical="top" wrapText="1"/>
      <protection locked="0"/>
    </xf>
    <xf numFmtId="0" fontId="1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35" fillId="0" borderId="0" xfId="0" applyFont="1" applyFill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41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41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6" zoomScaleNormal="100" zoomScaleSheetLayoutView="100" zoomScalePageLayoutView="90" workbookViewId="0">
      <selection activeCell="B51" sqref="B5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277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255</v>
      </c>
      <c r="B8" s="25">
        <v>44732</v>
      </c>
      <c r="C8" s="60"/>
      <c r="D8" s="21" t="s">
        <v>249</v>
      </c>
      <c r="E8" s="34"/>
      <c r="F8" s="34"/>
      <c r="G8" s="22"/>
      <c r="H8" s="23"/>
    </row>
    <row r="9" spans="1:8" ht="15.6" customHeight="1">
      <c r="A9" s="26" t="s">
        <v>257</v>
      </c>
      <c r="B9" s="27">
        <v>0.94791666666666663</v>
      </c>
      <c r="C9" s="60"/>
      <c r="D9" s="115" t="s">
        <v>235</v>
      </c>
      <c r="E9" s="111"/>
      <c r="F9" s="111"/>
      <c r="G9" s="28" t="s">
        <v>226</v>
      </c>
      <c r="H9" s="30"/>
    </row>
    <row r="10" spans="1:8" ht="15.6" customHeight="1" thickBot="1">
      <c r="A10" s="99" t="s">
        <v>258</v>
      </c>
      <c r="B10" s="100">
        <v>0.95486111111111116</v>
      </c>
      <c r="C10" s="61"/>
      <c r="D10" s="116" t="s">
        <v>236</v>
      </c>
      <c r="E10" s="112"/>
      <c r="F10" s="112"/>
      <c r="G10" s="29" t="s">
        <v>341</v>
      </c>
      <c r="H10" s="31"/>
    </row>
    <row r="11" spans="1:8" ht="18" thickTop="1" thickBot="1">
      <c r="A11" s="106" t="s">
        <v>256</v>
      </c>
      <c r="B11" s="107" t="s">
        <v>454</v>
      </c>
      <c r="C11" s="62"/>
      <c r="D11" s="116" t="s">
        <v>233</v>
      </c>
      <c r="E11" s="112"/>
      <c r="F11" s="112"/>
      <c r="G11" s="29" t="s">
        <v>329</v>
      </c>
      <c r="H11" s="31"/>
    </row>
    <row r="12" spans="1:8" ht="16.5" thickTop="1">
      <c r="A12" s="97" t="s">
        <v>8</v>
      </c>
      <c r="B12" s="98">
        <v>14680</v>
      </c>
      <c r="C12" s="63"/>
      <c r="D12" s="116" t="s">
        <v>371</v>
      </c>
      <c r="E12" s="112"/>
      <c r="F12" s="112"/>
      <c r="G12" s="29" t="s">
        <v>325</v>
      </c>
      <c r="H12" s="31"/>
    </row>
    <row r="13" spans="1:8" ht="15.75">
      <c r="A13" s="20" t="s">
        <v>10</v>
      </c>
      <c r="B13" s="35">
        <f>DATEDIF(B12,B8,"y")</f>
        <v>82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9588</v>
      </c>
      <c r="C14" s="63"/>
      <c r="D14" s="41"/>
      <c r="E14" s="41"/>
      <c r="F14" s="41"/>
      <c r="G14" s="42"/>
      <c r="H14" s="64"/>
    </row>
    <row r="15" spans="1:8" ht="15.75">
      <c r="A15" s="20" t="s">
        <v>196</v>
      </c>
      <c r="B15" s="24">
        <v>35</v>
      </c>
      <c r="C15" s="18"/>
      <c r="D15" s="41"/>
      <c r="E15" s="41"/>
      <c r="F15" s="41"/>
      <c r="G15" s="113" t="s">
        <v>338</v>
      </c>
      <c r="H15" s="114" t="s">
        <v>342</v>
      </c>
    </row>
    <row r="16" spans="1:8" ht="15.6" customHeight="1">
      <c r="A16" s="20" t="s">
        <v>134</v>
      </c>
      <c r="B16" s="24" t="s">
        <v>385</v>
      </c>
      <c r="C16" s="18"/>
      <c r="D16" s="41"/>
      <c r="E16" s="41"/>
      <c r="F16" s="41"/>
      <c r="G16" s="159" t="s">
        <v>455</v>
      </c>
      <c r="H16" s="117">
        <v>705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252</v>
      </c>
      <c r="B18" s="104" t="s">
        <v>456</v>
      </c>
      <c r="C18" s="18"/>
      <c r="D18" s="33" t="s">
        <v>274</v>
      </c>
      <c r="E18" s="33"/>
      <c r="F18" s="33"/>
      <c r="G18" s="101" t="s">
        <v>253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276</v>
      </c>
      <c r="B20" s="209" t="s">
        <v>451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335</v>
      </c>
      <c r="B22" s="213" t="s">
        <v>458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336</v>
      </c>
      <c r="B27" s="213" t="s">
        <v>457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337</v>
      </c>
      <c r="B32" s="213" t="s">
        <v>459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251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0" t="s">
        <v>452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275</v>
      </c>
    </row>
    <row r="51" spans="1:13">
      <c r="A51" s="70" t="s">
        <v>263</v>
      </c>
      <c r="B51" s="71" t="s">
        <v>460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270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K11" sqref="K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8.4257812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272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285</v>
      </c>
      <c r="D8" s="219"/>
      <c r="E8" s="219"/>
      <c r="F8" s="83">
        <v>1</v>
      </c>
      <c r="G8" s="145" t="s">
        <v>449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9"/>
      <c r="D9" s="219"/>
      <c r="E9" s="219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255</v>
      </c>
      <c r="B12" s="25">
        <f>КАГ!B8</f>
        <v>44732</v>
      </c>
      <c r="C12" s="63"/>
      <c r="D12" s="21" t="s">
        <v>249</v>
      </c>
      <c r="E12" s="34"/>
      <c r="F12" s="34"/>
      <c r="G12" s="22"/>
      <c r="H12" s="23"/>
    </row>
    <row r="13" spans="1:8" ht="15.75">
      <c r="A13" s="91" t="s">
        <v>257</v>
      </c>
      <c r="B13" s="27">
        <v>0.95486111111111116</v>
      </c>
      <c r="C13" s="63"/>
      <c r="D13" s="115" t="s">
        <v>235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258</v>
      </c>
      <c r="B14" s="27">
        <v>0.98611111111111116</v>
      </c>
      <c r="C14" s="63"/>
      <c r="D14" s="116" t="s">
        <v>236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256</v>
      </c>
      <c r="B15" s="191" t="str">
        <f>КАГ!B11</f>
        <v>Столбова Г.И.</v>
      </c>
      <c r="C15" s="18"/>
      <c r="D15" s="116" t="s">
        <v>233</v>
      </c>
      <c r="E15" s="112"/>
      <c r="F15" s="112"/>
      <c r="G15" s="96" t="str">
        <f>КАГ!G11</f>
        <v>Хаирова А.Р.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14680</v>
      </c>
      <c r="C16" s="18"/>
      <c r="D16" s="116" t="s">
        <v>371</v>
      </c>
      <c r="E16" s="112"/>
      <c r="F16" s="112"/>
      <c r="G16" s="96" t="str">
        <f>КАГ!G12</f>
        <v>Билан Н.В.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82</v>
      </c>
      <c r="C17" s="18"/>
      <c r="D17" s="116" t="s">
        <v>247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9588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196</v>
      </c>
      <c r="B19" s="78">
        <f>КАГ!B15</f>
        <v>35</v>
      </c>
      <c r="C19" s="80"/>
      <c r="D19" s="80"/>
      <c r="E19" s="80"/>
      <c r="F19" s="80"/>
      <c r="G19" s="103" t="s">
        <v>338</v>
      </c>
      <c r="H19" s="110" t="s">
        <v>339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06:18</v>
      </c>
      <c r="H20" s="118">
        <f>КАГ!H16</f>
        <v>705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7" t="s">
        <v>461</v>
      </c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27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27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27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227"/>
      <c r="B27" s="225"/>
      <c r="C27" s="225"/>
      <c r="D27" s="225"/>
      <c r="E27" s="225"/>
      <c r="F27" s="225"/>
      <c r="G27" s="225"/>
      <c r="H27" s="226"/>
    </row>
    <row r="28" spans="1:8" ht="14.45" customHeight="1">
      <c r="A28" s="227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27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27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27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227"/>
      <c r="B32" s="225"/>
      <c r="C32" s="225"/>
      <c r="D32" s="225"/>
      <c r="E32" s="225"/>
      <c r="F32" s="225"/>
      <c r="G32" s="225"/>
      <c r="H32" s="226"/>
    </row>
    <row r="33" spans="1:8" ht="14.45" customHeight="1">
      <c r="A33" s="227"/>
      <c r="B33" s="225"/>
      <c r="C33" s="225"/>
      <c r="D33" s="225"/>
      <c r="E33" s="225"/>
      <c r="F33" s="225"/>
      <c r="G33" s="225"/>
      <c r="H33" s="226"/>
    </row>
    <row r="34" spans="1:8" ht="14.45" customHeight="1">
      <c r="A34" s="227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27"/>
      <c r="B35" s="225"/>
      <c r="C35" s="225"/>
      <c r="D35" s="225"/>
      <c r="E35" s="225"/>
      <c r="F35" s="225"/>
      <c r="G35" s="225"/>
      <c r="H35" s="226"/>
    </row>
    <row r="36" spans="1:8" ht="14.45" customHeight="1">
      <c r="A36" s="227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227"/>
      <c r="B37" s="225"/>
      <c r="C37" s="225"/>
      <c r="D37" s="225"/>
      <c r="E37" s="225"/>
      <c r="F37" s="225"/>
      <c r="G37" s="225"/>
      <c r="H37" s="226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251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9" t="s">
        <v>462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263</v>
      </c>
      <c r="B51" s="228" t="s">
        <v>453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270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5" sqref="G15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44732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259</v>
      </c>
      <c r="B4" s="185" t="s">
        <v>133</v>
      </c>
      <c r="C4" s="186" t="s">
        <v>15</v>
      </c>
      <c r="D4" s="187" t="str">
        <f>КАГ!$B$11</f>
        <v>Столбова Г.И.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14680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82</v>
      </c>
    </row>
    <row r="7" spans="1:4">
      <c r="A7" s="43"/>
      <c r="B7" s="18"/>
      <c r="C7" s="124" t="s">
        <v>12</v>
      </c>
      <c r="D7" s="126">
        <f>КАГ!$B$14</f>
        <v>9588</v>
      </c>
    </row>
    <row r="8" spans="1:4">
      <c r="A8" s="127" t="str">
        <f>ЧКВ!$A$9</f>
        <v>Код модели: 21167</v>
      </c>
      <c r="B8" s="128"/>
      <c r="C8" s="124" t="s">
        <v>196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44732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409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402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400</v>
      </c>
      <c r="C15" s="168" t="s">
        <v>170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379</v>
      </c>
      <c r="C16" s="168" t="s">
        <v>416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93" t="s">
        <v>399</v>
      </c>
      <c r="C17" s="168"/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448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377</v>
      </c>
      <c r="F7" t="s">
        <v>96</v>
      </c>
      <c r="G7">
        <v>323500</v>
      </c>
      <c r="I7" t="s">
        <v>291</v>
      </c>
      <c r="K7" t="s">
        <v>376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384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16" zoomScaleNormal="100" workbookViewId="0">
      <selection activeCell="AB44" sqref="AB44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NC Euphora</v>
      </c>
      <c r="V2" s="139" t="str">
        <f>IFERROR(INDEX(Расходка[Наименование расходного материала],MATCH(Расходка[№],Поиск_расходки[Индекс5],0)),"")</f>
        <v>Intuition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379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386</v>
      </c>
    </row>
    <row r="14" spans="1:37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387</v>
      </c>
    </row>
    <row r="15" spans="1:37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388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  <c r="AI16">
        <v>136170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9" t="s">
        <v>445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DES,Firehawk</v>
      </c>
      <c r="X23" s="139" t="str">
        <f>IFERROR(INDEX(Расходка[Наименование расходного материала],MATCH(Расходка[№],Поиск_расходки[Индекс7],0)),"")</f>
        <v>DES,Firehawk</v>
      </c>
      <c r="Y23" s="139" t="str">
        <f>IFERROR(INDEX(Расходка[Наименование расходного материала],MATCH(Расходка[№],Поиск_расходки[Индекс8],0)),"")</f>
        <v>DES,Firehawk</v>
      </c>
      <c r="Z23" s="139" t="str">
        <f>IFERROR(INDEX(Расходка[Наименование расходного материала],MATCH(Расходка[№],Поиск_расходки[Индекс9],0)),"")</f>
        <v>DES,Firehawk</v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BMS, Integtity</v>
      </c>
      <c r="X24" s="139" t="str">
        <f>IFERROR(INDEX(Расходка[Наименование расходного материала],MATCH(Расходка[№],Поиск_расходки[Индекс7],0)),"")</f>
        <v>BMS, Integtity</v>
      </c>
      <c r="Y24" s="139" t="str">
        <f>IFERROR(INDEX(Расходка[Наименование расходного материала],MATCH(Расходка[№],Поиск_расходки[Индекс8],0)),"")</f>
        <v>BMS, Integtity</v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Guidezilla™ II 6F</v>
      </c>
      <c r="X25" s="139" t="str">
        <f>IFERROR(INDEX(Расходка[Наименование расходного материала],MATCH(Расходка[№],Поиск_расходки[Индекс7],0)),"")</f>
        <v>Guidezilla™ II 6F</v>
      </c>
      <c r="Y25" s="139" t="str">
        <f>IFERROR(INDEX(Расходка[Наименование расходного материала],MATCH(Расходка[№],Поиск_расходки[Индекс8],0)),"")</f>
        <v>Guidezilla™ II 6F</v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427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Telescope ™ II 6F</v>
      </c>
      <c r="X26" s="144" t="str">
        <f>IFERROR(INDEX(Расходка[Наименование расходного материала],MATCH(Расходка[№],Поиск_расходки[Индекс7],0)),"")</f>
        <v>Telescope ™ II 6F</v>
      </c>
      <c r="Y26" s="144" t="str">
        <f>IFERROR(INDEX(Расходка[Наименование расходного материала],MATCH(Расходка[№],Поиск_расходки[Индекс8],0)),"")</f>
        <v>Telescope ™ II 6F</v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374</v>
      </c>
    </row>
    <row r="27" spans="1:33">
      <c r="A27">
        <v>26</v>
      </c>
      <c r="B27" t="s">
        <v>4</v>
      </c>
      <c r="C27" t="s">
        <v>402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1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Launcher 6F EBU 3.5</v>
      </c>
      <c r="X27" s="144" t="str">
        <f>IFERROR(INDEX(Расходка[Наименование расходного материала],MATCH(Расходка[№],Поиск_расходки[Индекс7],0)),"")</f>
        <v>Launcher 6F EBU 3.5</v>
      </c>
      <c r="Y27" s="144" t="str">
        <f>IFERROR(INDEX(Расходка[Наименование расходного материала],MATCH(Расходка[№],Поиск_расходки[Индекс8],0)),"")</f>
        <v>Launcher 6F EBU 3.5</v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375</v>
      </c>
    </row>
    <row r="28" spans="1:33">
      <c r="A28">
        <v>27</v>
      </c>
      <c r="B28" t="s">
        <v>4</v>
      </c>
      <c r="C28" t="s">
        <v>403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Launcher 6F EBU 4.0</v>
      </c>
      <c r="X28" s="144" t="str">
        <f>IFERROR(INDEX(Расходка[Наименование расходного материала],MATCH(Расходка[№],Поиск_расходки[Индекс7],0)),"")</f>
        <v>Launcher 6F EBU 4.0</v>
      </c>
      <c r="Y28" s="144" t="str">
        <f>IFERROR(INDEX(Расходка[Наименование расходного материала],MATCH(Расходка[№],Поиск_расходки[Индекс8],0)),"")</f>
        <v>Launcher 6F EBU 4.0</v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404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Launcher 6F JL 3.5</v>
      </c>
      <c r="X29" s="144" t="str">
        <f>IFERROR(INDEX(Расходка[Наименование расходного материала],MATCH(Расходка[№],Поиск_расходки[Индекс7],0)),"")</f>
        <v>Launcher 6F JL 3.5</v>
      </c>
      <c r="Y29" s="144" t="str">
        <f>IFERROR(INDEX(Расходка[Наименование расходного материала],MATCH(Расходка[№],Поиск_расходки[Индекс8],0)),"")</f>
        <v>Launcher 6F JL 3.5</v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420</v>
      </c>
    </row>
    <row r="30" spans="1:33">
      <c r="A30">
        <v>29</v>
      </c>
      <c r="B30" t="s">
        <v>4</v>
      </c>
      <c r="C30" t="s">
        <v>405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Launcher 6F JL 4.0</v>
      </c>
      <c r="X30" s="144" t="str">
        <f>IFERROR(INDEX(Расходка[Наименование расходного материала],MATCH(Расходка[№],Поиск_расходки[Индекс7],0)),"")</f>
        <v>Launcher 6F JL 4.0</v>
      </c>
      <c r="Y30" s="144" t="str">
        <f>IFERROR(INDEX(Расходка[Наименование расходного материала],MATCH(Расходка[№],Поиск_расходки[Индекс8],0)),"")</f>
        <v>Launcher 6F JL 4.0</v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431</v>
      </c>
    </row>
    <row r="31" spans="1:33">
      <c r="A31">
        <v>30</v>
      </c>
      <c r="B31" t="s">
        <v>4</v>
      </c>
      <c r="C31" t="s">
        <v>411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Launcher 6F JL 4.5</v>
      </c>
      <c r="X31" s="144" t="str">
        <f>IFERROR(INDEX(Расходка[Наименование расходного материала],MATCH(Расходка[№],Поиск_расходки[Индекс7],0)),"")</f>
        <v>Launcher 6F JL 4.5</v>
      </c>
      <c r="Y31" s="144" t="str">
        <f>IFERROR(INDEX(Расходка[Наименование расходного материала],MATCH(Расходка[№],Поиск_расходки[Индекс8],0)),"")</f>
        <v>Launcher 6F JL 4.5</v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446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Launcher 6F AL 1</v>
      </c>
      <c r="X32" s="144" t="str">
        <f>IFERROR(INDEX(Расходка[Наименование расходного материала],MATCH(Расходка[№],Поиск_расходки[Индекс7],0)),"")</f>
        <v>Launcher 6F AL 1</v>
      </c>
      <c r="Y32" s="144" t="str">
        <f>IFERROR(INDEX(Расходка[Наименование расходного материала],MATCH(Расходка[№],Поиск_расходки[Индекс8],0)),"")</f>
        <v>Launcher 6F AL 1</v>
      </c>
      <c r="Z32" s="144" t="str">
        <f>IFERROR(INDEX(Расходка[Наименование расходного материала],MATCH(Расходка[№],Поиск_расходки[Индекс9],0)),"")</f>
        <v>Launcher 6F AL 1</v>
      </c>
      <c r="AA32" s="144" t="str">
        <f>IFERROR(INDEX(Расходка[Наименование расходного материала],MATCH(Расходка[№],Поиск_расходки[Индекс10],0)),"")</f>
        <v>Launcher 6F AL 1</v>
      </c>
      <c r="AB32" s="144" t="str">
        <f>IFERROR(INDEX(Расходка[Наименование расходного материала],MATCH(Расходка[№],Поиск_расходки[Индекс11],0)),"")</f>
        <v>Launcher 6F AL 1</v>
      </c>
      <c r="AC32" s="144" t="str">
        <f>IFERROR(INDEX(Расходка[Наименование расходного материала],MATCH(Расходка[№],Поиск_расходки[Индекс12],0)),"")</f>
        <v>Launcher 6F AL 1</v>
      </c>
      <c r="AD32" s="144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447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Launcher 6F AL 2</v>
      </c>
      <c r="X33" s="144" t="str">
        <f>IFERROR(INDEX(Расходка[Наименование расходного материала],MATCH(Расходка[№],Поиск_расходки[Индекс7],0)),"")</f>
        <v>Launcher 6F AL 2</v>
      </c>
      <c r="Y33" s="144" t="str">
        <f>IFERROR(INDEX(Расходка[Наименование расходного материала],MATCH(Расходка[№],Поиск_расходки[Индекс8],0)),"")</f>
        <v>Launcher 6F AL 2</v>
      </c>
      <c r="Z33" s="144" t="str">
        <f>IFERROR(INDEX(Расходка[Наименование расходного материала],MATCH(Расходка[№],Поиск_расходки[Индекс9],0)),"")</f>
        <v>Launcher 6F AL 2</v>
      </c>
      <c r="AA33" s="144" t="str">
        <f>IFERROR(INDEX(Расходка[Наименование расходного материала],MATCH(Расходка[№],Поиск_расходки[Индекс10],0)),"")</f>
        <v>Launcher 6F AL 2</v>
      </c>
      <c r="AB33" s="144" t="str">
        <f>IFERROR(INDEX(Расходка[Наименование расходного материала],MATCH(Расходка[№],Поиск_расходки[Индекс11],0)),"")</f>
        <v>Launcher 6F AL 2</v>
      </c>
      <c r="AC33" s="144" t="str">
        <f>IFERROR(INDEX(Расходка[Наименование расходного материала],MATCH(Расходка[№],Поиск_расходки[Индекс12],0)),"")</f>
        <v>Launcher 6F AL 2</v>
      </c>
      <c r="AD33" s="144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406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Launcher 6F JR 3.5</v>
      </c>
      <c r="X34" s="144" t="str">
        <f>IFERROR(INDEX(Расходка[Наименование расходного материала],MATCH(Расходка[№],Поиск_расходки[Индекс7],0)),"")</f>
        <v>Launcher 6F JR 3.5</v>
      </c>
      <c r="Y34" s="144" t="str">
        <f>IFERROR(INDEX(Расходка[Наименование расходного материала],MATCH(Расходка[№],Поиск_расходки[Индекс8],0)),"")</f>
        <v>Launcher 6F JR 3.5</v>
      </c>
      <c r="Z34" s="144" t="str">
        <f>IFERROR(INDEX(Расходка[Наименование расходного материала],MATCH(Расходка[№],Поиск_расходки[Индекс9],0)),"")</f>
        <v>Launcher 6F JR 3.5</v>
      </c>
      <c r="AA34" s="144" t="str">
        <f>IFERROR(INDEX(Расходка[Наименование расходного материала],MATCH(Расходка[№],Поиск_расходки[Индекс10],0)),"")</f>
        <v>Launcher 6F JR 3.5</v>
      </c>
      <c r="AB34" s="144" t="str">
        <f>IFERROR(INDEX(Расходка[Наименование расходного материала],MATCH(Расходка[№],Поиск_расходки[Индекс11],0)),"")</f>
        <v>Launcher 6F JR 3.5</v>
      </c>
      <c r="AC34" s="144" t="str">
        <f>IFERROR(INDEX(Расходка[Наименование расходного материала],MATCH(Расходка[№],Поиск_расходки[Индекс12],0)),"")</f>
        <v>Launcher 6F JR 3.5</v>
      </c>
      <c r="AD34" s="144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407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Launcher 6F JR 4.0</v>
      </c>
      <c r="X35" s="144" t="str">
        <f>IFERROR(INDEX(Расходка[Наименование расходного материала],MATCH(Расходка[№],Поиск_расходки[Индекс7],0)),"")</f>
        <v>Launcher 6F JR 4.0</v>
      </c>
      <c r="Y35" s="144" t="str">
        <f>IFERROR(INDEX(Расходка[Наименование расходного материала],MATCH(Расходка[№],Поиск_расходки[Индекс8],0)),"")</f>
        <v>Launcher 6F JR 4.0</v>
      </c>
      <c r="Z35" s="144" t="str">
        <f>IFERROR(INDEX(Расходка[Наименование расходного материала],MATCH(Расходка[№],Поиск_расходки[Индекс9],0)),"")</f>
        <v>Launcher 6F JR 4.0</v>
      </c>
      <c r="AA35" s="144" t="str">
        <f>IFERROR(INDEX(Расходка[Наименование расходного материала],MATCH(Расходка[№],Поиск_расходки[Индекс10],0)),"")</f>
        <v>Launcher 6F JR 4.0</v>
      </c>
      <c r="AB35" s="144" t="str">
        <f>IFERROR(INDEX(Расходка[Наименование расходного материала],MATCH(Расходка[№],Поиск_расходки[Индекс11],0)),"")</f>
        <v>Launcher 6F JR 4.0</v>
      </c>
      <c r="AC35" s="144" t="str">
        <f>IFERROR(INDEX(Расходка[Наименование расходного материала],MATCH(Расходка[№],Поиск_расходки[Индекс12],0)),"")</f>
        <v>Launcher 6F JR 4.0</v>
      </c>
      <c r="AD35" s="144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434</v>
      </c>
    </row>
    <row r="36" spans="1:33">
      <c r="A36">
        <v>35</v>
      </c>
      <c r="B36" t="s">
        <v>4</v>
      </c>
      <c r="C36" t="s">
        <v>418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Launcher 7F JL 3.5</v>
      </c>
      <c r="X36" s="144" t="str">
        <f>IFERROR(INDEX(Расходка[Наименование расходного материала],MATCH(Расходка[№],Поиск_расходки[Индекс7],0)),"")</f>
        <v>Launcher 7F JL 3.5</v>
      </c>
      <c r="Y36" s="144" t="str">
        <f>IFERROR(INDEX(Расходка[Наименование расходного материала],MATCH(Расходка[№],Поиск_расходки[Индекс8],0)),"")</f>
        <v>Launcher 7F JL 3.5</v>
      </c>
      <c r="Z36" s="144" t="str">
        <f>IFERROR(INDEX(Расходка[Наименование расходного материала],MATCH(Расходка[№],Поиск_расходки[Индекс9],0)),"")</f>
        <v>Launcher 7F JL 3.5</v>
      </c>
      <c r="AA36" s="144" t="str">
        <f>IFERROR(INDEX(Расходка[Наименование расходного материала],MATCH(Расходка[№],Поиск_расходки[Индекс10],0)),"")</f>
        <v>Launcher 7F JL 3.5</v>
      </c>
      <c r="AB36" s="144" t="str">
        <f>IFERROR(INDEX(Расходка[Наименование расходного материала],MATCH(Расходка[№],Поиск_расходки[Индекс11],0)),"")</f>
        <v>Launcher 7F JL 3.5</v>
      </c>
      <c r="AC36" s="144" t="str">
        <f>IFERROR(INDEX(Расходка[Наименование расходного материала],MATCH(Расходка[№],Поиск_расходки[Индекс12],0)),"")</f>
        <v>Launcher 7F JL 3.5</v>
      </c>
      <c r="AD36" s="144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Launcher 7F JL 4.0</v>
      </c>
      <c r="X37" s="144" t="str">
        <f>IFERROR(INDEX(Расходка[Наименование расходного материала],MATCH(Расходка[№],Поиск_расходки[Индекс7],0)),"")</f>
        <v>Launcher 7F JL 4.0</v>
      </c>
      <c r="Y37" s="144" t="str">
        <f>IFERROR(INDEX(Расходка[Наименование расходного материала],MATCH(Расходка[№],Поиск_расходки[Индекс8],0)),"")</f>
        <v>Launcher 7F JL 4.0</v>
      </c>
      <c r="Z37" s="144" t="str">
        <f>IFERROR(INDEX(Расходка[Наименование расходного материала],MATCH(Расходка[№],Поиск_расходки[Индекс9],0)),"")</f>
        <v>Launcher 7F JL 4.0</v>
      </c>
      <c r="AA37" s="144" t="str">
        <f>IFERROR(INDEX(Расходка[Наименование расходного материала],MATCH(Расходка[№],Поиск_расходки[Индекс10],0)),"")</f>
        <v>Launcher 7F JL 4.0</v>
      </c>
      <c r="AB37" s="144" t="str">
        <f>IFERROR(INDEX(Расходка[Наименование расходного материала],MATCH(Расходка[№],Поиск_расходки[Индекс11],0)),"")</f>
        <v>Launcher 7F JL 4.0</v>
      </c>
      <c r="AC37" s="144" t="str">
        <f>IFERROR(INDEX(Расходка[Наименование расходного материала],MATCH(Расходка[№],Поиск_расходки[Индекс12],0)),"")</f>
        <v>Launcher 7F JL 4.0</v>
      </c>
      <c r="AD37" s="144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435</v>
      </c>
    </row>
    <row r="38" spans="1:33">
      <c r="A38">
        <v>37</v>
      </c>
      <c r="B38" t="s">
        <v>369</v>
      </c>
      <c r="C38" s="1" t="s">
        <v>408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Angio-Seal™ VIP</v>
      </c>
      <c r="X38" s="144" t="str">
        <f>IFERROR(INDEX(Расходка[Наименование расходного материала],MATCH(Расходка[№],Поиск_расходки[Индекс7],0)),"")</f>
        <v>Angio-Seal™ VIP</v>
      </c>
      <c r="Y38" s="144" t="str">
        <f>IFERROR(INDEX(Расходка[Наименование расходного материала],MATCH(Расходка[№],Поиск_расходки[Индекс8],0)),"")</f>
        <v>Angio-Seal™ VIP</v>
      </c>
      <c r="Z38" s="144" t="str">
        <f>IFERROR(INDEX(Расходка[Наименование расходного материала],MATCH(Расходка[№],Поиск_расходки[Индекс9],0)),"")</f>
        <v>Angio-Seal™ VIP</v>
      </c>
      <c r="AA38" s="144" t="str">
        <f>IFERROR(INDEX(Расходка[Наименование расходного материала],MATCH(Расходка[№],Поиск_расходки[Индекс10],0)),"")</f>
        <v>Angio-Seal™ VIP</v>
      </c>
      <c r="AB38" s="144" t="str">
        <f>IFERROR(INDEX(Расходка[Наименование расходного материала],MATCH(Расходка[№],Поиск_расходки[Индекс11],0)),"")</f>
        <v>Angio-Seal™ VIP</v>
      </c>
      <c r="AC38" s="144" t="str">
        <f>IFERROR(INDEX(Расходка[Наименование расходного материала],MATCH(Расходка[№],Поиск_расходки[Индекс12],0)),"")</f>
        <v>Angio-Seal™ VIP</v>
      </c>
      <c r="AD38" s="144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168</v>
      </c>
    </row>
    <row r="39" spans="1:33">
      <c r="A39">
        <v>38</v>
      </c>
      <c r="B39" t="s">
        <v>378</v>
      </c>
      <c r="C39" t="s">
        <v>409</v>
      </c>
      <c r="E39" s="142">
        <f>IF(ISNUMBER(SEARCH('Карта учёта'!$B$13,Расходка[[#This Row],[Наименование расходного материала]])),MAX($E$1:E38)+1,0)</f>
        <v>1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BasixCOMPAK</v>
      </c>
      <c r="X39" s="144" t="str">
        <f>IFERROR(INDEX(Расходка[Наименование расходного материала],MATCH(Расходка[№],Поиск_расходки[Индекс7],0)),"")</f>
        <v>BasixCOMPAK</v>
      </c>
      <c r="Y39" s="144" t="str">
        <f>IFERROR(INDEX(Расходка[Наименование расходного материала],MATCH(Расходка[№],Поиск_расходки[Индекс8],0)),"")</f>
        <v>BasixCOMPAK</v>
      </c>
      <c r="Z39" s="144" t="str">
        <f>IFERROR(INDEX(Расходка[Наименование расходного материала],MATCH(Расходка[№],Поиск_расходки[Индекс9],0)),"")</f>
        <v>BasixCOMPAK</v>
      </c>
      <c r="AA39" s="144" t="str">
        <f>IFERROR(INDEX(Расходка[Наименование расходного материала],MATCH(Расходка[№],Поиск_расходки[Индекс10],0)),"")</f>
        <v>BasixCOMPAK</v>
      </c>
      <c r="AB39" s="144" t="str">
        <f>IFERROR(INDEX(Расходка[Наименование расходного материала],MATCH(Расходка[№],Поиск_расходки[Индекс11],0)),"")</f>
        <v>BasixCOMPAK</v>
      </c>
      <c r="AC39" s="144" t="str">
        <f>IFERROR(INDEX(Расходка[Наименование расходного материала],MATCH(Расходка[№],Поиск_расходки[Индекс12],0)),"")</f>
        <v>BasixCOMPAK</v>
      </c>
      <c r="AD39" s="144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169</v>
      </c>
    </row>
    <row r="40" spans="1:33">
      <c r="A40">
        <v>39</v>
      </c>
      <c r="B40" t="s">
        <v>380</v>
      </c>
      <c r="C40" s="1" t="s">
        <v>410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Nitrex 260</v>
      </c>
      <c r="X40" s="144" t="str">
        <f>IFERROR(INDEX(Расходка[Наименование расходного материала],MATCH(Расходка[№],Поиск_расходки[Индекс7],0)),"")</f>
        <v>Nitrex 260</v>
      </c>
      <c r="Y40" s="144" t="str">
        <f>IFERROR(INDEX(Расходка[Наименование расходного материала],MATCH(Расходка[№],Поиск_расходки[Индекс8],0)),"")</f>
        <v>Nitrex 260</v>
      </c>
      <c r="Z40" s="144" t="str">
        <f>IFERROR(INDEX(Расходка[Наименование расходного материала],MATCH(Расходка[№],Поиск_расходки[Индекс9],0)),"")</f>
        <v>Nitrex 260</v>
      </c>
      <c r="AA40" s="144" t="str">
        <f>IFERROR(INDEX(Расходка[Наименование расходного материала],MATCH(Расходка[№],Поиск_расходки[Индекс10],0)),"")</f>
        <v>Nitrex 260</v>
      </c>
      <c r="AB40" s="144" t="str">
        <f>IFERROR(INDEX(Расходка[Наименование расходного материала],MATCH(Расходка[№],Поиск_расходки[Индекс11],0)),"")</f>
        <v>Nitrex 260</v>
      </c>
      <c r="AC40" s="144" t="str">
        <f>IFERROR(INDEX(Расходка[Наименование расходного материала],MATCH(Расходка[№],Поиск_расходки[Индекс12],0)),"")</f>
        <v>Nitrex 260</v>
      </c>
      <c r="AD40" s="144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421</v>
      </c>
    </row>
    <row r="41" spans="1:33">
      <c r="A41">
        <v>40</v>
      </c>
      <c r="B41" t="s">
        <v>270</v>
      </c>
      <c r="C41" s="1" t="s">
        <v>415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Oscor 7F</v>
      </c>
      <c r="X41" s="144" t="str">
        <f>IFERROR(INDEX(Расходка[Наименование расходного материала],MATCH(Расходка[№],Поиск_расходки[Индекс7],0)),"")</f>
        <v>Oscor 7F</v>
      </c>
      <c r="Y41" s="144" t="str">
        <f>IFERROR(INDEX(Расходка[Наименование расходного материала],MATCH(Расходка[№],Поиск_расходки[Индекс8],0)),"")</f>
        <v>Oscor 7F</v>
      </c>
      <c r="Z41" s="144" t="str">
        <f>IFERROR(INDEX(Расходка[Наименование расходного материала],MATCH(Расходка[№],Поиск_расходки[Индекс9],0)),"")</f>
        <v>Oscor 7F</v>
      </c>
      <c r="AA41" s="144" t="str">
        <f>IFERROR(INDEX(Расходка[Наименование расходного материала],MATCH(Расходка[№],Поиск_расходки[Индекс10],0)),"")</f>
        <v>Oscor 7F</v>
      </c>
      <c r="AB41" s="144" t="str">
        <f>IFERROR(INDEX(Расходка[Наименование расходного материала],MATCH(Расходка[№],Поиск_расходки[Индекс11],0)),"")</f>
        <v>Oscor 7F</v>
      </c>
      <c r="AC41" s="144" t="str">
        <f>IFERROR(INDEX(Расходка[Наименование расходного материала],MATCH(Расходка[№],Поиск_расходки[Индекс12],0)),"")</f>
        <v>Oscor 7F</v>
      </c>
      <c r="AD41" s="144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422</v>
      </c>
    </row>
    <row r="42" spans="1:33">
      <c r="C42" s="1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F42" s="4" t="s">
        <v>6</v>
      </c>
      <c r="AG42" s="4" t="s">
        <v>423</v>
      </c>
    </row>
    <row r="43" spans="1:33"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F43" s="4" t="s">
        <v>6</v>
      </c>
      <c r="AG43" s="4" t="s">
        <v>437</v>
      </c>
    </row>
    <row r="44" spans="1:33"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F44" s="4" t="s">
        <v>6</v>
      </c>
      <c r="AG44" s="4" t="s">
        <v>424</v>
      </c>
    </row>
    <row r="45" spans="1:33">
      <c r="AF45" s="4" t="s">
        <v>6</v>
      </c>
      <c r="AG45" s="4" t="s">
        <v>438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C51" s="1"/>
      <c r="AF51" s="4" t="s">
        <v>6</v>
      </c>
      <c r="AG51" s="4" t="s">
        <v>432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428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433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373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439</v>
      </c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7" sqref="E27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371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372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370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450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371</v>
      </c>
      <c r="B41" t="s">
        <v>324</v>
      </c>
    </row>
    <row r="42" spans="1:2">
      <c r="A42" t="s">
        <v>371</v>
      </c>
      <c r="B42" t="s">
        <v>325</v>
      </c>
    </row>
    <row r="43" spans="1:2">
      <c r="A43" t="s">
        <v>371</v>
      </c>
      <c r="B43" t="s">
        <v>326</v>
      </c>
    </row>
    <row r="44" spans="1:2">
      <c r="A44" t="s">
        <v>371</v>
      </c>
      <c r="B44" t="s">
        <v>241</v>
      </c>
    </row>
    <row r="45" spans="1:2">
      <c r="A45" t="s">
        <v>371</v>
      </c>
      <c r="B45" t="s">
        <v>322</v>
      </c>
    </row>
    <row r="46" spans="1:2">
      <c r="A46" t="s">
        <v>371</v>
      </c>
      <c r="B46" t="s">
        <v>333</v>
      </c>
    </row>
    <row r="47" spans="1:2">
      <c r="A47" t="s">
        <v>371</v>
      </c>
      <c r="B47" t="s">
        <v>240</v>
      </c>
    </row>
    <row r="48" spans="1:2">
      <c r="A48" t="s">
        <v>371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425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2022-06-20T20:54:45Z</cp:lastPrinted>
  <dcterms:created xsi:type="dcterms:W3CDTF">2015-06-05T18:19:34Z</dcterms:created>
  <dcterms:modified xsi:type="dcterms:W3CDTF">2022-06-20T20:54:47Z</dcterms:modified>
</cp:coreProperties>
</file>