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7\2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H43" i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O12" i="1" l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G24" i="1"/>
  <c r="P25" i="1"/>
  <c r="N24" i="1"/>
  <c r="AA9" i="1"/>
  <c r="O23" i="1"/>
  <c r="O24" i="1" s="1"/>
  <c r="AA18" i="1"/>
  <c r="F23" i="1"/>
  <c r="F24" i="1" s="1"/>
  <c r="W42" i="1" l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2" i="1" l="1"/>
  <c r="X43" i="1"/>
  <c r="K43" i="1"/>
  <c r="V42" i="1"/>
  <c r="V43" i="1"/>
  <c r="U42" i="1"/>
  <c r="U43" i="1"/>
  <c r="X2" i="1"/>
  <c r="V39" i="1"/>
  <c r="V40" i="1"/>
  <c r="V41" i="1"/>
  <c r="X39" i="1"/>
  <c r="X40" i="1"/>
  <c r="X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G30" i="1" l="1"/>
  <c r="Q35" i="1"/>
  <c r="Q36" i="1" s="1"/>
  <c r="Q37" i="1" s="1"/>
  <c r="Q38" i="1" s="1"/>
  <c r="Q39" i="1" s="1"/>
  <c r="Q40" i="1" s="1"/>
  <c r="Q41" i="1" s="1"/>
  <c r="Q42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AD42" i="1" l="1"/>
  <c r="AD43" i="1"/>
  <c r="Q43" i="1"/>
  <c r="G43" i="1"/>
  <c r="T39" i="1" s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2" i="1" l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E28" i="1" l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AB43" i="1"/>
  <c r="O43" i="1"/>
  <c r="AA42" i="1"/>
  <c r="N43" i="1"/>
  <c r="AA43" i="1"/>
  <c r="AC42" i="1"/>
  <c r="P43" i="1"/>
  <c r="AC43" i="1" s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AC33" i="1"/>
  <c r="AB33" i="1"/>
  <c r="E35" i="1"/>
  <c r="E36" i="1" s="1"/>
  <c r="M37" i="1"/>
  <c r="L40" i="1" l="1"/>
  <c r="E37" i="1"/>
  <c r="E38" i="1" s="1"/>
  <c r="E39" i="1" s="1"/>
  <c r="E40" i="1" s="1"/>
  <c r="E41" i="1" s="1"/>
  <c r="M38" i="1"/>
  <c r="M39" i="1" s="1"/>
  <c r="M40" i="1" s="1"/>
  <c r="R42" i="1" l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Z43" i="1" s="1"/>
  <c r="Y7" i="1"/>
  <c r="L43" i="1"/>
  <c r="Y43" i="1" s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U37" i="1" l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<sst xmlns="http://schemas.openxmlformats.org/spreadsheetml/2006/main" count="725" uniqueCount="466">
  <si>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</si>
  <si>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</si>
  <si>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</si>
  <si>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</si>
  <si>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</si>
  <si>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</si>
  <si>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</si>
  <si>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</si>
  <si>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</si>
  <si>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</si>
  <si>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</si>
  <si>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</si>
  <si>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</si>
  <si>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</si>
  <si>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</si>
  <si>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</si>
  <si>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</si>
  <si>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</si>
  <si>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</si>
  <si>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</si>
  <si>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</si>
  <si>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</si>
  <si>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</si>
  <si>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</si>
  <si>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</si>
  <si>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</si>
  <si>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</si>
  <si>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</si>
  <si>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</si>
  <si>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</si>
  <si>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</si>
  <si>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</si>
  <si>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</si>
  <si>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</si>
  <si>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</si>
  <si>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</si>
  <si>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</si>
  <si>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</si>
  <si>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</si>
  <si>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</si>
  <si>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</si>
  <si>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</si>
  <si>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</si>
  <si>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</si>
  <si>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</si>
  <si>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</si>
  <si>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</si>
  <si>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</si>
  <si>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</si>
  <si>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</si>
  <si>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</si>
  <si>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</si>
  <si>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</si>
  <si>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</si>
  <si>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</si>
  <si>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</si>
  <si>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</si>
  <si>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</si>
  <si>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</si>
  <si>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</si>
  <si>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</si>
  <si>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</si>
  <si>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</si>
  <si>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</si>
  <si>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</si>
  <si>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</si>
  <si>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</si>
  <si>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</si>
  <si>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</si>
  <si>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</si>
  <si>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</si>
  <si>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</si>
  <si>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</si>
  <si>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</si>
  <si>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</si>
  <si>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</si>
  <si>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</si>
  <si>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</si>
  <si>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</si>
  <si>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</si>
  <si>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</si>
  <si>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</si>
  <si>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</si>
  <si>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</si>
  <si>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</si>
  <si>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</si>
  <si>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</si>
  <si>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</si>
  <si>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</si>
  <si>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</si>
  <si>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</si>
  <si>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</si>
  <si>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</si>
  <si>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</si>
  <si>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</si>
  <si>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</si>
  <si>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</si>
  <si>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</si>
  <si>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</si>
  <si>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</si>
  <si>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</si>
  <si>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</si>
  <si>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</si>
  <si>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</si>
  <si>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</si>
  <si>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</si>
  <si>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</si>
  <si>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</si>
  <si>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</si>
  <si>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</si>
  <si>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</si>
  <si>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</si>
  <si>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</si>
  <si>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</si>
  <si>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</si>
  <si>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</si>
  <si>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</si>
  <si>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</si>
  <si>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</si>
  <si>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</si>
  <si>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</si>
  <si>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</si>
  <si>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</si>
  <si>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</si>
  <si>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</si>
  <si>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</si>
  <si>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</si>
  <si>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</si>
  <si>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</si>
  <si>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</si>
  <si>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</si>
  <si>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</si>
  <si>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</si>
  <si>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</si>
  <si>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</si>
  <si>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</si>
  <si>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</si>
  <si>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</si>
  <si>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</si>
  <si>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</si>
  <si>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</si>
  <si>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</si>
  <si>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</si>
  <si>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</si>
  <si>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</si>
  <si>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</si>
  <si>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</si>
  <si>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</si>
  <si>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</si>
  <si>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</si>
  <si>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</si>
  <si>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</si>
  <si>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</si>
  <si>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</si>
  <si>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</si>
  <si>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</si>
  <si>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</si>
  <si>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</si>
  <si>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</si>
  <si>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</si>
  <si>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</si>
  <si>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</si>
  <si>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</si>
  <si>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</si>
  <si>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</si>
  <si>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</si>
  <si>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</si>
  <si>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</si>
  <si>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</si>
  <si>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</si>
  <si>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</si>
  <si>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</si>
  <si>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</si>
  <si>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</si>
  <si>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</si>
  <si>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</si>
  <si>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</si>
  <si>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</si>
  <si>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</si>
  <si>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</si>
  <si>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</si>
  <si>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</si>
  <si>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</si>
  <si>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</si>
  <si>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</si>
  <si>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</si>
  <si>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</si>
  <si>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</si>
  <si>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</si>
  <si>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</si>
  <si>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</si>
  <si>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</si>
  <si>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</si>
  <si>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</si>
  <si>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</si>
  <si>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</si>
  <si>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</si>
  <si>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</si>
  <si>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</si>
  <si>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</si>
  <si>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</si>
  <si>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</si>
  <si>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</si>
  <si>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</si>
  <si>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</si>
  <si>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</si>
  <si>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</si>
  <si>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</si>
  <si>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</si>
  <si>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</si>
  <si>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</si>
  <si>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</si>
  <si>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</si>
  <si>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</si>
  <si>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</si>
  <si>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</si>
  <si>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</si>
  <si>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</si>
  <si>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</si>
  <si>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</si>
  <si>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</si>
  <si>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</si>
  <si>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</si>
  <si>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</si>
  <si>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</si>
  <si>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</si>
  <si>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</si>
  <si>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</si>
  <si>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</si>
  <si>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</si>
  <si>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</si>
  <si>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</si>
  <si>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</si>
  <si>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</si>
  <si>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</si>
  <si>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</si>
  <si>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</si>
  <si>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</si>
  <si>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</si>
  <si>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</si>
  <si>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</si>
  <si>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</si>
  <si>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</si>
  <si>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</si>
  <si>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</si>
  <si>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</si>
  <si>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</si>
  <si>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</si>
  <si>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</si>
  <si>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</si>
  <si>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</si>
  <si>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</si>
  <si>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</si>
  <si>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</si>
  <si>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</si>
  <si>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</si>
  <si>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</si>
  <si>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</si>
  <si>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</si>
  <si>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</si>
  <si>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</si>
  <si>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</si>
  <si>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</si>
  <si>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</si>
  <si>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</si>
  <si>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</si>
  <si>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</si>
  <si>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</si>
  <si>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</si>
  <si>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</si>
  <si>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</si>
  <si>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</si>
  <si>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</si>
  <si>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</si>
  <si>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</si>
  <si>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</si>
  <si>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</si>
  <si>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</si>
  <si>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</si>
  <si>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</si>
  <si>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</si>
  <si>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</si>
  <si>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</si>
  <si>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</si>
  <si>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</si>
  <si>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</si>
  <si>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</si>
  <si>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</si>
  <si>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</si>
  <si>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</si>
  <si>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</si>
  <si>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</si>
  <si>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</si>
  <si>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</si>
  <si>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</si>
  <si>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</si>
  <si>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</si>
  <si>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</si>
  <si>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</si>
  <si>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</si>
  <si>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</si>
  <si>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</si>
  <si>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</si>
  <si>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</si>
  <si>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</si>
  <si>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</si>
  <si>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</si>
  <si>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</si>
  <si>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</si>
  <si>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</si>
  <si>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</si>
  <si>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</si>
  <si>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</si>
  <si>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</si>
  <si>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</si>
  <si>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</si>
  <si>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</si>
  <si>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</si>
  <si>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</si>
  <si>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</si>
  <si>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</si>
  <si>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</si>
  <si>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</si>
  <si>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</si>
  <si>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</si>
  <si>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</si>
  <si>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</si>
  <si>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</si>
  <si>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</si>
  <si>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</si>
  <si>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</si>
  <si>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</si>
  <si>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</si>
  <si>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</si>
  <si>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</si>
  <si>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</si>
  <si>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</si>
  <si>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</si>
  <si>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</si>
  <si>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</si>
  <si>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</si>
  <si>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</si>
  <si>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</si>
  <si>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</si>
  <si>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</si>
  <si>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</si>
  <si>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</si>
  <si>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</si>
  <si>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</si>
  <si>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</si>
  <si>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</si>
  <si>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</si>
  <si>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</si>
  <si>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</si>
  <si>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</si>
  <si>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</si>
  <si>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</si>
  <si>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</si>
  <si>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</si>
  <si>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</si>
  <si>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</si>
  <si>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</si>
  <si>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</si>
  <si>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</si>
  <si>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</si>
  <si>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</si>
  <si>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</si>
  <si>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</si>
  <si>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</si>
  <si>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</si>
  <si>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</si>
  <si>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</si>
  <si>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</si>
  <si>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</si>
  <si>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</si>
  <si>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</si>
  <si>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</si>
  <si>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</si>
  <si>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</si>
  <si>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</si>
  <si>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</si>
  <si>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</si>
  <si>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</si>
  <si>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</si>
  <si>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</si>
  <si>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</si>
  <si>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</si>
  <si>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</si>
  <si>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</si>
  <si>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</si>
  <si>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</si>
  <si>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</si>
  <si>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</si>
  <si>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</si>
  <si>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</si>
  <si>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</si>
  <si>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</si>
  <si>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</si>
  <si>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</si>
  <si>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</si>
  <si>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</si>
  <si>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</si>
  <si>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</si>
  <si>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</si>
  <si>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</si>
  <si>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</si>
  <si>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</si>
  <si>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</si>
  <si>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</si>
  <si>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</si>
  <si>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</si>
  <si>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</si>
  <si>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</si>
  <si>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</si>
  <si>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</si>
  <si>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</si>
  <si>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</si>
  <si>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</si>
  <si>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</si>
  <si>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</si>
  <si>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</si>
  <si>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</si>
  <si>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</si>
  <si>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</si>
  <si>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</si>
  <si>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</si>
  <si>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</si>
  <si>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</si>
  <si>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</si>
  <si>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</si>
  <si>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</si>
  <si>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</si>
  <si>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</si>
  <si>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</si>
  <si>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</si>
  <si>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</si>
  <si>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</si>
  <si>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</si>
  <si>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</si>
  <si>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</si>
  <si>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</si>
  <si>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</si>
  <si>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</si>
  <si>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</si>
  <si>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</si>
  <si>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</si>
  <si>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</si>
  <si>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</si>
  <si>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</si>
  <si>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</si>
  <si>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</si>
  <si>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</si>
  <si>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</si>
  <si>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</si>
  <si>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проходим, неровности контуров</t>
  </si>
  <si>
    <t>50 ml</t>
  </si>
  <si>
    <t>150 ml</t>
  </si>
  <si>
    <t>Полунин Н.М.</t>
  </si>
  <si>
    <t>ОКС с ↑ ST</t>
  </si>
  <si>
    <t>05:48</t>
  </si>
  <si>
    <t>представлен доминантной ВТК. Неровности контуров проксимального сегмента, стеноз средней трети 40%. Антеградный кровоток TIMI III.</t>
  </si>
  <si>
    <t xml:space="preserve">С учётом клинических данных, ЭКГ, КАГ совместно с деж.кардиологом Дубровской Я.А. принято решение  о целесообразности реваскуляризации бассейна ПКА. </t>
  </si>
  <si>
    <t xml:space="preserve">Неровности контуров проксимального сегмента, окклюзия на уровне границы проксимального и среднего сегментов, неровности контуров среднего сегмента . Антеградный кровоток TIMI 0. TTG2, Rentrop 0. </t>
  </si>
  <si>
    <t xml:space="preserve">стеноз устья 30%, неровности контуров проксимального сегмента, на границе проксимального и среднего сегмента стеноз 65%, миокардиальный мостик среднего сегмента с компрессией до 30%. Антеградный кровоток  TIMI III. </t>
  </si>
  <si>
    <r>
      <t xml:space="preserve">1. Контроль места пункции, повязка  на руке 6ч. 2) </t>
    </r>
    <r>
      <rPr>
        <i/>
        <sz val="11"/>
        <color theme="1"/>
        <rFont val="Calibri"/>
        <family val="2"/>
        <charset val="204"/>
        <scheme val="minor"/>
      </rPr>
      <t>При доказательной ишемии на фоне ОМТ технически выполнимо стентирование ПНА в плановом порядке.</t>
    </r>
  </si>
  <si>
    <t>Устье ПКА катетеризировано проводниковым катетером Launcher JR 4,0 6Fr. Коронарный проводник Runthrough NS (1 шт) заведен в дистальный сегмент ПКА. Реканализация на проводнике. В зону остаточного стеноза с частичным покрытием проксимального и среднего сегментов имплантирован DES Resolute Integrity 3,0-30 mm, давлением 19 атм. На контрольных съёмках признаков краевых диссекций, тромбоза по ПКА нет. Антеградный кровоток по ПКА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</si>
</sst>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9" zoomScaleNormal="100" zoomScaleSheetLayoutView="100" zoomScalePageLayoutView="90" workbookViewId="0">
      <selection activeCell="L28" sqref="L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44767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0.80555555555555547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0.80902777777777779</v>
      </c>
      <c r="C10" s="61"/>
      <c r="D10" s="116" t="s">
        <v>236</v>
      </c>
      <c r="E10" s="112"/>
      <c r="F10" s="112"/>
      <c r="G10" s="29" t="s">
        <v>232</v>
      </c>
      <c r="H10" s="31"/>
    </row>
    <row r="11" spans="1:8" ht="18" thickTop="1" thickBot="1">
      <c r="A11" s="106" t="s">
        <v>256</v>
      </c>
      <c r="B11" s="107" t="s">
        <v>457</v>
      </c>
      <c r="C11" s="62"/>
      <c r="D11" s="116" t="s">
        <v>233</v>
      </c>
      <c r="E11" s="112"/>
      <c r="F11" s="112"/>
      <c r="G11" s="29" t="s">
        <v>334</v>
      </c>
      <c r="H11" s="31"/>
    </row>
    <row r="12" spans="1:8" ht="16.5" thickTop="1">
      <c r="A12" s="97" t="s">
        <v>8</v>
      </c>
      <c r="B12" s="98">
        <v>19182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11704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458</v>
      </c>
      <c r="C16" s="18"/>
      <c r="D16" s="41"/>
      <c r="E16" s="41"/>
      <c r="F16" s="41"/>
      <c r="G16" s="159" t="s">
        <v>459</v>
      </c>
      <c r="H16" s="117">
        <v>607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449</v>
      </c>
      <c r="C18" s="18"/>
      <c r="D18" s="33" t="s">
        <v>274</v>
      </c>
      <c r="E18" s="33"/>
      <c r="F18" s="33"/>
      <c r="G18" s="101" t="s">
        <v>253</v>
      </c>
      <c r="H18" s="102" t="s">
        <v>383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0" t="s">
        <v>454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463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460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462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461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28" zoomScaleNormal="100" zoomScaleSheetLayoutView="100" zoomScalePageLayoutView="90" workbookViewId="0">
      <selection activeCell="I24" sqref="I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272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280</v>
      </c>
      <c r="D8" s="219"/>
      <c r="E8" s="219"/>
      <c r="F8" s="83">
        <v>1</v>
      </c>
      <c r="G8" s="145" t="s">
        <v>381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44767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0.80902777777777779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0.84027777777777779</v>
      </c>
      <c r="C14" s="63"/>
      <c r="D14" s="116" t="s">
        <v>236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Полунин Н.М.</v>
      </c>
      <c r="C15" s="18"/>
      <c r="D15" s="116" t="s">
        <v>233</v>
      </c>
      <c r="E15" s="112"/>
      <c r="F15" s="112"/>
      <c r="G15" s="96" t="str">
        <f>КАГ!G11</f>
        <v>Морозов А.А.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19182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11704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05:48</v>
      </c>
      <c r="H20" s="118">
        <f>КАГ!H16</f>
        <v>607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0.81555555555555548</v>
      </c>
    </row>
    <row r="23" spans="1:8" ht="14.45" customHeight="1">
      <c r="A23" s="225" t="s">
        <v>465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464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44767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Полунин Н.М.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19182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11704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44767</v>
      </c>
    </row>
    <row r="11" spans="1:4">
      <c r="A11" s="32"/>
      <c r="B11" s="136"/>
      <c r="C11" s="136"/>
      <c r="D11" s="137"/>
    </row>
    <row r="12" spans="1:4" ht="18.75" customHeight="1">
      <c r="A12" s="171" t="s">
        <v>413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408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401</v>
      </c>
      <c r="C16" s="168" t="s">
        <v>173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0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386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442</v>
      </c>
    </row>
    <row r="5" spans="1:15" ht="30">
      <c r="A5" s="10">
        <v>4</v>
      </c>
      <c r="B5" s="2"/>
      <c r="C5" s="10" t="s">
        <v>39</v>
      </c>
      <c r="D5" s="5" t="s">
        <v>441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414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415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385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D39" sqref="D3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9.85546875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382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443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391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392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394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387</v>
      </c>
    </row>
    <row r="14" spans="1:37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388</v>
      </c>
    </row>
    <row r="15" spans="1:37">
      <c r="A15">
        <v>14</v>
      </c>
      <c r="B15" t="s">
        <v>3</v>
      </c>
      <c r="C15" t="s">
        <v>437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389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  <c r="AI16">
        <v>136170</v>
      </c>
      <c r="AJ16" t="s">
        <v>5</v>
      </c>
    </row>
    <row r="17" spans="1:33">
      <c r="A17">
        <v>16</v>
      </c>
      <c r="B17" t="s">
        <v>3</v>
      </c>
      <c r="C17" t="s">
        <v>399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417</v>
      </c>
    </row>
    <row r="18" spans="1:33">
      <c r="A18">
        <v>17</v>
      </c>
      <c r="B18" t="s">
        <v>3</v>
      </c>
      <c r="C18" t="s">
        <v>427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400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431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421</v>
      </c>
    </row>
    <row r="30" spans="1:33">
      <c r="A30">
        <v>29</v>
      </c>
      <c r="B30" t="s">
        <v>4</v>
      </c>
      <c r="C30" t="s">
        <v>406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432</v>
      </c>
    </row>
    <row r="31" spans="1:33">
      <c r="A31">
        <v>30</v>
      </c>
      <c r="B31" t="s">
        <v>4</v>
      </c>
      <c r="C31" t="s">
        <v>412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AL 1</v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2</v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JR 3.5</v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408</v>
      </c>
      <c r="E35" s="142">
        <f>IF(ISNUMBER(SEARCH('Карта учёта'!$B$13,Расходка[[#This Row],[Наименование расходного материала]])),MAX($E$1:E34)+1,0)</f>
        <v>1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4.0</v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435</v>
      </c>
    </row>
    <row r="36" spans="1:33">
      <c r="A36">
        <v>35</v>
      </c>
      <c r="B36" t="s">
        <v>4</v>
      </c>
      <c r="C36" t="s">
        <v>419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7F JL 3.5</v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4.0</v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436</v>
      </c>
    </row>
    <row r="38" spans="1:33">
      <c r="A38">
        <v>37</v>
      </c>
      <c r="B38" t="s">
        <v>369</v>
      </c>
      <c r="C38" s="1" t="s">
        <v>409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Angio-Seal™ VIP</v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BasixCOMPAK</v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411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Nitrex 260</v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422</v>
      </c>
    </row>
    <row r="41" spans="1:33">
      <c r="A41">
        <v>40</v>
      </c>
      <c r="B41" t="s">
        <v>270</v>
      </c>
      <c r="C41" s="1" t="s">
        <v>416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Oscor 7F</v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423</v>
      </c>
    </row>
    <row r="42" spans="1:33">
      <c r="A42">
        <v>41</v>
      </c>
      <c r="B42" t="s">
        <v>3</v>
      </c>
      <c r="C42" s="1" t="s">
        <v>452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Runthrough NS (Floppy)</v>
      </c>
      <c r="W42" s="144" t="str">
        <f>IFERROR(INDEX(Расходка[Наименование расходного материала],MATCH(Расходка[№],Поиск_расходки[Индекс6],0)),"")</f>
        <v>Runthrough NS (Floppy)</v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424</v>
      </c>
    </row>
    <row r="43" spans="1:33">
      <c r="A43">
        <v>42</v>
      </c>
      <c r="B43" t="s">
        <v>378</v>
      </c>
      <c r="C43" t="s">
        <v>453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Dolphin</v>
      </c>
      <c r="W43" s="144" t="str">
        <f>IFERROR(INDEX(Расходка[Наименование расходного материала],MATCH(Расходка[№],Поиск_расходки[Индекс6],0)),"")</f>
        <v>Dolphin</v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438</v>
      </c>
    </row>
    <row r="44" spans="1:33">
      <c r="AF44" s="4" t="s">
        <v>6</v>
      </c>
      <c r="AG44" s="4" t="s">
        <v>425</v>
      </c>
    </row>
    <row r="45" spans="1:33">
      <c r="AF45" s="4" t="s">
        <v>6</v>
      </c>
      <c r="AG45" s="4" t="s">
        <v>439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433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429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434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440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D32" sqref="D3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450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426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2022-07-25T17:28:47Z</cp:lastPrinted>
  <dcterms:created xsi:type="dcterms:W3CDTF">2015-06-05T18:19:34Z</dcterms:created>
  <dcterms:modified xsi:type="dcterms:W3CDTF">2022-07-25T17:28:48Z</dcterms:modified>
</cp:coreProperties>
</file>