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7\29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3" i="1" l="1"/>
  <c r="H43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N10" i="1" s="1"/>
  <c r="N11" i="1" s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E8" i="1" l="1"/>
  <c r="E9" i="1" s="1"/>
  <c r="E10" i="1" s="1"/>
  <c r="I8" i="1"/>
  <c r="I9" i="1" s="1"/>
  <c r="Q10" i="1"/>
  <c r="J10" i="1"/>
  <c r="G9" i="1"/>
  <c r="H9" i="1"/>
  <c r="F8" i="1"/>
  <c r="F9" i="1" s="1"/>
  <c r="F10" i="1" s="1"/>
  <c r="F11" i="1" s="1"/>
  <c r="F12" i="1" s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O12" i="1" l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F13" i="1"/>
  <c r="G11" i="1"/>
  <c r="O13" i="1"/>
  <c r="O14" i="1" s="1"/>
  <c r="L11" i="1"/>
  <c r="L12" i="1" s="1"/>
  <c r="Q14" i="1"/>
  <c r="M13" i="1"/>
  <c r="M14" i="1" s="1"/>
  <c r="K11" i="1"/>
  <c r="I13" i="1" l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G24" i="1"/>
  <c r="P25" i="1"/>
  <c r="N24" i="1"/>
  <c r="AA9" i="1"/>
  <c r="O23" i="1"/>
  <c r="O24" i="1" s="1"/>
  <c r="AA18" i="1"/>
  <c r="F23" i="1"/>
  <c r="F24" i="1" s="1"/>
  <c r="W42" i="1" l="1"/>
  <c r="W43" i="1"/>
  <c r="W41" i="1"/>
  <c r="W39" i="1"/>
  <c r="W40" i="1"/>
  <c r="H30" i="1"/>
  <c r="H31" i="1" s="1"/>
  <c r="E20" i="1"/>
  <c r="M25" i="1"/>
  <c r="M26" i="1" s="1"/>
  <c r="H32" i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K43" i="1" l="1"/>
  <c r="X43" i="1" s="1"/>
  <c r="V42" i="1"/>
  <c r="V43" i="1"/>
  <c r="U42" i="1"/>
  <c r="U43" i="1"/>
  <c r="X2" i="1"/>
  <c r="V39" i="1"/>
  <c r="V40" i="1"/>
  <c r="V41" i="1"/>
  <c r="U41" i="1"/>
  <c r="U39" i="1"/>
  <c r="U40" i="1"/>
  <c r="V2" i="1"/>
  <c r="U2" i="1"/>
  <c r="E22" i="1"/>
  <c r="E23" i="1" s="1"/>
  <c r="E24" i="1" s="1"/>
  <c r="Q34" i="1"/>
  <c r="N27" i="1"/>
  <c r="AA27" i="1" s="1"/>
  <c r="M28" i="1"/>
  <c r="M29" i="1" s="1"/>
  <c r="L30" i="1"/>
  <c r="G29" i="1"/>
  <c r="F28" i="1"/>
  <c r="N28" i="1"/>
  <c r="AC27" i="1"/>
  <c r="P28" i="1"/>
  <c r="AB27" i="1"/>
  <c r="O28" i="1"/>
  <c r="AA26" i="1"/>
  <c r="AA7" i="1"/>
  <c r="X40" i="1" l="1"/>
  <c r="X42" i="1"/>
  <c r="X41" i="1"/>
  <c r="X39" i="1"/>
  <c r="G30" i="1"/>
  <c r="Q35" i="1"/>
  <c r="Q36" i="1" s="1"/>
  <c r="Q37" i="1" s="1"/>
  <c r="Q38" i="1" s="1"/>
  <c r="Q39" i="1" s="1"/>
  <c r="Q40" i="1" s="1"/>
  <c r="Q41" i="1" s="1"/>
  <c r="Q42" i="1" s="1"/>
  <c r="E25" i="1"/>
  <c r="AD1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AD42" i="1" l="1"/>
  <c r="AD43" i="1"/>
  <c r="Q43" i="1"/>
  <c r="G43" i="1"/>
  <c r="T39" i="1" s="1"/>
  <c r="AD41" i="1"/>
  <c r="AD39" i="1"/>
  <c r="AD40" i="1"/>
  <c r="T41" i="1"/>
  <c r="AD37" i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L33" i="1"/>
  <c r="M31" i="1"/>
  <c r="N30" i="1"/>
  <c r="O30" i="1"/>
  <c r="P30" i="1"/>
  <c r="AC25" i="1"/>
  <c r="AB25" i="1"/>
  <c r="AA25" i="1"/>
  <c r="S42" i="1" l="1"/>
  <c r="S43" i="1"/>
  <c r="T43" i="1"/>
  <c r="T2" i="1"/>
  <c r="T40" i="1"/>
  <c r="T42" i="1"/>
  <c r="S40" i="1"/>
  <c r="S41" i="1"/>
  <c r="S39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E28" i="1" l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 s="1"/>
  <c r="E31" i="1" s="1"/>
  <c r="L36" i="1"/>
  <c r="M35" i="1"/>
  <c r="AC17" i="1"/>
  <c r="P34" i="1"/>
  <c r="P35" i="1" s="1"/>
  <c r="P36" i="1" s="1"/>
  <c r="P37" i="1" s="1"/>
  <c r="P38" i="1" s="1"/>
  <c r="P39" i="1" s="1"/>
  <c r="P40" i="1" s="1"/>
  <c r="P41" i="1" s="1"/>
  <c r="P42" i="1" s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O35" i="1" s="1"/>
  <c r="O36" i="1" s="1"/>
  <c r="O37" i="1" s="1"/>
  <c r="O38" i="1" s="1"/>
  <c r="O39" i="1" s="1"/>
  <c r="O40" i="1" s="1"/>
  <c r="O41" i="1" s="1"/>
  <c r="O42" i="1" s="1"/>
  <c r="AB42" i="1" l="1"/>
  <c r="AB43" i="1"/>
  <c r="O43" i="1"/>
  <c r="AA42" i="1"/>
  <c r="N43" i="1"/>
  <c r="AA43" i="1"/>
  <c r="AC42" i="1"/>
  <c r="P43" i="1"/>
  <c r="AC43" i="1" s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B35" i="1"/>
  <c r="AA36" i="1"/>
  <c r="AA35" i="1"/>
  <c r="AC36" i="1"/>
  <c r="AC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AA33" i="1" l="1"/>
  <c r="L38" i="1"/>
  <c r="L39" i="1" s="1"/>
  <c r="AC33" i="1"/>
  <c r="AB33" i="1"/>
  <c r="E35" i="1"/>
  <c r="E36" i="1" s="1"/>
  <c r="M37" i="1"/>
  <c r="L40" i="1" l="1"/>
  <c r="E37" i="1"/>
  <c r="E38" i="1" s="1"/>
  <c r="E39" i="1" s="1"/>
  <c r="E40" i="1" s="1"/>
  <c r="E41" i="1" s="1"/>
  <c r="E42" i="1" s="1"/>
  <c r="E43" i="1" s="1"/>
  <c r="M38" i="1"/>
  <c r="M39" i="1" s="1"/>
  <c r="M40" i="1" s="1"/>
  <c r="R42" i="1" l="1"/>
  <c r="R43" i="1"/>
  <c r="R40" i="1"/>
  <c r="R41" i="1"/>
  <c r="R39" i="1"/>
  <c r="M41" i="1"/>
  <c r="Z16" i="1"/>
  <c r="Z25" i="1"/>
  <c r="Z10" i="1"/>
  <c r="Z13" i="1"/>
  <c r="Z24" i="1"/>
  <c r="Z29" i="1"/>
  <c r="Z14" i="1"/>
  <c r="Z15" i="1"/>
  <c r="Z12" i="1"/>
  <c r="Z4" i="1"/>
  <c r="Z21" i="1"/>
  <c r="Z27" i="1"/>
  <c r="Z6" i="1"/>
  <c r="Z8" i="1"/>
  <c r="L41" i="1"/>
  <c r="Z36" i="1"/>
  <c r="R25" i="1"/>
  <c r="Z38" i="1"/>
  <c r="R2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  <c r="Z2" i="1" l="1"/>
  <c r="M42" i="1"/>
  <c r="L42" i="1"/>
  <c r="Y2" i="1"/>
  <c r="Z23" i="1"/>
  <c r="Z32" i="1"/>
  <c r="Z30" i="1"/>
  <c r="Z7" i="1"/>
  <c r="Z35" i="1"/>
  <c r="Z19" i="1"/>
  <c r="Z5" i="1"/>
  <c r="Z22" i="1"/>
  <c r="Z18" i="1"/>
  <c r="Z34" i="1"/>
  <c r="Z9" i="1"/>
  <c r="Z11" i="1"/>
  <c r="Z17" i="1"/>
  <c r="Z26" i="1"/>
  <c r="Z37" i="1"/>
  <c r="Z20" i="1"/>
  <c r="Z3" i="1"/>
  <c r="Z39" i="1"/>
  <c r="Z41" i="1"/>
  <c r="Z40" i="1"/>
  <c r="Z31" i="1"/>
  <c r="Z28" i="1"/>
  <c r="Z33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Z42" i="1" l="1"/>
  <c r="M43" i="1"/>
  <c r="Z43" i="1" s="1"/>
  <c r="L43" i="1"/>
  <c r="Y42" i="1" s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Y6" i="1" l="1"/>
  <c r="Y14" i="1"/>
  <c r="Y43" i="1"/>
  <c r="Y11" i="1"/>
  <c r="Y38" i="1"/>
  <c r="Y39" i="1"/>
  <c r="Y15" i="1"/>
  <c r="Y28" i="1"/>
  <c r="Y24" i="1"/>
  <c r="Y4" i="1"/>
  <c r="Y27" i="1"/>
  <c r="Y16" i="1"/>
  <c r="Y31" i="1"/>
  <c r="Y36" i="1"/>
  <c r="Y32" i="1"/>
  <c r="Y26" i="1"/>
  <c r="Y25" i="1"/>
  <c r="Y9" i="1"/>
  <c r="Y13" i="1"/>
  <c r="Y30" i="1"/>
  <c r="Y34" i="1"/>
  <c r="Y41" i="1"/>
  <c r="Y40" i="1"/>
  <c r="Y20" i="1"/>
  <c r="Y8" i="1"/>
  <c r="Y10" i="1"/>
  <c r="Y12" i="1"/>
  <c r="Y3" i="1"/>
  <c r="Y37" i="1"/>
  <c r="Y29" i="1"/>
  <c r="Y17" i="1"/>
  <c r="Y18" i="1"/>
  <c r="Y21" i="1"/>
  <c r="Y22" i="1"/>
  <c r="Y35" i="1"/>
  <c r="Y23" i="1"/>
  <c r="Y33" i="1"/>
  <c r="Y19" i="1"/>
  <c r="Y5" i="1"/>
  <c r="Y7" i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X8" i="1" l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V3" i="1" l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W14" i="1" l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<sst xmlns="http://schemas.openxmlformats.org/spreadsheetml/2006/main" count="731" uniqueCount="467">
  <si>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</si>
  <si>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</si>
  <si>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</si>
  <si>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</si>
  <si>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</si>
  <si>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</si>
  <si>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</si>
  <si>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</si>
  <si>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</si>
  <si>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</si>
  <si>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</si>
  <si>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</si>
  <si>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</si>
  <si>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</si>
  <si>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</si>
  <si>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</si>
  <si>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</si>
  <si>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</si>
  <si>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</si>
  <si>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</si>
  <si>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</si>
  <si>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</si>
  <si>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</si>
  <si>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</si>
  <si>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</si>
  <si>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</si>
  <si>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</si>
  <si>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</si>
  <si>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</si>
  <si>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</si>
  <si>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</si>
  <si>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</si>
  <si>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</si>
  <si>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</si>
  <si>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</si>
  <si>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</si>
  <si>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</si>
  <si>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</si>
  <si>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</si>
  <si>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</si>
  <si>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</si>
  <si>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</si>
  <si>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</si>
  <si>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</si>
  <si>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</si>
  <si>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</si>
  <si>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</si>
  <si>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</si>
  <si>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</si>
  <si>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</si>
  <si>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</si>
  <si>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</si>
  <si>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</si>
  <si>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</si>
  <si>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</si>
  <si>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</si>
  <si>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</si>
  <si>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</si>
  <si>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</si>
  <si>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</si>
  <si>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</si>
  <si>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</si>
  <si>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</si>
  <si>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</si>
  <si>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</si>
  <si>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</si>
  <si>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</si>
  <si>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</si>
  <si>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</si>
  <si>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</si>
  <si>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</si>
  <si>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</si>
  <si>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</si>
  <si>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</si>
  <si>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</si>
  <si>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</si>
  <si>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</si>
  <si>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</si>
  <si>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</si>
  <si>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</si>
  <si>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</si>
  <si>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</si>
  <si>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</si>
  <si>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</si>
  <si>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</si>
  <si>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</si>
  <si>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</si>
  <si>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</si>
  <si>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</si>
  <si>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</si>
  <si>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</si>
  <si>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</si>
  <si>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</si>
  <si>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</si>
  <si>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</si>
  <si>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</si>
  <si>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</si>
  <si>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</si>
  <si>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</si>
  <si>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</si>
  <si>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</si>
  <si>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</si>
  <si>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</si>
  <si>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</si>
  <si>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</si>
  <si>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</si>
  <si>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</si>
  <si>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</si>
  <si>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</si>
  <si>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</si>
  <si>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</si>
  <si>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</si>
  <si>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</si>
  <si>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</si>
  <si>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</si>
  <si>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</si>
  <si>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</si>
  <si>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</si>
  <si>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</si>
  <si>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</si>
  <si>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</si>
  <si>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</si>
  <si>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</si>
  <si>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</si>
  <si>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</si>
  <si>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</si>
  <si>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</si>
  <si>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</si>
  <si>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</si>
  <si>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</si>
  <si>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</si>
  <si>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</si>
  <si>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</si>
  <si>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</si>
  <si>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</si>
  <si>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</si>
  <si>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</si>
  <si>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</si>
  <si>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</si>
  <si>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</si>
  <si>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</si>
  <si>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</si>
  <si>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</si>
  <si>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</si>
  <si>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</si>
  <si>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</si>
  <si>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</si>
  <si>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</si>
  <si>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</si>
  <si>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</si>
  <si>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</si>
  <si>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</si>
  <si>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</si>
  <si>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</si>
  <si>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</si>
  <si>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</si>
  <si>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</si>
  <si>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</si>
  <si>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</si>
  <si>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</si>
  <si>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</si>
  <si>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</si>
  <si>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</si>
  <si>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</si>
  <si>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</si>
  <si>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</si>
  <si>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</si>
  <si>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</si>
  <si>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</si>
  <si>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</si>
  <si>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</si>
  <si>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</si>
  <si>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</si>
  <si>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</si>
  <si>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</si>
  <si>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</si>
  <si>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</si>
  <si>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</si>
  <si>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</si>
  <si>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</si>
  <si>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</si>
  <si>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</si>
  <si>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</si>
  <si>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</si>
  <si>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</si>
  <si>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</si>
  <si>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</si>
  <si>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</si>
  <si>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</si>
  <si>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</si>
  <si>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</si>
  <si>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</si>
  <si>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</si>
  <si>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</si>
  <si>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</si>
  <si>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</si>
  <si>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</si>
  <si>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</si>
  <si>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</si>
  <si>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</si>
  <si>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</si>
  <si>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</si>
  <si>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</si>
  <si>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</si>
  <si>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</si>
  <si>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</si>
  <si>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</si>
  <si>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</si>
  <si>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</si>
  <si>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</si>
  <si>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</si>
  <si>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</si>
  <si>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</si>
  <si>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</si>
  <si>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</si>
  <si>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</si>
  <si>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</si>
  <si>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</si>
  <si>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</si>
  <si>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</si>
  <si>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</si>
  <si>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</si>
  <si>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</si>
  <si>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</si>
  <si>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</si>
  <si>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</si>
  <si>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</si>
  <si>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</si>
  <si>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</si>
  <si>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</si>
  <si>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</si>
  <si>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</si>
  <si>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</si>
  <si>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</si>
  <si>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</si>
  <si>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</si>
  <si>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</si>
  <si>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</si>
  <si>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</si>
  <si>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</si>
  <si>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</si>
  <si>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</si>
  <si>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</si>
  <si>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</si>
  <si>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</si>
  <si>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</si>
  <si>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</si>
  <si>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</si>
  <si>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</si>
  <si>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</si>
  <si>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</si>
  <si>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</si>
  <si>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</si>
  <si>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</si>
  <si>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</si>
  <si>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</si>
  <si>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</si>
  <si>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</si>
  <si>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</si>
  <si>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</si>
  <si>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</si>
  <si>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</si>
  <si>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</si>
  <si>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</si>
  <si>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</si>
  <si>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</si>
  <si>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</si>
  <si>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</si>
  <si>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</si>
  <si>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</si>
  <si>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</si>
  <si>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</si>
  <si>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</si>
  <si>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</si>
  <si>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</si>
  <si>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</si>
  <si>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</si>
  <si>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</si>
  <si>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</si>
  <si>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</si>
  <si>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</si>
  <si>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</si>
  <si>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</si>
  <si>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</si>
  <si>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</si>
  <si>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</si>
  <si>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</si>
  <si>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</si>
  <si>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</si>
  <si>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</si>
  <si>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</si>
  <si>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</si>
  <si>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</si>
  <si>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</si>
  <si>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</si>
  <si>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</si>
  <si>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</si>
  <si>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</si>
  <si>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</si>
  <si>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</si>
  <si>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</si>
  <si>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</si>
  <si>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</si>
  <si>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</si>
  <si>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</si>
  <si>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</si>
  <si>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</si>
  <si>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</si>
  <si>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</si>
  <si>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</si>
  <si>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</si>
  <si>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</si>
  <si>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</si>
  <si>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</si>
  <si>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</si>
  <si>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</si>
  <si>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</si>
  <si>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</si>
  <si>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</si>
  <si>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</si>
  <si>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</si>
  <si>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</si>
  <si>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</si>
  <si>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</si>
  <si>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</si>
  <si>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</si>
  <si>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</si>
  <si>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</si>
  <si>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</si>
  <si>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</si>
  <si>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</si>
  <si>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</si>
  <si>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</si>
  <si>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</si>
  <si>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</si>
  <si>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</si>
  <si>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</si>
  <si>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</si>
  <si>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</si>
  <si>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</si>
  <si>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</si>
  <si>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</si>
  <si>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</si>
  <si>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</si>
  <si>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</si>
  <si>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</si>
  <si>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</si>
  <si>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</si>
  <si>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</si>
  <si>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</si>
  <si>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</si>
  <si>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</si>
  <si>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</si>
  <si>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</si>
  <si>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</si>
  <si>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</si>
  <si>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</si>
  <si>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</si>
  <si>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</si>
  <si>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</si>
  <si>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</si>
  <si>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</si>
  <si>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</si>
  <si>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</si>
  <si>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</si>
  <si>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</si>
  <si>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</si>
  <si>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</si>
  <si>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</si>
  <si>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</si>
  <si>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</si>
  <si>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</si>
  <si>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</si>
  <si>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</si>
  <si>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</si>
  <si>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</si>
  <si>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</si>
  <si>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</si>
  <si>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</si>
  <si>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</si>
  <si>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</si>
  <si>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</si>
  <si>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</si>
  <si>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</si>
  <si>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</si>
  <si>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</si>
  <si>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</si>
  <si>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</si>
  <si>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</si>
  <si>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</si>
  <si>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</si>
  <si>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</si>
  <si>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</si>
  <si>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</si>
  <si>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</si>
  <si>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</si>
  <si>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</si>
  <si>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</si>
  <si>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</si>
  <si>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</si>
  <si>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</si>
  <si>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</si>
  <si>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</si>
  <si>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</si>
  <si>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</si>
  <si>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</si>
  <si>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</si>
  <si>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</si>
  <si>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</si>
  <si>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</si>
  <si>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</si>
  <si>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</si>
  <si>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</si>
  <si>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</si>
  <si>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</si>
  <si>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</si>
  <si>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</si>
  <si>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</si>
  <si>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</si>
  <si>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</si>
  <si>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</si>
  <si>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</si>
  <si>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</si>
  <si>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</si>
  <si>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</si>
  <si>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</si>
  <si>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</si>
  <si>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</si>
  <si>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</si>
  <si>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</si>
  <si>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</si>
  <si>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</si>
  <si>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</si>
  <si>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</si>
  <si>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</si>
  <si>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</si>
  <si>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</si>
  <si>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</si>
  <si>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</si>
  <si>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</si>
  <si>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</si>
  <si>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</si>
  <si>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</si>
  <si>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</si>
  <si>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</si>
  <si>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</si>
  <si>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</si>
  <si>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</si>
  <si>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</si>
  <si>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Правый</t>
  </si>
  <si>
    <t>Нистратов А.В.</t>
  </si>
  <si>
    <t xml:space="preserve">Заведующий отделения: Д.В. Карчевский </t>
  </si>
  <si>
    <t>Runthrough NS (Floppy)</t>
  </si>
  <si>
    <t>Dolphin</t>
  </si>
  <si>
    <t>50 ml</t>
  </si>
  <si>
    <t>ОКС с ↑ ST</t>
  </si>
  <si>
    <t xml:space="preserve">С учётом клинических данных, ЭКГ, КАГ совместно с деж.кардиологом Дубровской Я.А. принято решение  о целесообразности реваскуляризации бассейна ПКА. </t>
  </si>
  <si>
    <t xml:space="preserve">1. Контроль места пункции, повязка  на руке 6ч. </t>
  </si>
  <si>
    <t>250 ml</t>
  </si>
  <si>
    <t>Сахаров А.А.</t>
  </si>
  <si>
    <t>23:17</t>
  </si>
  <si>
    <t>Устье ПКА катетеризировано проводниковым катетером Launcher JL 4,0 6Fr. Коронарный проводник Runthrough NS (1 шт) заведен в дистальный сегмент ПКА. Реканализация выполнена  БК Euphora 2.0-15, давлением 16 атм. В зону среднего сегмента с переходом на проксимальный сегмент  с полным покрытием всех значимых кальцинированных стенозов последовательно импланированы DES Resolute Integrity 2,75-22 и DES Resolute Integrity 3,0-18 mm, давлением 12 атм. На контрольных съёмках признаков краевых диссекций, тромбоза по ПКА нет, ангиографический результат достигнут, антеградный кровоток по ПКА восстановлен TIMI III. Пациент в стабильном состоянии переводится в ПРИТ для дальнейшего наблюдения и лечения.</t>
  </si>
  <si>
    <t>диффузный кальциноз; стеноз тела 50%, стеноз дистальной трети  70%;</t>
  </si>
  <si>
    <t xml:space="preserve">выраженный кальциноз на протяжении проксимального и среднего сегментов. Стеноз устья 70%, проксимального сегмента 75%, стенозы апикального сегмента 80%.  Антеградный кровоток  TIMI III. </t>
  </si>
  <si>
    <t>кальциноз; окклюзия проксимального сегмента; Антеградный кровоток TIMI 0. Коллатерали не определяются.</t>
  </si>
  <si>
    <t xml:space="preserve">Выраженный кальциноз на протяжении всех сегментов со стенозами проксимального сегмента  80%, острой окклюзией на уровне среднего сегмента, на границе среднего и дистального сегментов стеноз 70%, стеноз дистального сегмента 50%. Диффузные изменений ЗМЖВ и ЗБВ до 60%. Антеградный кровоток TIMI 0. </t>
  </si>
  <si>
    <t>10:30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</si>
</sst>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5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9" fillId="9" borderId="21" applyNumberFormat="0" applyAlignment="0" applyProtection="0"/>
  </cellStyleXfs>
  <cellXfs count="2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3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4" fillId="7" borderId="6" xfId="5" applyFont="1" applyBorder="1" applyAlignment="1">
      <alignment vertical="center"/>
    </xf>
    <xf numFmtId="0" fontId="30" fillId="0" borderId="6" xfId="0" applyFont="1" applyBorder="1" applyAlignment="1">
      <alignment vertical="center"/>
    </xf>
    <xf numFmtId="0" fontId="24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7" fillId="0" borderId="7" xfId="0" applyFont="1" applyBorder="1" applyAlignment="1" applyProtection="1">
      <alignment horizontal="left" vertical="center"/>
      <protection locked="0"/>
    </xf>
    <xf numFmtId="14" fontId="33" fillId="6" borderId="7" xfId="4" applyNumberFormat="1" applyFont="1" applyBorder="1" applyAlignment="1" applyProtection="1">
      <alignment horizontal="left" vertical="center"/>
      <protection locked="0"/>
    </xf>
    <xf numFmtId="0" fontId="13" fillId="7" borderId="8" xfId="5" applyFont="1" applyBorder="1" applyAlignment="1">
      <alignment horizontal="left" vertical="center"/>
    </xf>
    <xf numFmtId="166" fontId="13" fillId="6" borderId="9" xfId="4" applyNumberFormat="1" applyFont="1" applyBorder="1" applyAlignment="1" applyProtection="1">
      <alignment horizontal="left" vertical="center"/>
      <protection locked="0"/>
    </xf>
    <xf numFmtId="0" fontId="17" fillId="0" borderId="3" xfId="0" applyFont="1" applyBorder="1" applyAlignment="1" applyProtection="1">
      <alignment vertical="center"/>
      <protection locked="0"/>
    </xf>
    <xf numFmtId="0" fontId="17" fillId="0" borderId="4" xfId="0" applyFont="1" applyBorder="1" applyAlignment="1" applyProtection="1">
      <alignment vertical="center"/>
      <protection locked="0"/>
    </xf>
    <xf numFmtId="0" fontId="17" fillId="0" borderId="9" xfId="0" applyFont="1" applyBorder="1" applyAlignment="1" applyProtection="1">
      <alignment vertical="center"/>
      <protection locked="0"/>
    </xf>
    <xf numFmtId="0" fontId="17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4" fillId="0" borderId="0" xfId="0" applyFont="1" applyBorder="1" applyAlignment="1">
      <alignment vertical="top" wrapText="1"/>
    </xf>
    <xf numFmtId="0" fontId="24" fillId="7" borderId="5" xfId="5" applyFont="1" applyBorder="1" applyAlignment="1">
      <alignment horizontal="centerContinuous" vertical="center"/>
    </xf>
    <xf numFmtId="0" fontId="31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4" fillId="0" borderId="12" xfId="0" applyFont="1" applyBorder="1" applyAlignment="1">
      <alignment vertical="top" wrapText="1"/>
    </xf>
    <xf numFmtId="0" fontId="34" fillId="0" borderId="8" xfId="0" applyFont="1" applyBorder="1" applyAlignment="1">
      <alignment vertical="top" wrapText="1"/>
    </xf>
    <xf numFmtId="0" fontId="34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5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2" fillId="0" borderId="0" xfId="0" applyFont="1" applyBorder="1" applyAlignment="1">
      <alignment horizontal="centerContinuous" vertical="center" wrapText="1"/>
    </xf>
    <xf numFmtId="0" fontId="29" fillId="0" borderId="10" xfId="0" applyFont="1" applyBorder="1" applyAlignment="1">
      <alignment horizontal="centerContinuous" vertical="top" wrapText="1"/>
    </xf>
    <xf numFmtId="0" fontId="24" fillId="0" borderId="5" xfId="0" applyFont="1" applyBorder="1" applyAlignment="1">
      <alignment horizontal="centerContinuous" vertical="distributed" wrapText="1"/>
    </xf>
    <xf numFmtId="0" fontId="24" fillId="0" borderId="11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4" fillId="0" borderId="0" xfId="0" applyFont="1" applyBorder="1" applyAlignment="1">
      <alignment horizontal="centerContinuous" vertical="distributed" wrapText="1"/>
    </xf>
    <xf numFmtId="0" fontId="24" fillId="0" borderId="13" xfId="0" applyFont="1" applyBorder="1" applyAlignment="1">
      <alignment horizontal="centerContinuous" vertical="distributed" wrapText="1"/>
    </xf>
    <xf numFmtId="0" fontId="27" fillId="0" borderId="12" xfId="0" applyFont="1" applyBorder="1" applyAlignment="1">
      <alignment horizontal="centerContinuous" vertical="distributed" wrapText="1"/>
    </xf>
    <xf numFmtId="0" fontId="28" fillId="0" borderId="0" xfId="0" applyFont="1" applyBorder="1" applyAlignment="1">
      <alignment horizontal="centerContinuous" vertical="distributed" wrapText="1"/>
    </xf>
    <xf numFmtId="0" fontId="28" fillId="0" borderId="13" xfId="0" applyFont="1" applyBorder="1" applyAlignment="1">
      <alignment horizontal="centerContinuous" vertical="distributed" wrapText="1"/>
    </xf>
    <xf numFmtId="0" fontId="39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7" fillId="0" borderId="13" xfId="0" applyFont="1" applyBorder="1" applyAlignment="1" applyProtection="1">
      <alignment vertical="center"/>
      <protection locked="0"/>
    </xf>
    <xf numFmtId="0" fontId="40" fillId="0" borderId="12" xfId="0" applyFont="1" applyBorder="1" applyAlignment="1">
      <alignment horizontal="left" vertical="center"/>
    </xf>
    <xf numFmtId="0" fontId="32" fillId="0" borderId="8" xfId="0" applyFont="1" applyBorder="1" applyAlignment="1">
      <alignment vertical="top" wrapText="1"/>
    </xf>
    <xf numFmtId="0" fontId="40" fillId="0" borderId="10" xfId="0" applyFont="1" applyBorder="1" applyAlignment="1">
      <alignment horizontal="left" vertical="top" wrapText="1"/>
    </xf>
    <xf numFmtId="0" fontId="32" fillId="0" borderId="12" xfId="0" applyFont="1" applyBorder="1" applyAlignment="1">
      <alignment vertical="top" wrapText="1"/>
    </xf>
    <xf numFmtId="0" fontId="42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6" fillId="0" borderId="12" xfId="0" applyFont="1" applyBorder="1"/>
    <xf numFmtId="0" fontId="0" fillId="0" borderId="0" xfId="0" applyBorder="1" applyProtection="1">
      <protection locked="0"/>
    </xf>
    <xf numFmtId="165" fontId="17" fillId="0" borderId="7" xfId="0" applyNumberFormat="1" applyFont="1" applyBorder="1" applyAlignment="1" applyProtection="1">
      <alignment horizontal="left" vertical="center"/>
    </xf>
    <xf numFmtId="0" fontId="30" fillId="0" borderId="6" xfId="0" applyFont="1" applyBorder="1" applyAlignment="1" applyProtection="1">
      <alignment vertical="center"/>
    </xf>
    <xf numFmtId="0" fontId="31" fillId="0" borderId="7" xfId="0" applyNumberFormat="1" applyFont="1" applyBorder="1" applyAlignment="1" applyProtection="1">
      <alignment horizontal="left" vertical="center"/>
    </xf>
    <xf numFmtId="0" fontId="17" fillId="0" borderId="7" xfId="0" applyNumberFormat="1" applyFont="1" applyBorder="1" applyAlignment="1" applyProtection="1">
      <alignment horizontal="left" vertical="center"/>
    </xf>
    <xf numFmtId="0" fontId="36" fillId="0" borderId="12" xfId="0" applyFont="1" applyBorder="1" applyProtection="1"/>
    <xf numFmtId="0" fontId="29" fillId="0" borderId="0" xfId="0" applyFont="1" applyBorder="1" applyAlignment="1">
      <alignment horizontal="centerContinuous" vertical="top" wrapText="1"/>
    </xf>
    <xf numFmtId="0" fontId="17" fillId="0" borderId="12" xfId="0" applyFont="1" applyBorder="1" applyAlignment="1" applyProtection="1">
      <alignment vertical="top" wrapText="1"/>
      <protection locked="0"/>
    </xf>
    <xf numFmtId="0" fontId="17" fillId="0" borderId="0" xfId="0" applyFont="1" applyBorder="1" applyAlignment="1" applyProtection="1">
      <alignment vertical="top" wrapText="1"/>
      <protection locked="0"/>
    </xf>
    <xf numFmtId="0" fontId="36" fillId="0" borderId="3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Continuous" vertical="top" wrapText="1"/>
      <protection locked="0"/>
    </xf>
    <xf numFmtId="20" fontId="31" fillId="0" borderId="13" xfId="0" applyNumberFormat="1" applyFont="1" applyBorder="1" applyAlignment="1">
      <alignment horizontal="left" vertical="center" wrapText="1"/>
    </xf>
    <xf numFmtId="0" fontId="20" fillId="0" borderId="0" xfId="0" applyFont="1" applyBorder="1" applyAlignment="1">
      <alignment horizontal="centerContinuous" vertical="center"/>
    </xf>
    <xf numFmtId="0" fontId="34" fillId="0" borderId="0" xfId="0" applyFont="1" applyBorder="1" applyAlignment="1">
      <alignment vertical="top"/>
    </xf>
    <xf numFmtId="0" fontId="34" fillId="0" borderId="13" xfId="0" applyFont="1" applyBorder="1" applyAlignment="1">
      <alignment vertical="top"/>
    </xf>
    <xf numFmtId="0" fontId="24" fillId="0" borderId="0" xfId="0" applyFont="1" applyBorder="1"/>
    <xf numFmtId="0" fontId="24" fillId="7" borderId="6" xfId="5" applyFont="1" applyBorder="1" applyAlignment="1" applyProtection="1">
      <alignment vertical="center"/>
    </xf>
    <xf numFmtId="0" fontId="13" fillId="7" borderId="8" xfId="5" applyFont="1" applyBorder="1" applyAlignment="1" applyProtection="1">
      <alignment horizontal="left" vertical="center"/>
    </xf>
    <xf numFmtId="0" fontId="37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6" fillId="0" borderId="0" xfId="0" applyFont="1" applyAlignment="1">
      <alignment horizontal="left" vertical="center"/>
    </xf>
    <xf numFmtId="0" fontId="17" fillId="0" borderId="3" xfId="0" applyFont="1" applyBorder="1" applyAlignment="1" applyProtection="1">
      <alignment vertical="center"/>
    </xf>
    <xf numFmtId="0" fontId="17" fillId="0" borderId="4" xfId="0" applyFont="1" applyBorder="1" applyAlignment="1" applyProtection="1">
      <alignment vertical="center"/>
    </xf>
    <xf numFmtId="0" fontId="30" fillId="0" borderId="8" xfId="0" applyFont="1" applyBorder="1" applyAlignment="1">
      <alignment vertical="center"/>
    </xf>
    <xf numFmtId="165" fontId="17" fillId="0" borderId="9" xfId="0" applyNumberFormat="1" applyFont="1" applyBorder="1" applyAlignment="1" applyProtection="1">
      <alignment horizontal="left" vertical="center"/>
      <protection locked="0"/>
    </xf>
    <xf numFmtId="0" fontId="13" fillId="7" borderId="15" xfId="5" applyFont="1" applyBorder="1" applyAlignment="1">
      <alignment horizontal="left" vertical="center"/>
    </xf>
    <xf numFmtId="166" fontId="13" fillId="6" borderId="16" xfId="4" applyNumberFormat="1" applyFont="1" applyBorder="1" applyAlignment="1" applyProtection="1">
      <alignment horizontal="left" vertical="center"/>
      <protection locked="0"/>
    </xf>
    <xf numFmtId="0" fontId="40" fillId="0" borderId="0" xfId="0" applyFont="1" applyBorder="1" applyAlignment="1">
      <alignment horizontal="left" vertical="center"/>
    </xf>
    <xf numFmtId="0" fontId="37" fillId="0" borderId="13" xfId="0" applyFont="1" applyBorder="1" applyAlignment="1" applyProtection="1">
      <alignment horizontal="left"/>
      <protection locked="0"/>
    </xf>
    <xf numFmtId="0" fontId="24" fillId="0" borderId="19" xfId="0" applyFont="1" applyBorder="1" applyAlignment="1" applyProtection="1">
      <alignment horizontal="center" vertical="center"/>
      <protection locked="0"/>
    </xf>
    <xf numFmtId="0" fontId="37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7" fillId="8" borderId="17" xfId="6" applyFont="1" applyBorder="1" applyAlignment="1">
      <alignment horizontal="left" vertical="center"/>
    </xf>
    <xf numFmtId="0" fontId="38" fillId="8" borderId="18" xfId="6" applyFont="1" applyBorder="1" applyAlignment="1" applyProtection="1">
      <alignment horizontal="left" vertical="center"/>
      <protection locked="0"/>
    </xf>
    <xf numFmtId="0" fontId="17" fillId="0" borderId="9" xfId="0" applyFont="1" applyBorder="1" applyAlignment="1" applyProtection="1">
      <alignment vertical="center"/>
    </xf>
    <xf numFmtId="0" fontId="17" fillId="0" borderId="7" xfId="0" applyFont="1" applyBorder="1" applyAlignment="1" applyProtection="1">
      <alignment vertical="center"/>
    </xf>
    <xf numFmtId="0" fontId="24" fillId="0" borderId="20" xfId="0" applyFont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vertical="center"/>
      <protection locked="0"/>
    </xf>
    <xf numFmtId="0" fontId="30" fillId="0" borderId="4" xfId="0" applyFont="1" applyBorder="1" applyAlignment="1" applyProtection="1">
      <alignment vertical="center"/>
      <protection locked="0"/>
    </xf>
    <xf numFmtId="0" fontId="47" fillId="0" borderId="19" xfId="0" applyFont="1" applyBorder="1" applyAlignment="1" applyProtection="1">
      <alignment horizontal="center" vertical="center"/>
      <protection locked="0"/>
    </xf>
    <xf numFmtId="0" fontId="47" fillId="0" borderId="20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vertical="center"/>
      <protection locked="0"/>
    </xf>
    <xf numFmtId="0" fontId="30" fillId="0" borderId="6" xfId="0" applyFont="1" applyBorder="1" applyAlignment="1" applyProtection="1">
      <alignment vertical="center"/>
      <protection locked="0"/>
    </xf>
    <xf numFmtId="0" fontId="48" fillId="0" borderId="20" xfId="0" applyNumberFormat="1" applyFont="1" applyBorder="1" applyAlignment="1" applyProtection="1">
      <alignment horizontal="center" vertical="center" wrapText="1"/>
      <protection locked="0"/>
    </xf>
    <xf numFmtId="0" fontId="8" fillId="0" borderId="20" xfId="0" applyFont="1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>
      <alignment horizontal="right"/>
    </xf>
    <xf numFmtId="165" fontId="19" fillId="0" borderId="5" xfId="0" applyNumberFormat="1" applyFont="1" applyBorder="1" applyAlignment="1">
      <alignment horizontal="center"/>
    </xf>
    <xf numFmtId="0" fontId="21" fillId="0" borderId="11" xfId="0" applyFont="1" applyBorder="1" applyAlignment="1">
      <alignment horizontal="right" vertical="top"/>
    </xf>
    <xf numFmtId="0" fontId="20" fillId="0" borderId="12" xfId="0" applyFont="1" applyBorder="1" applyAlignment="1">
      <alignment horizontal="centerContinuous" vertical="top"/>
    </xf>
    <xf numFmtId="0" fontId="18" fillId="0" borderId="0" xfId="0" applyFont="1" applyBorder="1" applyAlignment="1">
      <alignment horizontal="centerContinuous"/>
    </xf>
    <xf numFmtId="0" fontId="51" fillId="9" borderId="21" xfId="7" applyFont="1" applyBorder="1" applyAlignment="1">
      <alignment horizontal="left" vertical="center"/>
    </xf>
    <xf numFmtId="14" fontId="50" fillId="9" borderId="22" xfId="7" applyNumberFormat="1" applyFont="1" applyBorder="1" applyAlignment="1" applyProtection="1">
      <alignment horizontal="right" vertical="center"/>
    </xf>
    <xf numFmtId="0" fontId="50" fillId="9" borderId="22" xfId="7" applyFont="1" applyBorder="1" applyAlignment="1" applyProtection="1">
      <alignment horizontal="right" vertical="center"/>
    </xf>
    <xf numFmtId="0" fontId="24" fillId="0" borderId="12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51" fillId="9" borderId="21" xfId="7" applyFont="1" applyBorder="1" applyAlignment="1" applyProtection="1">
      <alignment horizontal="left" vertical="center"/>
    </xf>
    <xf numFmtId="0" fontId="25" fillId="0" borderId="12" xfId="0" applyNumberFormat="1" applyFont="1" applyFill="1" applyBorder="1" applyAlignment="1">
      <alignment horizontal="justify" vertical="center" wrapText="1"/>
    </xf>
    <xf numFmtId="0" fontId="26" fillId="0" borderId="13" xfId="0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Border="1" applyAlignment="1" applyProtection="1">
      <alignment horizontal="justify" vertical="center" wrapText="1"/>
      <protection locked="0"/>
    </xf>
    <xf numFmtId="0" fontId="26" fillId="0" borderId="0" xfId="0" applyFont="1" applyFill="1" applyBorder="1" applyAlignment="1" applyProtection="1">
      <alignment vertical="center"/>
      <protection locked="0"/>
    </xf>
    <xf numFmtId="0" fontId="24" fillId="0" borderId="0" xfId="0" applyFont="1" applyFill="1" applyBorder="1" applyAlignment="1" applyProtection="1">
      <alignment horizontal="left" vertical="top" wrapText="1"/>
      <protection locked="0"/>
    </xf>
    <xf numFmtId="0" fontId="24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3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4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8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3" fillId="0" borderId="0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vertical="top"/>
    </xf>
    <xf numFmtId="0" fontId="56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40" fillId="0" borderId="0" xfId="0" applyFont="1" applyBorder="1" applyAlignment="1">
      <alignment horizontal="centerContinuous" vertical="center"/>
    </xf>
    <xf numFmtId="0" fontId="52" fillId="0" borderId="0" xfId="0" applyFont="1" applyBorder="1" applyAlignment="1" applyProtection="1">
      <alignment vertical="top" wrapText="1"/>
      <protection locked="0"/>
    </xf>
    <xf numFmtId="0" fontId="52" fillId="0" borderId="3" xfId="0" applyFont="1" applyBorder="1" applyAlignment="1" applyProtection="1">
      <alignment vertical="top" wrapText="1"/>
      <protection locked="0"/>
    </xf>
    <xf numFmtId="0" fontId="56" fillId="0" borderId="0" xfId="0" applyFont="1" applyBorder="1" applyAlignment="1">
      <alignment horizontal="centerContinuous" vertical="center" wrapText="1"/>
    </xf>
    <xf numFmtId="0" fontId="17" fillId="0" borderId="13" xfId="0" applyFont="1" applyBorder="1" applyAlignment="1" applyProtection="1">
      <alignment vertical="top" wrapText="1"/>
      <protection locked="0"/>
    </xf>
    <xf numFmtId="49" fontId="48" fillId="0" borderId="19" xfId="0" applyNumberFormat="1" applyFont="1" applyBorder="1" applyAlignment="1" applyProtection="1">
      <alignment horizontal="center" vertical="center" wrapText="1"/>
      <protection locked="0"/>
    </xf>
    <xf numFmtId="49" fontId="8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51" fillId="9" borderId="23" xfId="7" applyFont="1" applyBorder="1" applyAlignment="1">
      <alignment horizontal="left" vertical="center"/>
    </xf>
    <xf numFmtId="0" fontId="49" fillId="9" borderId="12" xfId="7" applyBorder="1" applyAlignment="1" applyProtection="1">
      <alignment horizontal="left" vertical="center"/>
    </xf>
    <xf numFmtId="0" fontId="49" fillId="9" borderId="24" xfId="7" applyBorder="1" applyAlignment="1" applyProtection="1">
      <alignment horizontal="justify" vertical="justify" wrapText="1"/>
    </xf>
    <xf numFmtId="0" fontId="49" fillId="9" borderId="24" xfId="7" applyBorder="1" applyAlignment="1" applyProtection="1">
      <alignment horizontal="justify" vertical="top" wrapText="1"/>
    </xf>
    <xf numFmtId="0" fontId="58" fillId="0" borderId="25" xfId="0" applyFont="1" applyBorder="1" applyAlignment="1" applyProtection="1">
      <alignment horizontal="center" vertical="center"/>
      <protection locked="0"/>
    </xf>
    <xf numFmtId="0" fontId="58" fillId="0" borderId="25" xfId="0" applyFont="1" applyFill="1" applyBorder="1" applyAlignment="1" applyProtection="1">
      <alignment horizontal="center" vertical="center"/>
      <protection locked="0"/>
    </xf>
    <xf numFmtId="0" fontId="58" fillId="0" borderId="26" xfId="0" applyFont="1" applyBorder="1" applyAlignment="1" applyProtection="1">
      <alignment horizontal="center" vertical="center"/>
      <protection locked="0"/>
    </xf>
    <xf numFmtId="0" fontId="59" fillId="4" borderId="28" xfId="0" applyFont="1" applyFill="1" applyBorder="1" applyAlignment="1">
      <alignment horizontal="center" vertical="center"/>
    </xf>
    <xf numFmtId="0" fontId="59" fillId="4" borderId="29" xfId="0" applyFont="1" applyFill="1" applyBorder="1" applyAlignment="1">
      <alignment horizontal="center" vertical="center"/>
    </xf>
    <xf numFmtId="0" fontId="59" fillId="4" borderId="27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justify" vertical="center" wrapText="1"/>
    </xf>
    <xf numFmtId="0" fontId="58" fillId="0" borderId="31" xfId="0" applyFont="1" applyBorder="1" applyAlignment="1" applyProtection="1">
      <alignment horizontal="center" vertical="center"/>
      <protection locked="0"/>
    </xf>
    <xf numFmtId="0" fontId="13" fillId="0" borderId="32" xfId="0" applyFont="1" applyBorder="1" applyAlignment="1">
      <alignment horizontal="justify" vertical="center" wrapText="1"/>
    </xf>
    <xf numFmtId="0" fontId="58" fillId="0" borderId="33" xfId="0" applyFont="1" applyFill="1" applyBorder="1" applyAlignment="1" applyProtection="1">
      <alignment horizontal="center" vertical="center"/>
      <protection locked="0"/>
    </xf>
    <xf numFmtId="0" fontId="13" fillId="0" borderId="32" xfId="0" applyNumberFormat="1" applyFont="1" applyFill="1" applyBorder="1" applyAlignment="1">
      <alignment horizontal="justify" vertical="center" wrapText="1"/>
    </xf>
    <xf numFmtId="0" fontId="25" fillId="0" borderId="32" xfId="0" applyNumberFormat="1" applyFont="1" applyFill="1" applyBorder="1" applyAlignment="1">
      <alignment horizontal="justify" vertical="center" wrapText="1"/>
    </xf>
    <xf numFmtId="0" fontId="25" fillId="0" borderId="34" xfId="0" applyNumberFormat="1" applyFont="1" applyFill="1" applyBorder="1" applyAlignment="1">
      <alignment horizontal="justify" vertical="center" wrapText="1"/>
    </xf>
    <xf numFmtId="0" fontId="58" fillId="0" borderId="35" xfId="0" applyFont="1" applyFill="1" applyBorder="1" applyAlignment="1" applyProtection="1">
      <alignment horizontal="center" vertical="center"/>
      <protection locked="0"/>
    </xf>
    <xf numFmtId="0" fontId="58" fillId="0" borderId="36" xfId="0" applyFont="1" applyFill="1" applyBorder="1" applyAlignment="1" applyProtection="1">
      <alignment horizontal="center" vertical="center"/>
      <protection locked="0"/>
    </xf>
    <xf numFmtId="0" fontId="22" fillId="5" borderId="10" xfId="0" applyFont="1" applyFill="1" applyBorder="1" applyAlignment="1">
      <alignment horizontal="left" vertical="center"/>
    </xf>
    <xf numFmtId="0" fontId="22" fillId="5" borderId="34" xfId="0" applyFont="1" applyFill="1" applyBorder="1" applyAlignment="1">
      <alignment horizontal="left" vertical="center"/>
    </xf>
    <xf numFmtId="0" fontId="17" fillId="8" borderId="37" xfId="6" applyFont="1" applyBorder="1" applyAlignment="1">
      <alignment horizontal="left" vertical="center"/>
    </xf>
    <xf numFmtId="0" fontId="38" fillId="8" borderId="16" xfId="6" applyFont="1" applyBorder="1" applyAlignment="1" applyProtection="1">
      <alignment horizontal="left" vertical="center"/>
      <protection locked="0"/>
    </xf>
    <xf numFmtId="14" fontId="57" fillId="9" borderId="38" xfId="7" applyNumberFormat="1" applyFont="1" applyBorder="1" applyAlignment="1">
      <alignment horizontal="left" vertical="center"/>
    </xf>
    <xf numFmtId="14" fontId="50" fillId="9" borderId="39" xfId="7" applyNumberFormat="1" applyFont="1" applyBorder="1" applyAlignment="1" applyProtection="1">
      <alignment horizontal="right" vertical="center"/>
    </xf>
    <xf numFmtId="0" fontId="20" fillId="0" borderId="5" xfId="0" applyFont="1" applyBorder="1" applyAlignment="1" applyProtection="1">
      <alignment horizontal="center"/>
    </xf>
    <xf numFmtId="0" fontId="38" fillId="8" borderId="18" xfId="6" applyFont="1" applyBorder="1" applyAlignment="1" applyProtection="1">
      <alignment horizontal="left" vertical="center"/>
    </xf>
    <xf numFmtId="0" fontId="58" fillId="0" borderId="25" xfId="0" applyFont="1" applyBorder="1" applyAlignment="1" applyProtection="1">
      <alignment horizontal="justify" vertical="center" wrapText="1"/>
      <protection locked="0"/>
    </xf>
    <xf numFmtId="16" fontId="58" fillId="0" borderId="25" xfId="0" applyNumberFormat="1" applyFont="1" applyBorder="1" applyAlignment="1" applyProtection="1">
      <alignment horizontal="justify" vertical="center" wrapText="1"/>
      <protection locked="0"/>
    </xf>
    <xf numFmtId="0" fontId="58" fillId="0" borderId="25" xfId="0" applyFont="1" applyFill="1" applyBorder="1" applyAlignment="1" applyProtection="1">
      <alignment horizontal="justify" vertical="center" wrapText="1"/>
      <protection locked="0"/>
    </xf>
    <xf numFmtId="0" fontId="58" fillId="0" borderId="35" xfId="0" applyFont="1" applyFill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60" fillId="0" borderId="40" xfId="0" applyFont="1" applyBorder="1" applyProtection="1">
      <protection locked="0"/>
    </xf>
    <xf numFmtId="0" fontId="4" fillId="0" borderId="0" xfId="0" applyFont="1"/>
    <xf numFmtId="49" fontId="13" fillId="6" borderId="9" xfId="4" applyNumberFormat="1" applyFont="1" applyBorder="1" applyAlignment="1" applyProtection="1">
      <alignment horizontal="left" vertical="center"/>
      <protection locked="0"/>
    </xf>
    <xf numFmtId="16" fontId="58" fillId="0" borderId="26" xfId="0" applyNumberFormat="1" applyFont="1" applyBorder="1" applyAlignment="1" applyProtection="1">
      <alignment horizontal="justify" vertical="center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13" xfId="0" applyFont="1" applyBorder="1" applyAlignment="1" applyProtection="1">
      <alignment horizontal="justify" vertical="top" wrapText="1"/>
      <protection locked="0"/>
    </xf>
    <xf numFmtId="0" fontId="40" fillId="0" borderId="0" xfId="0" applyFont="1" applyBorder="1" applyAlignment="1">
      <alignment horizontal="left" vertical="center" wrapText="1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54" fillId="0" borderId="13" xfId="0" applyFont="1" applyBorder="1" applyAlignment="1" applyProtection="1">
      <alignment horizontal="justify" vertical="top" wrapText="1"/>
      <protection locked="0"/>
    </xf>
    <xf numFmtId="0" fontId="41" fillId="0" borderId="12" xfId="0" applyFont="1" applyBorder="1" applyAlignment="1" applyProtection="1">
      <alignment horizontal="center" vertical="center" wrapText="1"/>
      <protection locked="0"/>
    </xf>
    <xf numFmtId="0" fontId="41" fillId="0" borderId="0" xfId="0" applyFont="1" applyBorder="1" applyAlignment="1" applyProtection="1">
      <alignment horizontal="center" vertical="center" wrapText="1"/>
      <protection locked="0"/>
    </xf>
    <xf numFmtId="0" fontId="41" fillId="0" borderId="13" xfId="0" applyFont="1" applyBorder="1" applyAlignment="1" applyProtection="1">
      <alignment horizontal="center" vertical="center" wrapText="1"/>
      <protection locked="0"/>
    </xf>
    <xf numFmtId="0" fontId="18" fillId="0" borderId="0" xfId="0" applyFont="1" applyBorder="1" applyAlignment="1" applyProtection="1">
      <alignment horizontal="justify" vertical="top" wrapText="1"/>
      <protection locked="0"/>
    </xf>
    <xf numFmtId="0" fontId="18" fillId="0" borderId="13" xfId="0" applyFont="1" applyBorder="1" applyAlignment="1" applyProtection="1">
      <alignment horizontal="justify" vertical="top" wrapText="1"/>
      <protection locked="0"/>
    </xf>
    <xf numFmtId="0" fontId="18" fillId="0" borderId="3" xfId="0" applyFont="1" applyBorder="1" applyAlignment="1" applyProtection="1">
      <alignment horizontal="justify" vertical="top" wrapText="1"/>
      <protection locked="0"/>
    </xf>
    <xf numFmtId="0" fontId="18" fillId="0" borderId="9" xfId="0" applyFont="1" applyBorder="1" applyAlignment="1" applyProtection="1">
      <alignment horizontal="justify" vertical="top" wrapText="1"/>
      <protection locked="0"/>
    </xf>
    <xf numFmtId="0" fontId="48" fillId="0" borderId="5" xfId="0" applyFont="1" applyBorder="1" applyAlignment="1" applyProtection="1">
      <alignment horizontal="justify" vertical="top" wrapText="1"/>
      <protection locked="0"/>
    </xf>
    <xf numFmtId="0" fontId="48" fillId="0" borderId="11" xfId="0" applyFont="1" applyBorder="1" applyAlignment="1" applyProtection="1">
      <alignment horizontal="justify" vertical="top" wrapText="1"/>
      <protection locked="0"/>
    </xf>
    <xf numFmtId="0" fontId="48" fillId="0" borderId="0" xfId="0" applyFont="1" applyBorder="1" applyAlignment="1" applyProtection="1">
      <alignment horizontal="justify" vertical="top" wrapText="1"/>
      <protection locked="0"/>
    </xf>
    <xf numFmtId="0" fontId="48" fillId="0" borderId="13" xfId="0" applyFont="1" applyBorder="1" applyAlignment="1" applyProtection="1">
      <alignment horizontal="justify" vertical="top" wrapText="1"/>
      <protection locked="0"/>
    </xf>
    <xf numFmtId="0" fontId="48" fillId="0" borderId="3" xfId="0" applyFont="1" applyBorder="1" applyAlignment="1" applyProtection="1">
      <alignment horizontal="justify" vertical="top" wrapText="1"/>
      <protection locked="0"/>
    </xf>
    <xf numFmtId="0" fontId="48" fillId="0" borderId="9" xfId="0" applyFont="1" applyBorder="1" applyAlignment="1" applyProtection="1">
      <alignment horizontal="justify" vertical="top" wrapText="1"/>
      <protection locked="0"/>
    </xf>
    <xf numFmtId="0" fontId="53" fillId="0" borderId="3" xfId="0" applyFont="1" applyBorder="1" applyAlignment="1" applyProtection="1">
      <alignment horizontal="left" vertical="center"/>
      <protection locked="0"/>
    </xf>
    <xf numFmtId="0" fontId="38" fillId="0" borderId="12" xfId="0" applyFont="1" applyBorder="1" applyAlignment="1" applyProtection="1">
      <alignment horizontal="center" vertical="distributed" wrapText="1"/>
      <protection locked="0"/>
    </xf>
    <xf numFmtId="0" fontId="38" fillId="0" borderId="0" xfId="0" applyFont="1" applyBorder="1" applyAlignment="1" applyProtection="1">
      <alignment horizontal="center" vertical="distributed" wrapText="1"/>
      <protection locked="0"/>
    </xf>
    <xf numFmtId="0" fontId="38" fillId="0" borderId="13" xfId="0" applyFont="1" applyBorder="1" applyAlignment="1" applyProtection="1">
      <alignment horizontal="center" vertical="distributed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43" fillId="0" borderId="0" xfId="0" applyFont="1" applyBorder="1" applyAlignment="1" applyProtection="1">
      <alignment horizontal="justify" vertical="top" wrapText="1"/>
      <protection locked="0"/>
    </xf>
    <xf numFmtId="0" fontId="43" fillId="0" borderId="13" xfId="0" applyFont="1" applyBorder="1" applyAlignment="1" applyProtection="1">
      <alignment horizontal="justify" vertical="top" wrapText="1"/>
      <protection locked="0"/>
    </xf>
    <xf numFmtId="0" fontId="13" fillId="0" borderId="12" xfId="0" applyFont="1" applyBorder="1" applyAlignment="1" applyProtection="1">
      <alignment horizontal="justify" vertical="top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43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8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43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K8" sqref="K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198</v>
      </c>
      <c r="B1" s="49"/>
      <c r="C1" s="49"/>
      <c r="D1" s="49"/>
      <c r="E1" s="49"/>
      <c r="F1" s="49"/>
      <c r="G1" s="49"/>
      <c r="H1" s="50"/>
    </row>
    <row r="2" spans="1:8">
      <c r="A2" s="51" t="s">
        <v>199</v>
      </c>
      <c r="B2" s="52"/>
      <c r="C2" s="52"/>
      <c r="D2" s="52"/>
      <c r="E2" s="52"/>
      <c r="F2" s="52"/>
      <c r="G2" s="52"/>
      <c r="H2" s="53"/>
    </row>
    <row r="3" spans="1:8">
      <c r="A3" s="51" t="s">
        <v>200</v>
      </c>
      <c r="B3" s="52"/>
      <c r="C3" s="52"/>
      <c r="D3" s="52"/>
      <c r="E3" s="52"/>
      <c r="F3" s="52"/>
      <c r="G3" s="52"/>
      <c r="H3" s="53"/>
    </row>
    <row r="4" spans="1:8">
      <c r="A4" s="54" t="s">
        <v>201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6" t="s">
        <v>277</v>
      </c>
      <c r="B6" s="207"/>
      <c r="C6" s="207"/>
      <c r="D6" s="207"/>
      <c r="E6" s="207"/>
      <c r="F6" s="207"/>
      <c r="G6" s="207"/>
      <c r="H6" s="208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255</v>
      </c>
      <c r="B8" s="25">
        <v>44771</v>
      </c>
      <c r="C8" s="60"/>
      <c r="D8" s="21" t="s">
        <v>249</v>
      </c>
      <c r="E8" s="34"/>
      <c r="F8" s="34"/>
      <c r="G8" s="22"/>
      <c r="H8" s="23"/>
    </row>
    <row r="9" spans="1:8" ht="15.6" customHeight="1">
      <c r="A9" s="26" t="s">
        <v>257</v>
      </c>
      <c r="B9" s="27">
        <v>0.375</v>
      </c>
      <c r="C9" s="60"/>
      <c r="D9" s="115" t="s">
        <v>235</v>
      </c>
      <c r="E9" s="111"/>
      <c r="F9" s="111"/>
      <c r="G9" s="28" t="s">
        <v>226</v>
      </c>
      <c r="H9" s="30" t="s">
        <v>209</v>
      </c>
    </row>
    <row r="10" spans="1:8" ht="15.6" customHeight="1" thickBot="1">
      <c r="A10" s="99" t="s">
        <v>258</v>
      </c>
      <c r="B10" s="100">
        <v>0.38194444444444442</v>
      </c>
      <c r="C10" s="61"/>
      <c r="D10" s="116" t="s">
        <v>236</v>
      </c>
      <c r="E10" s="112"/>
      <c r="F10" s="112"/>
      <c r="G10" s="29" t="s">
        <v>216</v>
      </c>
      <c r="H10" s="31"/>
    </row>
    <row r="11" spans="1:8" ht="18" thickTop="1" thickBot="1">
      <c r="A11" s="106" t="s">
        <v>256</v>
      </c>
      <c r="B11" s="107" t="s">
        <v>459</v>
      </c>
      <c r="C11" s="62"/>
      <c r="D11" s="116" t="s">
        <v>233</v>
      </c>
      <c r="E11" s="112"/>
      <c r="F11" s="112"/>
      <c r="G11" s="29" t="s">
        <v>316</v>
      </c>
      <c r="H11" s="31"/>
    </row>
    <row r="12" spans="1:8" ht="16.5" thickTop="1">
      <c r="A12" s="97" t="s">
        <v>8</v>
      </c>
      <c r="B12" s="98">
        <v>14299</v>
      </c>
      <c r="C12" s="63"/>
      <c r="D12" s="116" t="s">
        <v>371</v>
      </c>
      <c r="E12" s="112"/>
      <c r="F12" s="112"/>
      <c r="G12" s="29" t="s">
        <v>326</v>
      </c>
      <c r="H12" s="31"/>
    </row>
    <row r="13" spans="1:8" ht="15.75">
      <c r="A13" s="20" t="s">
        <v>10</v>
      </c>
      <c r="B13" s="35">
        <f>DATEDIF(B12,B8,"y")</f>
        <v>83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11972</v>
      </c>
      <c r="C14" s="63"/>
      <c r="D14" s="41"/>
      <c r="E14" s="41"/>
      <c r="F14" s="41"/>
      <c r="G14" s="42"/>
      <c r="H14" s="64"/>
    </row>
    <row r="15" spans="1:8" ht="15.75">
      <c r="A15" s="20" t="s">
        <v>196</v>
      </c>
      <c r="B15" s="24">
        <v>35</v>
      </c>
      <c r="C15" s="18"/>
      <c r="D15" s="41"/>
      <c r="E15" s="41"/>
      <c r="F15" s="41"/>
      <c r="G15" s="113" t="s">
        <v>338</v>
      </c>
      <c r="H15" s="114" t="s">
        <v>342</v>
      </c>
    </row>
    <row r="16" spans="1:8" ht="15.6" customHeight="1">
      <c r="A16" s="20" t="s">
        <v>134</v>
      </c>
      <c r="B16" s="24" t="s">
        <v>455</v>
      </c>
      <c r="C16" s="18"/>
      <c r="D16" s="41"/>
      <c r="E16" s="41"/>
      <c r="F16" s="41"/>
      <c r="G16" s="159" t="s">
        <v>460</v>
      </c>
      <c r="H16" s="117">
        <v>1058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252</v>
      </c>
      <c r="B18" s="104" t="s">
        <v>449</v>
      </c>
      <c r="C18" s="18"/>
      <c r="D18" s="33" t="s">
        <v>274</v>
      </c>
      <c r="E18" s="33"/>
      <c r="F18" s="33"/>
      <c r="G18" s="101" t="s">
        <v>253</v>
      </c>
      <c r="H18" s="102" t="s">
        <v>383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276</v>
      </c>
      <c r="B20" s="230" t="s">
        <v>462</v>
      </c>
      <c r="C20" s="209"/>
      <c r="D20" s="209"/>
      <c r="E20" s="209"/>
      <c r="F20" s="209"/>
      <c r="G20" s="209"/>
      <c r="H20" s="210"/>
    </row>
    <row r="21" spans="1:8">
      <c r="A21" s="66"/>
      <c r="B21" s="211"/>
      <c r="C21" s="211"/>
      <c r="D21" s="211"/>
      <c r="E21" s="211"/>
      <c r="F21" s="211"/>
      <c r="G21" s="211"/>
      <c r="H21" s="212"/>
    </row>
    <row r="22" spans="1:8" ht="15.6" customHeight="1">
      <c r="A22" s="67" t="s">
        <v>335</v>
      </c>
      <c r="B22" s="213" t="s">
        <v>463</v>
      </c>
      <c r="C22" s="213"/>
      <c r="D22" s="213"/>
      <c r="E22" s="213"/>
      <c r="F22" s="213"/>
      <c r="G22" s="213"/>
      <c r="H22" s="214"/>
    </row>
    <row r="23" spans="1:8" ht="14.45" customHeight="1">
      <c r="A23" s="43"/>
      <c r="B23" s="215"/>
      <c r="C23" s="215"/>
      <c r="D23" s="215"/>
      <c r="E23" s="215"/>
      <c r="F23" s="215"/>
      <c r="G23" s="215"/>
      <c r="H23" s="216"/>
    </row>
    <row r="24" spans="1:8" ht="14.45" customHeight="1">
      <c r="A24" s="68"/>
      <c r="B24" s="215"/>
      <c r="C24" s="215"/>
      <c r="D24" s="215"/>
      <c r="E24" s="215"/>
      <c r="F24" s="215"/>
      <c r="G24" s="215"/>
      <c r="H24" s="216"/>
    </row>
    <row r="25" spans="1:8" ht="14.45" customHeight="1">
      <c r="A25" s="43"/>
      <c r="B25" s="215"/>
      <c r="C25" s="215"/>
      <c r="D25" s="215"/>
      <c r="E25" s="215"/>
      <c r="F25" s="215"/>
      <c r="G25" s="215"/>
      <c r="H25" s="216"/>
    </row>
    <row r="26" spans="1:8" ht="14.45" customHeight="1">
      <c r="A26" s="45"/>
      <c r="B26" s="217"/>
      <c r="C26" s="217"/>
      <c r="D26" s="217"/>
      <c r="E26" s="217"/>
      <c r="F26" s="217"/>
      <c r="G26" s="217"/>
      <c r="H26" s="218"/>
    </row>
    <row r="27" spans="1:8" ht="14.45" customHeight="1">
      <c r="A27" s="67" t="s">
        <v>336</v>
      </c>
      <c r="B27" s="213" t="s">
        <v>464</v>
      </c>
      <c r="C27" s="213"/>
      <c r="D27" s="213"/>
      <c r="E27" s="213"/>
      <c r="F27" s="213"/>
      <c r="G27" s="213"/>
      <c r="H27" s="214"/>
    </row>
    <row r="28" spans="1:8" ht="15.6" customHeight="1">
      <c r="A28" s="43"/>
      <c r="B28" s="215"/>
      <c r="C28" s="215"/>
      <c r="D28" s="215"/>
      <c r="E28" s="215"/>
      <c r="F28" s="215"/>
      <c r="G28" s="215"/>
      <c r="H28" s="216"/>
    </row>
    <row r="29" spans="1:8" ht="14.45" customHeight="1">
      <c r="A29" s="43"/>
      <c r="B29" s="215"/>
      <c r="C29" s="215"/>
      <c r="D29" s="215"/>
      <c r="E29" s="215"/>
      <c r="F29" s="215"/>
      <c r="G29" s="215"/>
      <c r="H29" s="216"/>
    </row>
    <row r="30" spans="1:8" ht="14.45" customHeight="1">
      <c r="A30" s="37"/>
      <c r="B30" s="215"/>
      <c r="C30" s="215"/>
      <c r="D30" s="215"/>
      <c r="E30" s="215"/>
      <c r="F30" s="215"/>
      <c r="G30" s="215"/>
      <c r="H30" s="216"/>
    </row>
    <row r="31" spans="1:8" ht="14.45" customHeight="1">
      <c r="A31" s="38"/>
      <c r="B31" s="217"/>
      <c r="C31" s="217"/>
      <c r="D31" s="217"/>
      <c r="E31" s="217"/>
      <c r="F31" s="217"/>
      <c r="G31" s="217"/>
      <c r="H31" s="218"/>
    </row>
    <row r="32" spans="1:8" ht="14.45" customHeight="1">
      <c r="A32" s="67" t="s">
        <v>337</v>
      </c>
      <c r="B32" s="213" t="s">
        <v>465</v>
      </c>
      <c r="C32" s="213"/>
      <c r="D32" s="213"/>
      <c r="E32" s="213"/>
      <c r="F32" s="213"/>
      <c r="G32" s="213"/>
      <c r="H32" s="214"/>
    </row>
    <row r="33" spans="1:8" ht="14.45" customHeight="1">
      <c r="A33" s="43"/>
      <c r="B33" s="215"/>
      <c r="C33" s="215"/>
      <c r="D33" s="215"/>
      <c r="E33" s="215"/>
      <c r="F33" s="215"/>
      <c r="G33" s="215"/>
      <c r="H33" s="216"/>
    </row>
    <row r="34" spans="1:8" ht="15.6" customHeight="1">
      <c r="A34" s="43"/>
      <c r="B34" s="215"/>
      <c r="C34" s="215"/>
      <c r="D34" s="215"/>
      <c r="E34" s="215"/>
      <c r="F34" s="215"/>
      <c r="G34" s="215"/>
      <c r="H34" s="216"/>
    </row>
    <row r="35" spans="1:8" ht="14.45" customHeight="1">
      <c r="A35" s="43"/>
      <c r="B35" s="215"/>
      <c r="C35" s="215"/>
      <c r="D35" s="215"/>
      <c r="E35" s="215"/>
      <c r="F35" s="215"/>
      <c r="G35" s="215"/>
      <c r="H35" s="216"/>
    </row>
    <row r="36" spans="1:8" ht="15.6" customHeight="1">
      <c r="A36" s="151"/>
      <c r="B36" s="215"/>
      <c r="C36" s="215"/>
      <c r="D36" s="215"/>
      <c r="E36" s="215"/>
      <c r="F36" s="215"/>
      <c r="G36" s="215"/>
      <c r="H36" s="216"/>
    </row>
    <row r="37" spans="1:8" ht="14.45" customHeight="1">
      <c r="A37" s="43"/>
      <c r="B37" s="146"/>
      <c r="C37" s="18"/>
      <c r="D37" s="203" t="str">
        <f>IF($A$6=Вмешательства!$D$3,Вмешательства!$N$2,"")</f>
        <v/>
      </c>
      <c r="E37" s="203"/>
      <c r="F37" s="147"/>
      <c r="G37" s="147"/>
      <c r="H37" s="152"/>
    </row>
    <row r="38" spans="1:8" ht="14.45" customHeight="1">
      <c r="A38" s="43"/>
      <c r="B38" s="146"/>
      <c r="C38" s="153"/>
      <c r="D38" s="204"/>
      <c r="E38" s="204"/>
      <c r="F38" s="204"/>
      <c r="G38" s="204"/>
      <c r="H38" s="205"/>
    </row>
    <row r="39" spans="1:8" ht="14.45" customHeight="1">
      <c r="A39" s="40"/>
      <c r="B39" s="147"/>
      <c r="C39" s="153"/>
      <c r="D39" s="204"/>
      <c r="E39" s="204"/>
      <c r="F39" s="204"/>
      <c r="G39" s="204"/>
      <c r="H39" s="205"/>
    </row>
    <row r="40" spans="1:8" ht="14.45" customHeight="1">
      <c r="A40" s="40"/>
      <c r="B40" s="147"/>
      <c r="C40" s="153"/>
      <c r="D40" s="204"/>
      <c r="E40" s="204"/>
      <c r="F40" s="204"/>
      <c r="G40" s="204"/>
      <c r="H40" s="205"/>
    </row>
    <row r="41" spans="1:8" ht="14.45" customHeight="1">
      <c r="A41" s="40"/>
      <c r="B41" s="147"/>
      <c r="C41" s="153"/>
      <c r="D41" s="204"/>
      <c r="E41" s="204"/>
      <c r="F41" s="204"/>
      <c r="G41" s="204"/>
      <c r="H41" s="205"/>
    </row>
    <row r="42" spans="1:8" ht="14.45" customHeight="1">
      <c r="A42" s="40"/>
      <c r="B42" s="147"/>
      <c r="C42" s="154"/>
      <c r="D42" s="157" t="s">
        <v>251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0" t="s">
        <v>456</v>
      </c>
      <c r="E43" s="201"/>
      <c r="F43" s="201"/>
      <c r="G43" s="201"/>
      <c r="H43" s="202"/>
    </row>
    <row r="44" spans="1:8" ht="14.45" customHeight="1">
      <c r="A44" s="40"/>
      <c r="B44" s="147"/>
      <c r="C44" s="155"/>
      <c r="D44" s="201"/>
      <c r="E44" s="201"/>
      <c r="F44" s="201"/>
      <c r="G44" s="201"/>
      <c r="H44" s="202"/>
    </row>
    <row r="45" spans="1:8" ht="14.45" customHeight="1">
      <c r="A45" s="40"/>
      <c r="B45" s="147"/>
      <c r="C45" s="155"/>
      <c r="D45" s="201"/>
      <c r="E45" s="201"/>
      <c r="F45" s="201"/>
      <c r="G45" s="201"/>
      <c r="H45" s="202"/>
    </row>
    <row r="46" spans="1:8">
      <c r="A46" s="40"/>
      <c r="B46" s="147"/>
      <c r="C46" s="155"/>
      <c r="D46" s="201"/>
      <c r="E46" s="201"/>
      <c r="F46" s="201"/>
      <c r="G46" s="201"/>
      <c r="H46" s="202"/>
    </row>
    <row r="47" spans="1:8">
      <c r="A47" s="43"/>
      <c r="B47" s="18"/>
      <c r="C47" s="155"/>
      <c r="D47" s="201"/>
      <c r="E47" s="201"/>
      <c r="F47" s="201"/>
      <c r="G47" s="201"/>
      <c r="H47" s="202"/>
    </row>
    <row r="48" spans="1:8">
      <c r="A48" s="43"/>
      <c r="B48" s="18"/>
      <c r="C48" s="155"/>
      <c r="D48" s="201"/>
      <c r="E48" s="201"/>
      <c r="F48" s="201"/>
      <c r="G48" s="201"/>
      <c r="H48" s="202"/>
    </row>
    <row r="49" spans="1:13">
      <c r="A49" s="45"/>
      <c r="B49" s="36"/>
      <c r="C49" s="156"/>
      <c r="D49" s="201"/>
      <c r="E49" s="201"/>
      <c r="F49" s="201"/>
      <c r="G49" s="201"/>
      <c r="H49" s="202"/>
    </row>
    <row r="50" spans="1:13">
      <c r="A50" s="43"/>
      <c r="B50" s="18"/>
      <c r="C50" s="18"/>
      <c r="D50" s="201"/>
      <c r="E50" s="201"/>
      <c r="F50" s="201"/>
      <c r="G50" s="201"/>
      <c r="H50" s="202"/>
      <c r="M50" t="s">
        <v>275</v>
      </c>
    </row>
    <row r="51" spans="1:13">
      <c r="A51" s="70" t="s">
        <v>263</v>
      </c>
      <c r="B51" s="71" t="s">
        <v>454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270</v>
      </c>
      <c r="B53" s="74" t="s">
        <v>384</v>
      </c>
      <c r="C53" s="18"/>
      <c r="D53" s="18"/>
      <c r="E53" s="18"/>
      <c r="F53" s="18"/>
      <c r="G53" s="89" t="str">
        <f>IF(ISBLANK(H9),"",H9)</f>
        <v>Зимин И.Н.</v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zoomScaleNormal="100" zoomScaleSheetLayoutView="100" zoomScalePageLayoutView="90" workbookViewId="0">
      <selection activeCell="M13" sqref="M1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198</v>
      </c>
      <c r="B1" s="49"/>
      <c r="C1" s="49"/>
      <c r="D1" s="49"/>
      <c r="E1" s="49"/>
      <c r="F1" s="49"/>
      <c r="G1" s="49"/>
      <c r="H1" s="50"/>
    </row>
    <row r="2" spans="1:8">
      <c r="A2" s="51" t="s">
        <v>199</v>
      </c>
      <c r="B2" s="52"/>
      <c r="C2" s="52"/>
      <c r="D2" s="52"/>
      <c r="E2" s="52"/>
      <c r="F2" s="52"/>
      <c r="G2" s="52"/>
      <c r="H2" s="53"/>
    </row>
    <row r="3" spans="1:8">
      <c r="A3" s="51" t="s">
        <v>200</v>
      </c>
      <c r="B3" s="52"/>
      <c r="C3" s="52"/>
      <c r="D3" s="52"/>
      <c r="E3" s="52"/>
      <c r="F3" s="52"/>
      <c r="G3" s="52"/>
      <c r="H3" s="53"/>
    </row>
    <row r="4" spans="1:8">
      <c r="A4" s="54" t="s">
        <v>201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0" t="s">
        <v>272</v>
      </c>
      <c r="B6" s="221"/>
      <c r="C6" s="221"/>
      <c r="D6" s="221"/>
      <c r="E6" s="221"/>
      <c r="F6" s="221"/>
      <c r="G6" s="221"/>
      <c r="H6" s="222"/>
    </row>
    <row r="7" spans="1:8" ht="21.6" customHeight="1">
      <c r="A7" s="220"/>
      <c r="B7" s="221"/>
      <c r="C7" s="221"/>
      <c r="D7" s="221"/>
      <c r="E7" s="221"/>
      <c r="F7" s="221"/>
      <c r="G7" s="221"/>
      <c r="H7" s="222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9" t="s">
        <v>280</v>
      </c>
      <c r="D8" s="219"/>
      <c r="E8" s="219"/>
      <c r="F8" s="83">
        <v>2</v>
      </c>
      <c r="G8" s="145" t="s">
        <v>381</v>
      </c>
      <c r="H8" s="196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19"/>
      <c r="D9" s="219"/>
      <c r="E9" s="219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19"/>
      <c r="D10" s="219"/>
      <c r="E10" s="219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255</v>
      </c>
      <c r="B12" s="25">
        <f>КАГ!B8</f>
        <v>44771</v>
      </c>
      <c r="C12" s="63"/>
      <c r="D12" s="21" t="s">
        <v>249</v>
      </c>
      <c r="E12" s="34"/>
      <c r="F12" s="34"/>
      <c r="G12" s="22"/>
      <c r="H12" s="23"/>
    </row>
    <row r="13" spans="1:8" ht="15.75">
      <c r="A13" s="91" t="s">
        <v>257</v>
      </c>
      <c r="B13" s="27">
        <v>0.38194444444444442</v>
      </c>
      <c r="C13" s="63"/>
      <c r="D13" s="115" t="s">
        <v>235</v>
      </c>
      <c r="E13" s="111"/>
      <c r="F13" s="111"/>
      <c r="G13" s="95" t="str">
        <f>КАГ!G9</f>
        <v>Щербаков А.С.</v>
      </c>
      <c r="H13" s="108" t="str">
        <f>IF(ISBLANK(КАГ!H9),"",КАГ!H9)</f>
        <v>Зимин И.Н.</v>
      </c>
    </row>
    <row r="14" spans="1:8" ht="16.5" thickBot="1">
      <c r="A14" s="91" t="s">
        <v>258</v>
      </c>
      <c r="B14" s="198" t="s">
        <v>466</v>
      </c>
      <c r="C14" s="63"/>
      <c r="D14" s="116" t="s">
        <v>236</v>
      </c>
      <c r="E14" s="112"/>
      <c r="F14" s="112"/>
      <c r="G14" s="96" t="str">
        <f>КАГ!G10</f>
        <v>Мелека Е.А.</v>
      </c>
      <c r="H14" s="109" t="str">
        <f>IF(ISBLANK(КАГ!H10),"",КАГ!H10)</f>
        <v/>
      </c>
    </row>
    <row r="15" spans="1:8" ht="18" thickTop="1" thickBot="1">
      <c r="A15" s="106" t="s">
        <v>256</v>
      </c>
      <c r="B15" s="190" t="str">
        <f>КАГ!B11</f>
        <v>Сахаров А.А.</v>
      </c>
      <c r="C15" s="18"/>
      <c r="D15" s="116" t="s">
        <v>233</v>
      </c>
      <c r="E15" s="112"/>
      <c r="F15" s="112"/>
      <c r="G15" s="96" t="str">
        <f>КАГ!G11</f>
        <v>Шевьёв В.А.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14299</v>
      </c>
      <c r="C16" s="18"/>
      <c r="D16" s="116" t="s">
        <v>371</v>
      </c>
      <c r="E16" s="112"/>
      <c r="F16" s="112"/>
      <c r="G16" s="96" t="str">
        <f>КАГ!G12</f>
        <v>Бричёва И.В.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83</v>
      </c>
      <c r="C17" s="18"/>
      <c r="D17" s="116" t="s">
        <v>247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11972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196</v>
      </c>
      <c r="B19" s="78">
        <f>КАГ!B15</f>
        <v>35</v>
      </c>
      <c r="C19" s="80"/>
      <c r="D19" s="80"/>
      <c r="E19" s="80"/>
      <c r="F19" s="80"/>
      <c r="G19" s="103" t="s">
        <v>338</v>
      </c>
      <c r="H19" s="110" t="s">
        <v>339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23:17</v>
      </c>
      <c r="H20" s="118">
        <f>КАГ!H16</f>
        <v>1058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0.38500000000000001</v>
      </c>
    </row>
    <row r="23" spans="1:8" ht="14.45" customHeight="1">
      <c r="A23" s="226" t="s">
        <v>461</v>
      </c>
      <c r="B23" s="227"/>
      <c r="C23" s="227"/>
      <c r="D23" s="227"/>
      <c r="E23" s="227"/>
      <c r="F23" s="227"/>
      <c r="G23" s="227"/>
      <c r="H23" s="228"/>
    </row>
    <row r="24" spans="1:8" ht="14.45" customHeight="1">
      <c r="A24" s="229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229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229"/>
      <c r="B26" s="227"/>
      <c r="C26" s="227"/>
      <c r="D26" s="227"/>
      <c r="E26" s="227"/>
      <c r="F26" s="227"/>
      <c r="G26" s="227"/>
      <c r="H26" s="228"/>
    </row>
    <row r="27" spans="1:8" ht="14.45" customHeight="1">
      <c r="A27" s="229"/>
      <c r="B27" s="227"/>
      <c r="C27" s="227"/>
      <c r="D27" s="227"/>
      <c r="E27" s="227"/>
      <c r="F27" s="227"/>
      <c r="G27" s="227"/>
      <c r="H27" s="228"/>
    </row>
    <row r="28" spans="1:8" ht="14.45" customHeight="1">
      <c r="A28" s="229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229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229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229"/>
      <c r="B31" s="227"/>
      <c r="C31" s="227"/>
      <c r="D31" s="227"/>
      <c r="E31" s="227"/>
      <c r="F31" s="227"/>
      <c r="G31" s="227"/>
      <c r="H31" s="228"/>
    </row>
    <row r="32" spans="1:8" ht="14.45" customHeight="1">
      <c r="A32" s="229"/>
      <c r="B32" s="227"/>
      <c r="C32" s="227"/>
      <c r="D32" s="227"/>
      <c r="E32" s="227"/>
      <c r="F32" s="227"/>
      <c r="G32" s="227"/>
      <c r="H32" s="228"/>
    </row>
    <row r="33" spans="1:8" ht="14.45" customHeight="1">
      <c r="A33" s="229"/>
      <c r="B33" s="227"/>
      <c r="C33" s="227"/>
      <c r="D33" s="227"/>
      <c r="E33" s="227"/>
      <c r="F33" s="227"/>
      <c r="G33" s="227"/>
      <c r="H33" s="228"/>
    </row>
    <row r="34" spans="1:8" ht="14.45" customHeight="1">
      <c r="A34" s="229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229"/>
      <c r="B35" s="227"/>
      <c r="C35" s="227"/>
      <c r="D35" s="227"/>
      <c r="E35" s="227"/>
      <c r="F35" s="227"/>
      <c r="G35" s="227"/>
      <c r="H35" s="228"/>
    </row>
    <row r="36" spans="1:8" ht="14.45" customHeight="1">
      <c r="A36" s="229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229"/>
      <c r="B37" s="227"/>
      <c r="C37" s="227"/>
      <c r="D37" s="227"/>
      <c r="E37" s="227"/>
      <c r="F37" s="227"/>
      <c r="G37" s="227"/>
      <c r="H37" s="228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251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3" t="s">
        <v>457</v>
      </c>
      <c r="E40" s="224"/>
      <c r="F40" s="224"/>
      <c r="G40" s="224"/>
      <c r="H40" s="225"/>
    </row>
    <row r="41" spans="1:8" ht="14.45" customHeight="1">
      <c r="A41" s="37"/>
      <c r="B41" s="33"/>
      <c r="C41" s="148"/>
      <c r="D41" s="224"/>
      <c r="E41" s="224"/>
      <c r="F41" s="224"/>
      <c r="G41" s="224"/>
      <c r="H41" s="225"/>
    </row>
    <row r="42" spans="1:8" ht="14.45" customHeight="1">
      <c r="A42" s="37"/>
      <c r="B42" s="33"/>
      <c r="C42" s="148"/>
      <c r="D42" s="224"/>
      <c r="E42" s="224"/>
      <c r="F42" s="224"/>
      <c r="G42" s="224"/>
      <c r="H42" s="225"/>
    </row>
    <row r="43" spans="1:8" ht="14.45" customHeight="1">
      <c r="A43" s="37"/>
      <c r="B43" s="33"/>
      <c r="C43" s="148"/>
      <c r="D43" s="224"/>
      <c r="E43" s="224"/>
      <c r="F43" s="224"/>
      <c r="G43" s="224"/>
      <c r="H43" s="225"/>
    </row>
    <row r="44" spans="1:8" ht="14.45" customHeight="1">
      <c r="A44" s="37"/>
      <c r="B44" s="33"/>
      <c r="C44" s="148"/>
      <c r="D44" s="224"/>
      <c r="E44" s="224"/>
      <c r="F44" s="224"/>
      <c r="G44" s="224"/>
      <c r="H44" s="225"/>
    </row>
    <row r="45" spans="1:8" ht="14.45" customHeight="1">
      <c r="A45" s="37"/>
      <c r="B45" s="33"/>
      <c r="C45" s="148"/>
      <c r="D45" s="224"/>
      <c r="E45" s="224"/>
      <c r="F45" s="224"/>
      <c r="G45" s="224"/>
      <c r="H45" s="225"/>
    </row>
    <row r="46" spans="1:8" ht="14.45" customHeight="1">
      <c r="A46" s="37"/>
      <c r="B46" s="33"/>
      <c r="C46" s="148"/>
      <c r="D46" s="224"/>
      <c r="E46" s="224"/>
      <c r="F46" s="224"/>
      <c r="G46" s="224"/>
      <c r="H46" s="225"/>
    </row>
    <row r="47" spans="1:8" ht="14.45" customHeight="1">
      <c r="A47" s="43"/>
      <c r="B47" s="18"/>
      <c r="C47" s="148"/>
      <c r="D47" s="224"/>
      <c r="E47" s="224"/>
      <c r="F47" s="224"/>
      <c r="G47" s="224"/>
      <c r="H47" s="225"/>
    </row>
    <row r="48" spans="1:8" ht="14.45" customHeight="1">
      <c r="A48" s="43"/>
      <c r="B48" s="18"/>
      <c r="C48" s="148"/>
      <c r="D48" s="224"/>
      <c r="E48" s="224"/>
      <c r="F48" s="224"/>
      <c r="G48" s="224"/>
      <c r="H48" s="225"/>
    </row>
    <row r="49" spans="1:8" ht="14.45" customHeight="1">
      <c r="A49" s="43"/>
      <c r="B49" s="18"/>
      <c r="C49" s="148"/>
      <c r="D49" s="224"/>
      <c r="E49" s="224"/>
      <c r="F49" s="224"/>
      <c r="G49" s="224"/>
      <c r="H49" s="225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263</v>
      </c>
      <c r="B51" s="71" t="s">
        <v>458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270</v>
      </c>
      <c r="B53" s="74" t="s">
        <v>384</v>
      </c>
      <c r="C53" s="18"/>
      <c r="D53" s="18"/>
      <c r="E53" s="18"/>
      <c r="F53" s="18"/>
      <c r="G53" s="89" t="str">
        <f>IF(ISBLANK(H13),"",H13)</f>
        <v>Зимин И.Н.</v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B37" sqref="B37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44771</v>
      </c>
      <c r="C2" s="189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3" t="s">
        <v>259</v>
      </c>
      <c r="B4" s="184" t="s">
        <v>133</v>
      </c>
      <c r="C4" s="185" t="s">
        <v>15</v>
      </c>
      <c r="D4" s="186" t="str">
        <f>КАГ!$B$11</f>
        <v>Сахаров А.А.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14299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83</v>
      </c>
    </row>
    <row r="7" spans="1:4">
      <c r="A7" s="43"/>
      <c r="B7" s="18"/>
      <c r="C7" s="124" t="s">
        <v>12</v>
      </c>
      <c r="D7" s="126">
        <f>КАГ!$B$14</f>
        <v>11972</v>
      </c>
    </row>
    <row r="8" spans="1:4">
      <c r="A8" s="127" t="str">
        <f>ЧКВ!$A$9</f>
        <v>Код модели: 21166</v>
      </c>
      <c r="B8" s="128"/>
      <c r="C8" s="124" t="s">
        <v>196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7" t="s">
        <v>13</v>
      </c>
      <c r="D10" s="188">
        <f>КАГ!$B$8</f>
        <v>44771</v>
      </c>
    </row>
    <row r="11" spans="1:4">
      <c r="A11" s="32"/>
      <c r="B11" s="136"/>
      <c r="C11" s="136"/>
      <c r="D11" s="137"/>
    </row>
    <row r="12" spans="1:4" ht="18.75" customHeight="1">
      <c r="A12" s="171" t="s">
        <v>413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9" t="s">
        <v>408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91" t="s">
        <v>452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5" s="191" t="s">
        <v>453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1" t="s">
        <v>401</v>
      </c>
      <c r="C16" s="168" t="s">
        <v>423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1" t="s">
        <v>401</v>
      </c>
      <c r="C17" s="168" t="s">
        <v>170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91" t="s">
        <v>391</v>
      </c>
      <c r="C18" s="168" t="s">
        <v>104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1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2"/>
      <c r="C20" s="168"/>
      <c r="D20" s="175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1"/>
      <c r="C21" s="168"/>
      <c r="D21" s="177"/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3"/>
      <c r="C22" s="168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3"/>
      <c r="C23" s="168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3"/>
      <c r="C24" s="169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4"/>
      <c r="C25" s="181"/>
      <c r="D25" s="182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451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343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6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материал'!$C$2:$C$51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0" activePane="bottomLeft" state="frozen"/>
      <selection pane="bottomLeft" activeCell="D4" sqref="D4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190</v>
      </c>
      <c r="J1" s="2" t="s">
        <v>193</v>
      </c>
      <c r="K1" s="2" t="s">
        <v>191</v>
      </c>
      <c r="L1" s="2" t="s">
        <v>194</v>
      </c>
    </row>
    <row r="2" spans="1:15">
      <c r="A2" s="10">
        <v>1</v>
      </c>
      <c r="B2" s="2" t="s">
        <v>9</v>
      </c>
      <c r="C2" s="10" t="s">
        <v>292</v>
      </c>
      <c r="D2" s="5" t="s">
        <v>277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279</v>
      </c>
    </row>
    <row r="3" spans="1:15">
      <c r="A3" s="10">
        <v>2</v>
      </c>
      <c r="B3" s="2" t="s">
        <v>18</v>
      </c>
      <c r="C3" s="10" t="s">
        <v>85</v>
      </c>
      <c r="D3" s="5" t="s">
        <v>278</v>
      </c>
      <c r="F3" t="s">
        <v>92</v>
      </c>
      <c r="G3">
        <v>218190</v>
      </c>
      <c r="I3" t="s">
        <v>386</v>
      </c>
      <c r="J3" s="2">
        <v>21167</v>
      </c>
      <c r="K3" t="s">
        <v>101</v>
      </c>
      <c r="L3" s="2">
        <v>46</v>
      </c>
      <c r="N3" t="s">
        <v>271</v>
      </c>
    </row>
    <row r="4" spans="1:15" ht="30">
      <c r="A4" s="10">
        <v>3</v>
      </c>
      <c r="B4" s="2" t="s">
        <v>38</v>
      </c>
      <c r="C4" s="10" t="s">
        <v>39</v>
      </c>
      <c r="D4" s="5" t="s">
        <v>272</v>
      </c>
      <c r="F4" t="s">
        <v>93</v>
      </c>
      <c r="G4">
        <v>218140</v>
      </c>
      <c r="I4" t="s">
        <v>192</v>
      </c>
      <c r="J4" s="2">
        <v>21168</v>
      </c>
      <c r="K4" t="s">
        <v>102</v>
      </c>
      <c r="L4" s="2">
        <v>45</v>
      </c>
      <c r="N4" t="s">
        <v>442</v>
      </c>
    </row>
    <row r="5" spans="1:15" ht="30">
      <c r="A5" s="10">
        <v>4</v>
      </c>
      <c r="B5" s="2"/>
      <c r="C5" s="10" t="s">
        <v>39</v>
      </c>
      <c r="D5" s="5" t="s">
        <v>441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250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377</v>
      </c>
      <c r="F7" t="s">
        <v>96</v>
      </c>
      <c r="G7">
        <v>323500</v>
      </c>
      <c r="I7" t="s">
        <v>291</v>
      </c>
      <c r="K7" t="s">
        <v>376</v>
      </c>
    </row>
    <row r="8" spans="1:15" ht="30">
      <c r="A8" s="10">
        <v>7</v>
      </c>
      <c r="B8" s="2"/>
      <c r="C8" s="10" t="s">
        <v>293</v>
      </c>
      <c r="D8" s="5" t="s">
        <v>195</v>
      </c>
      <c r="F8" t="s">
        <v>97</v>
      </c>
      <c r="G8">
        <v>323510</v>
      </c>
      <c r="I8" t="s">
        <v>281</v>
      </c>
      <c r="K8" t="s">
        <v>414</v>
      </c>
    </row>
    <row r="9" spans="1:15">
      <c r="A9" s="10">
        <v>8</v>
      </c>
      <c r="B9" s="9"/>
      <c r="C9" s="10" t="s">
        <v>80</v>
      </c>
      <c r="D9" s="5" t="s">
        <v>311</v>
      </c>
      <c r="I9" t="s">
        <v>282</v>
      </c>
      <c r="K9" t="s">
        <v>415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283</v>
      </c>
    </row>
    <row r="11" spans="1:15">
      <c r="A11" s="10">
        <v>10</v>
      </c>
      <c r="B11" s="2"/>
      <c r="C11" s="10" t="s">
        <v>294</v>
      </c>
      <c r="D11" s="5" t="s">
        <v>202</v>
      </c>
      <c r="F11" s="16" t="s">
        <v>98</v>
      </c>
      <c r="G11" s="16"/>
      <c r="H11" s="16"/>
      <c r="I11" t="s">
        <v>284</v>
      </c>
    </row>
    <row r="12" spans="1:15">
      <c r="A12" s="10">
        <v>11</v>
      </c>
      <c r="B12" s="2" t="s">
        <v>25</v>
      </c>
      <c r="C12" s="10" t="s">
        <v>295</v>
      </c>
      <c r="D12" s="5" t="s">
        <v>26</v>
      </c>
      <c r="F12" s="16" t="s">
        <v>385</v>
      </c>
      <c r="G12" s="16"/>
      <c r="H12" s="16"/>
      <c r="I12" t="s">
        <v>285</v>
      </c>
      <c r="O12" s="10"/>
    </row>
    <row r="13" spans="1:15">
      <c r="A13" s="10">
        <v>12</v>
      </c>
      <c r="B13" s="2" t="s">
        <v>19</v>
      </c>
      <c r="C13" s="10" t="s">
        <v>296</v>
      </c>
      <c r="D13" s="5" t="s">
        <v>20</v>
      </c>
      <c r="F13" s="16" t="s">
        <v>192</v>
      </c>
      <c r="G13" s="16"/>
      <c r="H13" s="16"/>
      <c r="I13" t="s">
        <v>286</v>
      </c>
      <c r="N13" s="12"/>
      <c r="O13" s="12"/>
    </row>
    <row r="14" spans="1:15">
      <c r="A14" s="10">
        <v>13</v>
      </c>
      <c r="B14" s="2" t="s">
        <v>21</v>
      </c>
      <c r="C14" s="10" t="s">
        <v>297</v>
      </c>
      <c r="D14" s="5" t="s">
        <v>22</v>
      </c>
      <c r="F14" s="16" t="s">
        <v>153</v>
      </c>
      <c r="G14" s="16"/>
      <c r="H14" s="16"/>
      <c r="I14" t="s">
        <v>287</v>
      </c>
    </row>
    <row r="15" spans="1:15">
      <c r="A15" s="10">
        <v>14</v>
      </c>
      <c r="B15" s="2" t="s">
        <v>23</v>
      </c>
      <c r="C15" s="10" t="s">
        <v>298</v>
      </c>
      <c r="D15" s="5" t="s">
        <v>24</v>
      </c>
      <c r="F15" s="16" t="s">
        <v>155</v>
      </c>
      <c r="G15" s="16"/>
      <c r="H15" s="16"/>
      <c r="I15" t="s">
        <v>273</v>
      </c>
    </row>
    <row r="16" spans="1:15">
      <c r="A16" s="10">
        <v>15</v>
      </c>
      <c r="B16" s="2" t="s">
        <v>27</v>
      </c>
      <c r="C16" s="10" t="s">
        <v>299</v>
      </c>
      <c r="D16" s="5" t="s">
        <v>28</v>
      </c>
      <c r="F16" s="16" t="s">
        <v>154</v>
      </c>
      <c r="G16" s="16"/>
      <c r="H16" s="16"/>
      <c r="I16" t="s">
        <v>288</v>
      </c>
    </row>
    <row r="17" spans="1:9">
      <c r="A17" s="10">
        <v>16</v>
      </c>
      <c r="B17" s="2" t="s">
        <v>29</v>
      </c>
      <c r="C17" s="10" t="s">
        <v>300</v>
      </c>
      <c r="D17" s="5" t="s">
        <v>30</v>
      </c>
      <c r="F17" s="16" t="s">
        <v>157</v>
      </c>
      <c r="I17" t="s">
        <v>280</v>
      </c>
    </row>
    <row r="18" spans="1:9">
      <c r="A18" s="10">
        <v>17</v>
      </c>
      <c r="B18" s="2" t="s">
        <v>31</v>
      </c>
      <c r="C18" s="10" t="s">
        <v>301</v>
      </c>
      <c r="D18" s="5" t="s">
        <v>32</v>
      </c>
      <c r="F18" s="16"/>
      <c r="I18" t="s">
        <v>289</v>
      </c>
    </row>
    <row r="19" spans="1:9">
      <c r="A19" s="10">
        <v>18</v>
      </c>
      <c r="B19" s="2" t="s">
        <v>33</v>
      </c>
      <c r="C19" s="10" t="s">
        <v>302</v>
      </c>
      <c r="D19" s="5" t="s">
        <v>34</v>
      </c>
      <c r="I19" t="s">
        <v>290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308</v>
      </c>
      <c r="D29" s="5" t="s">
        <v>309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304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303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305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306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307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310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6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topLeftCell="A25" zoomScaleNormal="100" workbookViewId="0">
      <selection activeCell="D39" sqref="D39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9.85546875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347</v>
      </c>
      <c r="H1" s="139" t="s">
        <v>348</v>
      </c>
      <c r="I1" s="139" t="s">
        <v>349</v>
      </c>
      <c r="J1" s="139" t="s">
        <v>350</v>
      </c>
      <c r="K1" s="140" t="s">
        <v>351</v>
      </c>
      <c r="L1" s="140" t="s">
        <v>352</v>
      </c>
      <c r="M1" s="140" t="s">
        <v>353</v>
      </c>
      <c r="N1" s="140" t="s">
        <v>354</v>
      </c>
      <c r="O1" s="140" t="s">
        <v>355</v>
      </c>
      <c r="P1" s="140" t="s">
        <v>356</v>
      </c>
      <c r="Q1" s="140" t="s">
        <v>357</v>
      </c>
      <c r="R1" s="139" t="s">
        <v>131</v>
      </c>
      <c r="S1" s="139" t="s">
        <v>132</v>
      </c>
      <c r="T1" s="139" t="s">
        <v>358</v>
      </c>
      <c r="U1" s="139" t="s">
        <v>359</v>
      </c>
      <c r="V1" s="139" t="s">
        <v>360</v>
      </c>
      <c r="W1" s="139" t="s">
        <v>361</v>
      </c>
      <c r="X1" s="139" t="s">
        <v>362</v>
      </c>
      <c r="Y1" s="139" t="s">
        <v>363</v>
      </c>
      <c r="Z1" s="139" t="s">
        <v>364</v>
      </c>
      <c r="AA1" s="139" t="s">
        <v>365</v>
      </c>
      <c r="AB1" s="139" t="s">
        <v>366</v>
      </c>
      <c r="AC1" s="139" t="s">
        <v>367</v>
      </c>
      <c r="AD1" s="139" t="s">
        <v>368</v>
      </c>
      <c r="AF1" s="2" t="s">
        <v>159</v>
      </c>
      <c r="AG1" s="2" t="s">
        <v>189</v>
      </c>
      <c r="AI1" t="s">
        <v>260</v>
      </c>
      <c r="AJ1" t="s">
        <v>261</v>
      </c>
      <c r="AK1" t="s">
        <v>262</v>
      </c>
    </row>
    <row r="2" spans="1:37">
      <c r="A2">
        <v>1</v>
      </c>
      <c r="B2" t="s">
        <v>122</v>
      </c>
      <c r="C2" s="1" t="s">
        <v>382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JR 4.0</v>
      </c>
      <c r="S2" s="139" t="str">
        <f>IFERROR(INDEX(Расходка[Наименование расходного материала],MATCH(Расходка[№],Поиск_расходки[Индекс2],0)),"")</f>
        <v>Runthrough NS (Floppy)</v>
      </c>
      <c r="T2" s="139" t="str">
        <f>IFERROR(INDEX(Расходка[Наименование расходного материала],MATCH(Расходка[№],Поиск_расходки[Индекс3],0)),"")</f>
        <v>Dolphin</v>
      </c>
      <c r="U2" s="139" t="str">
        <f>IFERROR(INDEX(Расходка[Наименование расходного материала],MATCH(Расходка[№],Поиск_расходки[Индекс4],0)),"")</f>
        <v>DES, Resolute Integtity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Sprinter Legend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254</v>
      </c>
      <c r="AJ2" t="s">
        <v>263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390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443</v>
      </c>
      <c r="AI3" t="s">
        <v>254</v>
      </c>
      <c r="AJ3" t="s">
        <v>264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391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1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254</v>
      </c>
      <c r="AJ4" t="s">
        <v>265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344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158</v>
      </c>
      <c r="AI5" t="s">
        <v>254</v>
      </c>
      <c r="AJ5" t="s">
        <v>266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345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254</v>
      </c>
      <c r="AJ6" t="s">
        <v>267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379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254</v>
      </c>
      <c r="AJ7" t="s">
        <v>268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156</v>
      </c>
      <c r="C8" t="s">
        <v>392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254</v>
      </c>
      <c r="AJ8" t="s">
        <v>269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393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</row>
    <row r="10" spans="1:37">
      <c r="A10">
        <v>9</v>
      </c>
      <c r="B10" t="s">
        <v>3</v>
      </c>
      <c r="C10" t="s">
        <v>394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</row>
    <row r="11" spans="1:37">
      <c r="A11">
        <v>10</v>
      </c>
      <c r="B11" t="s">
        <v>3</v>
      </c>
      <c r="C11" t="s">
        <v>395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176</v>
      </c>
    </row>
    <row r="12" spans="1:37">
      <c r="A12">
        <v>11</v>
      </c>
      <c r="B12" t="s">
        <v>3</v>
      </c>
      <c r="C12" t="s">
        <v>396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</row>
    <row r="13" spans="1:37">
      <c r="A13">
        <v>12</v>
      </c>
      <c r="B13" t="s">
        <v>3</v>
      </c>
      <c r="C13" t="s">
        <v>397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>
        <v>155760</v>
      </c>
      <c r="AJ13" s="161" t="s">
        <v>387</v>
      </c>
    </row>
    <row r="14" spans="1:37">
      <c r="A14">
        <v>13</v>
      </c>
      <c r="B14" t="s">
        <v>3</v>
      </c>
      <c r="C14" t="s">
        <v>398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>
        <v>155800</v>
      </c>
      <c r="AJ14" s="162" t="s">
        <v>388</v>
      </c>
    </row>
    <row r="15" spans="1:37">
      <c r="A15">
        <v>14</v>
      </c>
      <c r="B15" t="s">
        <v>3</v>
      </c>
      <c r="C15" t="s">
        <v>437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>
        <v>218190</v>
      </c>
      <c r="AJ15" s="162" t="s">
        <v>389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420</v>
      </c>
      <c r="AI16">
        <v>136170</v>
      </c>
      <c r="AJ16" t="s">
        <v>5</v>
      </c>
    </row>
    <row r="17" spans="1:33">
      <c r="A17">
        <v>16</v>
      </c>
      <c r="B17" t="s">
        <v>3</v>
      </c>
      <c r="C17" t="s">
        <v>399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417</v>
      </c>
    </row>
    <row r="18" spans="1:33">
      <c r="A18">
        <v>17</v>
      </c>
      <c r="B18" t="s">
        <v>3</v>
      </c>
      <c r="C18" t="s">
        <v>427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400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3" t="s">
        <v>401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1</v>
      </c>
      <c r="I20" s="140">
        <f>IF(ISNUMBER(SEARCH('Карта учёта'!$B$17,Расходка[Наименование расходного материала])),MAX($I$1:I19)+1,0)</f>
        <v>1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>DES, Resolute Integtity</v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5" t="s">
        <v>431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>DES, Calipso</v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5" t="s">
        <v>430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>DES, NanoMed</v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7" t="s">
        <v>446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>DES,Firehawk</v>
      </c>
      <c r="Y23" s="139" t="str">
        <f>IFERROR(INDEX(Расходка[Наименование расходного материала],MATCH(Расходка[№],Поиск_расходки[Индекс8],0)),"")</f>
        <v>DES,Firehawk</v>
      </c>
      <c r="Z23" s="139" t="str">
        <f>IFERROR(INDEX(Расходка[Наименование расходного материала],MATCH(Расходка[№],Поиск_расходки[Индекс9],0)),"")</f>
        <v>DES,Firehawk</v>
      </c>
      <c r="AA23" s="139" t="str">
        <f>IFERROR(INDEX(Расходка[Наименование расходного материала],MATCH(Расходка[№],Поиск_расходки[Индекс10],0)),"")</f>
        <v>DES,Firehawk</v>
      </c>
      <c r="AB23" s="139" t="str">
        <f>IFERROR(INDEX(Расходка[Наименование расходного материала],MATCH(Расходка[№],Поиск_расходки[Индекс11],0)),"")</f>
        <v>DES,Firehawk</v>
      </c>
      <c r="AC23" s="139" t="str">
        <f>IFERROR(INDEX(Расходка[Наименование расходного материала],MATCH(Расходка[№],Поиск_расходки[Индекс12],0)),"")</f>
        <v>DES,Firehawk</v>
      </c>
      <c r="AD23" s="139" t="str">
        <f>IFERROR(INDEX(Расходка[Наименование расходного материала],MATCH(Расходка[№],Поиск_расходки[Индекс13],0)),"")</f>
        <v>DES,Firehawk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" t="s">
        <v>346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>BMS, Integtity</v>
      </c>
      <c r="Y24" s="139" t="str">
        <f>IFERROR(INDEX(Расходка[Наименование расходного материала],MATCH(Расходка[№],Поиск_расходки[Индекс8],0)),"")</f>
        <v>BMS, Integtity</v>
      </c>
      <c r="Z24" s="139" t="str">
        <f>IFERROR(INDEX(Расходка[Наименование расходного материала],MATCH(Расходка[№],Поиск_расходки[Индекс9],0)),"")</f>
        <v>BMS, Integtity</v>
      </c>
      <c r="AA24" s="139" t="str">
        <f>IFERROR(INDEX(Расходка[Наименование расходного материала],MATCH(Расходка[№],Поиск_расходки[Индекс10],0)),"")</f>
        <v>BMS, Integtity</v>
      </c>
      <c r="AB24" s="139" t="str">
        <f>IFERROR(INDEX(Расходка[Наименование расходного материала],MATCH(Расходка[№],Поиск_расходки[Индекс11],0)),"")</f>
        <v>BMS, Integtity</v>
      </c>
      <c r="AC24" s="139" t="str">
        <f>IFERROR(INDEX(Расходка[Наименование расходного материала],MATCH(Расходка[№],Поиск_расходки[Индекс12],0)),"")</f>
        <v>BMS, Integtity</v>
      </c>
      <c r="AD24" s="139" t="str">
        <f>IFERROR(INDEX(Расходка[Наименование расходного материала],MATCH(Расходка[№],Поиск_расходки[Индекс13],0)),"")</f>
        <v>BMS, Integtity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402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>Guidezilla™ II 6F</v>
      </c>
      <c r="Y25" s="139" t="str">
        <f>IFERROR(INDEX(Расходка[Наименование расходного материала],MATCH(Расходка[№],Поиск_расходки[Индекс8],0)),"")</f>
        <v>Guidezilla™ II 6F</v>
      </c>
      <c r="Z25" s="139" t="str">
        <f>IFERROR(INDEX(Расходка[Наименование расходного материала],MATCH(Расходка[№],Поиск_расходки[Индекс9],0)),"")</f>
        <v>Guidezilla™ II 6F</v>
      </c>
      <c r="AA25" s="139" t="str">
        <f>IFERROR(INDEX(Расходка[Наименование расходного материала],MATCH(Расходка[№],Поиск_расходки[Индекс10],0)),"")</f>
        <v>Guidezilla™ II 6F</v>
      </c>
      <c r="AB25" s="139" t="str">
        <f>IFERROR(INDEX(Расходка[Наименование расходного материала],MATCH(Расходка[№],Поиск_расходки[Индекс11],0)),"")</f>
        <v>Guidezilla™ II 6F</v>
      </c>
      <c r="AC25" s="139" t="str">
        <f>IFERROR(INDEX(Расходка[Наименование расходного материала],MATCH(Расходка[№],Поиск_расходки[Индекс12],0)),"")</f>
        <v>Guidezilla™ II 6F</v>
      </c>
      <c r="AD25" s="139" t="str">
        <f>IFERROR(INDEX(Расходка[Наименование расходного материала],MATCH(Расходка[№],Поиск_расходки[Индекс13],0)),"")</f>
        <v>Guidezilla™ II 6F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428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Telescope ™ II 6F</v>
      </c>
      <c r="Y26" s="144" t="str">
        <f>IFERROR(INDEX(Расходка[Наименование расходного материала],MATCH(Расходка[№],Поиск_расходки[Индекс8],0)),"")</f>
        <v>Telescope ™ II 6F</v>
      </c>
      <c r="Z26" s="144" t="str">
        <f>IFERROR(INDEX(Расходка[Наименование расходного материала],MATCH(Расходка[№],Поиск_расходки[Индекс9],0)),"")</f>
        <v>Telescope ™ II 6F</v>
      </c>
      <c r="AA26" s="144" t="str">
        <f>IFERROR(INDEX(Расходка[Наименование расходного материала],MATCH(Расходка[№],Поиск_расходки[Индекс10],0)),"")</f>
        <v>Telescope ™ II 6F</v>
      </c>
      <c r="AB26" s="144" t="str">
        <f>IFERROR(INDEX(Расходка[Наименование расходного материала],MATCH(Расходка[№],Поиск_расходки[Индекс11],0)),"")</f>
        <v>Telescope ™ II 6F</v>
      </c>
      <c r="AC26" s="144" t="str">
        <f>IFERROR(INDEX(Расходка[Наименование расходного материала],MATCH(Расходка[№],Поиск_расходки[Индекс12],0)),"")</f>
        <v>Telescope ™ II 6F</v>
      </c>
      <c r="AD26" s="144" t="str">
        <f>IFERROR(INDEX(Расходка[Наименование расходного материала],MATCH(Расходка[№],Поиск_расходки[Индекс13],0)),"")</f>
        <v>Telescope ™ II 6F</v>
      </c>
      <c r="AF26" s="4" t="s">
        <v>5</v>
      </c>
      <c r="AG26" s="4" t="s">
        <v>374</v>
      </c>
    </row>
    <row r="27" spans="1:33">
      <c r="A27">
        <v>26</v>
      </c>
      <c r="B27" t="s">
        <v>4</v>
      </c>
      <c r="C27" t="s">
        <v>403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>Launcher 6F EBU 3.5</v>
      </c>
      <c r="Y27" s="144" t="str">
        <f>IFERROR(INDEX(Расходка[Наименование расходного материала],MATCH(Расходка[№],Поиск_расходки[Индекс8],0)),"")</f>
        <v>Launcher 6F EBU 3.5</v>
      </c>
      <c r="Z27" s="144" t="str">
        <f>IFERROR(INDEX(Расходка[Наименование расходного материала],MATCH(Расходка[№],Поиск_расходки[Индекс9],0)),"")</f>
        <v>Launcher 6F EBU 3.5</v>
      </c>
      <c r="AA27" s="144" t="str">
        <f>IFERROR(INDEX(Расходка[Наименование расходного материала],MATCH(Расходка[№],Поиск_расходки[Индекс10],0)),"")</f>
        <v>Launcher 6F EBU 3.5</v>
      </c>
      <c r="AB27" s="144" t="str">
        <f>IFERROR(INDEX(Расходка[Наименование расходного материала],MATCH(Расходка[№],Поиск_расходки[Индекс11],0)),"")</f>
        <v>Launcher 6F EBU 3.5</v>
      </c>
      <c r="AC27" s="144" t="str">
        <f>IFERROR(INDEX(Расходка[Наименование расходного материала],MATCH(Расходка[№],Поиск_расходки[Индекс12],0)),"")</f>
        <v>Launcher 6F EBU 3.5</v>
      </c>
      <c r="AD27" s="144" t="str">
        <f>IFERROR(INDEX(Расходка[Наименование расходного материала],MATCH(Расходка[№],Поиск_расходки[Индекс13],0)),"")</f>
        <v>Launcher 6F EBU 3.5</v>
      </c>
      <c r="AF27" s="4" t="s">
        <v>5</v>
      </c>
      <c r="AG27" s="4" t="s">
        <v>375</v>
      </c>
    </row>
    <row r="28" spans="1:33">
      <c r="A28">
        <v>27</v>
      </c>
      <c r="B28" t="s">
        <v>4</v>
      </c>
      <c r="C28" t="s">
        <v>404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>Launcher 6F EBU 4.0</v>
      </c>
      <c r="Y28" s="144" t="str">
        <f>IFERROR(INDEX(Расходка[Наименование расходного материала],MATCH(Расходка[№],Поиск_расходки[Индекс8],0)),"")</f>
        <v>Launcher 6F EBU 4.0</v>
      </c>
      <c r="Z28" s="144" t="str">
        <f>IFERROR(INDEX(Расходка[Наименование расходного материала],MATCH(Расходка[№],Поиск_расходки[Индекс9],0)),"")</f>
        <v>Launcher 6F EBU 4.0</v>
      </c>
      <c r="AA28" s="144" t="str">
        <f>IFERROR(INDEX(Расходка[Наименование расходного материала],MATCH(Расходка[№],Поиск_расходки[Индекс10],0)),"")</f>
        <v>Launcher 6F EBU 4.0</v>
      </c>
      <c r="AB28" s="144" t="str">
        <f>IFERROR(INDEX(Расходка[Наименование расходного материала],MATCH(Расходка[№],Поиск_расходки[Индекс11],0)),"")</f>
        <v>Launcher 6F EBU 4.0</v>
      </c>
      <c r="AC28" s="144" t="str">
        <f>IFERROR(INDEX(Расходка[Наименование расходного материала],MATCH(Расходка[№],Поиск_расходки[Индекс12],0)),"")</f>
        <v>Launcher 6F EBU 4.0</v>
      </c>
      <c r="AD28" s="144" t="str">
        <f>IFERROR(INDEX(Расходка[Наименование расходного материала],MATCH(Расходка[№],Поиск_расходки[Индекс13],0)),"")</f>
        <v>Launcher 6F EBU 4.0</v>
      </c>
      <c r="AF28" s="4" t="s">
        <v>6</v>
      </c>
      <c r="AG28" s="4" t="s">
        <v>160</v>
      </c>
    </row>
    <row r="29" spans="1:33">
      <c r="A29">
        <v>28</v>
      </c>
      <c r="B29" t="s">
        <v>4</v>
      </c>
      <c r="C29" t="s">
        <v>405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>Launcher 6F JL 3.5</v>
      </c>
      <c r="Y29" s="144" t="str">
        <f>IFERROR(INDEX(Расходка[Наименование расходного материала],MATCH(Расходка[№],Поиск_расходки[Индекс8],0)),"")</f>
        <v>Launcher 6F JL 3.5</v>
      </c>
      <c r="Z29" s="144" t="str">
        <f>IFERROR(INDEX(Расходка[Наименование расходного материала],MATCH(Расходка[№],Поиск_расходки[Индекс9],0)),"")</f>
        <v>Launcher 6F JL 3.5</v>
      </c>
      <c r="AA29" s="144" t="str">
        <f>IFERROR(INDEX(Расходка[Наименование расходного материала],MATCH(Расходка[№],Поиск_расходки[Индекс10],0)),"")</f>
        <v>Launcher 6F JL 3.5</v>
      </c>
      <c r="AB29" s="144" t="str">
        <f>IFERROR(INDEX(Расходка[Наименование расходного материала],MATCH(Расходка[№],Поиск_расходки[Индекс11],0)),"")</f>
        <v>Launcher 6F JL 3.5</v>
      </c>
      <c r="AC29" s="144" t="str">
        <f>IFERROR(INDEX(Расходка[Наименование расходного материала],MATCH(Расходка[№],Поиск_расходки[Индекс12],0)),"")</f>
        <v>Launcher 6F JL 3.5</v>
      </c>
      <c r="AD29" s="144" t="str">
        <f>IFERROR(INDEX(Расходка[Наименование расходного материала],MATCH(Расходка[№],Поиск_расходки[Индекс13],0)),"")</f>
        <v>Launcher 6F JL 3.5</v>
      </c>
      <c r="AF29" s="4" t="s">
        <v>6</v>
      </c>
      <c r="AG29" s="4" t="s">
        <v>421</v>
      </c>
    </row>
    <row r="30" spans="1:33">
      <c r="A30">
        <v>29</v>
      </c>
      <c r="B30" t="s">
        <v>4</v>
      </c>
      <c r="C30" t="s">
        <v>406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>Launcher 6F JL 4.0</v>
      </c>
      <c r="Y30" s="144" t="str">
        <f>IFERROR(INDEX(Расходка[Наименование расходного материала],MATCH(Расходка[№],Поиск_расходки[Индекс8],0)),"")</f>
        <v>Launcher 6F JL 4.0</v>
      </c>
      <c r="Z30" s="144" t="str">
        <f>IFERROR(INDEX(Расходка[Наименование расходного материала],MATCH(Расходка[№],Поиск_расходки[Индекс9],0)),"")</f>
        <v>Launcher 6F JL 4.0</v>
      </c>
      <c r="AA30" s="144" t="str">
        <f>IFERROR(INDEX(Расходка[Наименование расходного материала],MATCH(Расходка[№],Поиск_расходки[Индекс10],0)),"")</f>
        <v>Launcher 6F JL 4.0</v>
      </c>
      <c r="AB30" s="144" t="str">
        <f>IFERROR(INDEX(Расходка[Наименование расходного материала],MATCH(Расходка[№],Поиск_расходки[Индекс11],0)),"")</f>
        <v>Launcher 6F JL 4.0</v>
      </c>
      <c r="AC30" s="144" t="str">
        <f>IFERROR(INDEX(Расходка[Наименование расходного материала],MATCH(Расходка[№],Поиск_расходки[Индекс12],0)),"")</f>
        <v>Launcher 6F JL 4.0</v>
      </c>
      <c r="AD30" s="144" t="str">
        <f>IFERROR(INDEX(Расходка[Наименование расходного материала],MATCH(Расходка[№],Поиск_расходки[Индекс13],0)),"")</f>
        <v>Launcher 6F JL 4.0</v>
      </c>
      <c r="AF30" s="4" t="s">
        <v>6</v>
      </c>
      <c r="AG30" s="4" t="s">
        <v>432</v>
      </c>
    </row>
    <row r="31" spans="1:33">
      <c r="A31">
        <v>30</v>
      </c>
      <c r="B31" t="s">
        <v>4</v>
      </c>
      <c r="C31" t="s">
        <v>412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>Launcher 6F JL 4.5</v>
      </c>
      <c r="Y31" s="144" t="str">
        <f>IFERROR(INDEX(Расходка[Наименование расходного материала],MATCH(Расходка[№],Поиск_расходки[Индекс8],0)),"")</f>
        <v>Launcher 6F JL 4.5</v>
      </c>
      <c r="Z31" s="144" t="str">
        <f>IFERROR(INDEX(Расходка[Наименование расходного материала],MATCH(Расходка[№],Поиск_расходки[Индекс9],0)),"")</f>
        <v>Launcher 6F JL 4.5</v>
      </c>
      <c r="AA31" s="144" t="str">
        <f>IFERROR(INDEX(Расходка[Наименование расходного материала],MATCH(Расходка[№],Поиск_расходки[Индекс10],0)),"")</f>
        <v>Launcher 6F JL 4.5</v>
      </c>
      <c r="AB31" s="144" t="str">
        <f>IFERROR(INDEX(Расходка[Наименование расходного материала],MATCH(Расходка[№],Поиск_расходки[Индекс11],0)),"")</f>
        <v>Launcher 6F JL 4.5</v>
      </c>
      <c r="AC31" s="144" t="str">
        <f>IFERROR(INDEX(Расходка[Наименование расходного материала],MATCH(Расходка[№],Поиск_расходки[Индекс12],0)),"")</f>
        <v>Launcher 6F JL 4.5</v>
      </c>
      <c r="AD31" s="144" t="str">
        <f>IFERROR(INDEX(Расходка[Наименование расходного материала],MATCH(Расходка[№],Поиск_расходки[Индекс13],0)),"")</f>
        <v>Launcher 6F JL 4.5</v>
      </c>
      <c r="AF31" s="4" t="s">
        <v>6</v>
      </c>
      <c r="AG31" s="4" t="s">
        <v>105</v>
      </c>
    </row>
    <row r="32" spans="1:33">
      <c r="A32">
        <v>31</v>
      </c>
      <c r="B32" t="s">
        <v>4</v>
      </c>
      <c r="C32" t="s">
        <v>447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>Launcher 6F AL 1</v>
      </c>
      <c r="Y32" s="144" t="str">
        <f>IFERROR(INDEX(Расходка[Наименование расходного материала],MATCH(Расходка[№],Поиск_расходки[Индекс8],0)),"")</f>
        <v>Launcher 6F AL 1</v>
      </c>
      <c r="Z32" s="144" t="str">
        <f>IFERROR(INDEX(Расходка[Наименование расходного материала],MATCH(Расходка[№],Поиск_расходки[Индекс9],0)),"")</f>
        <v>Launcher 6F AL 1</v>
      </c>
      <c r="AA32" s="144" t="str">
        <f>IFERROR(INDEX(Расходка[Наименование расходного материала],MATCH(Расходка[№],Поиск_расходки[Индекс10],0)),"")</f>
        <v>Launcher 6F AL 1</v>
      </c>
      <c r="AB32" s="144" t="str">
        <f>IFERROR(INDEX(Расходка[Наименование расходного материала],MATCH(Расходка[№],Поиск_расходки[Индекс11],0)),"")</f>
        <v>Launcher 6F AL 1</v>
      </c>
      <c r="AC32" s="144" t="str">
        <f>IFERROR(INDEX(Расходка[Наименование расходного материала],MATCH(Расходка[№],Поиск_расходки[Индекс12],0)),"")</f>
        <v>Launcher 6F AL 1</v>
      </c>
      <c r="AD32" s="144" t="str">
        <f>IFERROR(INDEX(Расходка[Наименование расходного материала],MATCH(Расходка[№],Поиск_расходки[Индекс13],0)),"")</f>
        <v>Launcher 6F AL 1</v>
      </c>
      <c r="AF32" s="4" t="s">
        <v>6</v>
      </c>
      <c r="AG32" s="4" t="s">
        <v>161</v>
      </c>
    </row>
    <row r="33" spans="1:33">
      <c r="A33">
        <v>32</v>
      </c>
      <c r="B33" t="s">
        <v>4</v>
      </c>
      <c r="C33" t="s">
        <v>448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>Launcher 6F AL 2</v>
      </c>
      <c r="Y33" s="144" t="str">
        <f>IFERROR(INDEX(Расходка[Наименование расходного материала],MATCH(Расходка[№],Поиск_расходки[Индекс8],0)),"")</f>
        <v>Launcher 6F AL 2</v>
      </c>
      <c r="Z33" s="144" t="str">
        <f>IFERROR(INDEX(Расходка[Наименование расходного материала],MATCH(Расходка[№],Поиск_расходки[Индекс9],0)),"")</f>
        <v>Launcher 6F AL 2</v>
      </c>
      <c r="AA33" s="144" t="str">
        <f>IFERROR(INDEX(Расходка[Наименование расходного материала],MATCH(Расходка[№],Поиск_расходки[Индекс10],0)),"")</f>
        <v>Launcher 6F AL 2</v>
      </c>
      <c r="AB33" s="144" t="str">
        <f>IFERROR(INDEX(Расходка[Наименование расходного материала],MATCH(Расходка[№],Поиск_расходки[Индекс11],0)),"")</f>
        <v>Launcher 6F AL 2</v>
      </c>
      <c r="AC33" s="144" t="str">
        <f>IFERROR(INDEX(Расходка[Наименование расходного материала],MATCH(Расходка[№],Поиск_расходки[Индекс12],0)),"")</f>
        <v>Launcher 6F AL 2</v>
      </c>
      <c r="AD33" s="144" t="str">
        <f>IFERROR(INDEX(Расходка[Наименование расходного материала],MATCH(Расходка[№],Поиск_расходки[Индекс13],0)),"")</f>
        <v>Launcher 6F AL 2</v>
      </c>
      <c r="AF33" s="4" t="s">
        <v>6</v>
      </c>
      <c r="AG33" s="4" t="s">
        <v>164</v>
      </c>
    </row>
    <row r="34" spans="1:33">
      <c r="A34">
        <v>33</v>
      </c>
      <c r="B34" t="s">
        <v>4</v>
      </c>
      <c r="C34" t="s">
        <v>407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>Launcher 6F JR 3.5</v>
      </c>
      <c r="Y34" s="144" t="str">
        <f>IFERROR(INDEX(Расходка[Наименование расходного материала],MATCH(Расходка[№],Поиск_расходки[Индекс8],0)),"")</f>
        <v>Launcher 6F JR 3.5</v>
      </c>
      <c r="Z34" s="144" t="str">
        <f>IFERROR(INDEX(Расходка[Наименование расходного материала],MATCH(Расходка[№],Поиск_расходки[Индекс9],0)),"")</f>
        <v>Launcher 6F JR 3.5</v>
      </c>
      <c r="AA34" s="144" t="str">
        <f>IFERROR(INDEX(Расходка[Наименование расходного материала],MATCH(Расходка[№],Поиск_расходки[Индекс10],0)),"")</f>
        <v>Launcher 6F JR 3.5</v>
      </c>
      <c r="AB34" s="144" t="str">
        <f>IFERROR(INDEX(Расходка[Наименование расходного материала],MATCH(Расходка[№],Поиск_расходки[Индекс11],0)),"")</f>
        <v>Launcher 6F JR 3.5</v>
      </c>
      <c r="AC34" s="144" t="str">
        <f>IFERROR(INDEX(Расходка[Наименование расходного материала],MATCH(Расходка[№],Поиск_расходки[Индекс12],0)),"")</f>
        <v>Launcher 6F JR 3.5</v>
      </c>
      <c r="AD34" s="144" t="str">
        <f>IFERROR(INDEX(Расходка[Наименование расходного материала],MATCH(Расходка[№],Поиск_расходки[Индекс13],0)),"")</f>
        <v>Launcher 6F JR 3.5</v>
      </c>
      <c r="AF34" s="4" t="s">
        <v>6</v>
      </c>
      <c r="AG34" s="4" t="s">
        <v>166</v>
      </c>
    </row>
    <row r="35" spans="1:33">
      <c r="A35">
        <v>34</v>
      </c>
      <c r="B35" t="s">
        <v>4</v>
      </c>
      <c r="C35" t="s">
        <v>408</v>
      </c>
      <c r="E35" s="142">
        <f>IF(ISNUMBER(SEARCH('Карта учёта'!$B$13,Расходка[[#This Row],[Наименование расходного материала]])),MAX($E$1:E34)+1,0)</f>
        <v>1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>Launcher 6F JR 4.0</v>
      </c>
      <c r="Y35" s="144" t="str">
        <f>IFERROR(INDEX(Расходка[Наименование расходного материала],MATCH(Расходка[№],Поиск_расходки[Индекс8],0)),"")</f>
        <v>Launcher 6F JR 4.0</v>
      </c>
      <c r="Z35" s="144" t="str">
        <f>IFERROR(INDEX(Расходка[Наименование расходного материала],MATCH(Расходка[№],Поиск_расходки[Индекс9],0)),"")</f>
        <v>Launcher 6F JR 4.0</v>
      </c>
      <c r="AA35" s="144" t="str">
        <f>IFERROR(INDEX(Расходка[Наименование расходного материала],MATCH(Расходка[№],Поиск_расходки[Индекс10],0)),"")</f>
        <v>Launcher 6F JR 4.0</v>
      </c>
      <c r="AB35" s="144" t="str">
        <f>IFERROR(INDEX(Расходка[Наименование расходного материала],MATCH(Расходка[№],Поиск_расходки[Индекс11],0)),"")</f>
        <v>Launcher 6F JR 4.0</v>
      </c>
      <c r="AC35" s="144" t="str">
        <f>IFERROR(INDEX(Расходка[Наименование расходного материала],MATCH(Расходка[№],Поиск_расходки[Индекс12],0)),"")</f>
        <v>Launcher 6F JR 4.0</v>
      </c>
      <c r="AD35" s="144" t="str">
        <f>IFERROR(INDEX(Расходка[Наименование расходного материала],MATCH(Расходка[№],Поиск_расходки[Индекс13],0)),"")</f>
        <v>Launcher 6F JR 4.0</v>
      </c>
      <c r="AF35" s="4" t="s">
        <v>6</v>
      </c>
      <c r="AG35" s="4" t="s">
        <v>435</v>
      </c>
    </row>
    <row r="36" spans="1:33">
      <c r="A36">
        <v>35</v>
      </c>
      <c r="B36" t="s">
        <v>4</v>
      </c>
      <c r="C36" t="s">
        <v>419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>Launcher 7F JL 3.5</v>
      </c>
      <c r="Y36" s="144" t="str">
        <f>IFERROR(INDEX(Расходка[Наименование расходного материала],MATCH(Расходка[№],Поиск_расходки[Индекс8],0)),"")</f>
        <v>Launcher 7F JL 3.5</v>
      </c>
      <c r="Z36" s="144" t="str">
        <f>IFERROR(INDEX(Расходка[Наименование расходного материала],MATCH(Расходка[№],Поиск_расходки[Индекс9],0)),"")</f>
        <v>Launcher 7F JL 3.5</v>
      </c>
      <c r="AA36" s="144" t="str">
        <f>IFERROR(INDEX(Расходка[Наименование расходного материала],MATCH(Расходка[№],Поиск_расходки[Индекс10],0)),"")</f>
        <v>Launcher 7F JL 3.5</v>
      </c>
      <c r="AB36" s="144" t="str">
        <f>IFERROR(INDEX(Расходка[Наименование расходного материала],MATCH(Расходка[№],Поиск_расходки[Индекс11],0)),"")</f>
        <v>Launcher 7F JL 3.5</v>
      </c>
      <c r="AC36" s="144" t="str">
        <f>IFERROR(INDEX(Расходка[Наименование расходного материала],MATCH(Расходка[№],Поиск_расходки[Индекс12],0)),"")</f>
        <v>Launcher 7F JL 3.5</v>
      </c>
      <c r="AD36" s="144" t="str">
        <f>IFERROR(INDEX(Расходка[Наименование расходного материала],MATCH(Расходка[№],Поиск_расходки[Индекс13],0)),"")</f>
        <v>Launcher 7F JL 3.5</v>
      </c>
      <c r="AF36" s="4" t="s">
        <v>6</v>
      </c>
      <c r="AG36" s="4" t="s">
        <v>165</v>
      </c>
    </row>
    <row r="37" spans="1:33">
      <c r="A37">
        <v>36</v>
      </c>
      <c r="B37" t="s">
        <v>4</v>
      </c>
      <c r="C37" t="s">
        <v>418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>Launcher 7F JL 4.0</v>
      </c>
      <c r="Y37" s="144" t="str">
        <f>IFERROR(INDEX(Расходка[Наименование расходного материала],MATCH(Расходка[№],Поиск_расходки[Индекс8],0)),"")</f>
        <v>Launcher 7F JL 4.0</v>
      </c>
      <c r="Z37" s="144" t="str">
        <f>IFERROR(INDEX(Расходка[Наименование расходного материала],MATCH(Расходка[№],Поиск_расходки[Индекс9],0)),"")</f>
        <v>Launcher 7F JL 4.0</v>
      </c>
      <c r="AA37" s="144" t="str">
        <f>IFERROR(INDEX(Расходка[Наименование расходного материала],MATCH(Расходка[№],Поиск_расходки[Индекс10],0)),"")</f>
        <v>Launcher 7F JL 4.0</v>
      </c>
      <c r="AB37" s="144" t="str">
        <f>IFERROR(INDEX(Расходка[Наименование расходного материала],MATCH(Расходка[№],Поиск_расходки[Индекс11],0)),"")</f>
        <v>Launcher 7F JL 4.0</v>
      </c>
      <c r="AC37" s="144" t="str">
        <f>IFERROR(INDEX(Расходка[Наименование расходного материала],MATCH(Расходка[№],Поиск_расходки[Индекс12],0)),"")</f>
        <v>Launcher 7F JL 4.0</v>
      </c>
      <c r="AD37" s="144" t="str">
        <f>IFERROR(INDEX(Расходка[Наименование расходного материала],MATCH(Расходка[№],Поиск_расходки[Индекс13],0)),"")</f>
        <v>Launcher 7F JL 4.0</v>
      </c>
      <c r="AF37" s="4" t="s">
        <v>6</v>
      </c>
      <c r="AG37" s="4" t="s">
        <v>436</v>
      </c>
    </row>
    <row r="38" spans="1:33">
      <c r="A38">
        <v>37</v>
      </c>
      <c r="B38" t="s">
        <v>369</v>
      </c>
      <c r="C38" s="1" t="s">
        <v>409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>Angio-Seal™ VIP</v>
      </c>
      <c r="Y38" s="144" t="str">
        <f>IFERROR(INDEX(Расходка[Наименование расходного материала],MATCH(Расходка[№],Поиск_расходки[Индекс8],0)),"")</f>
        <v>Angio-Seal™ VIP</v>
      </c>
      <c r="Z38" s="144" t="str">
        <f>IFERROR(INDEX(Расходка[Наименование расходного материала],MATCH(Расходка[№],Поиск_расходки[Индекс9],0)),"")</f>
        <v>Angio-Seal™ VIP</v>
      </c>
      <c r="AA38" s="144" t="str">
        <f>IFERROR(INDEX(Расходка[Наименование расходного материала],MATCH(Расходка[№],Поиск_расходки[Индекс10],0)),"")</f>
        <v>Angio-Seal™ VIP</v>
      </c>
      <c r="AB38" s="144" t="str">
        <f>IFERROR(INDEX(Расходка[Наименование расходного материала],MATCH(Расходка[№],Поиск_расходки[Индекс11],0)),"")</f>
        <v>Angio-Seal™ VIP</v>
      </c>
      <c r="AC38" s="144" t="str">
        <f>IFERROR(INDEX(Расходка[Наименование расходного материала],MATCH(Расходка[№],Поиск_расходки[Индекс12],0)),"")</f>
        <v>Angio-Seal™ VIP</v>
      </c>
      <c r="AD38" s="144" t="str">
        <f>IFERROR(INDEX(Расходка[Наименование расходного материала],MATCH(Расходка[№],Поиск_расходки[Индекс13],0)),"")</f>
        <v>Angio-Seal™ VIP</v>
      </c>
      <c r="AF38" s="4" t="s">
        <v>6</v>
      </c>
      <c r="AG38" s="4" t="s">
        <v>168</v>
      </c>
    </row>
    <row r="39" spans="1:33">
      <c r="A39">
        <v>38</v>
      </c>
      <c r="B39" t="s">
        <v>378</v>
      </c>
      <c r="C39" t="s">
        <v>410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>BasixCOMPAK</v>
      </c>
      <c r="Y39" s="144" t="str">
        <f>IFERROR(INDEX(Расходка[Наименование расходного материала],MATCH(Расходка[№],Поиск_расходки[Индекс8],0)),"")</f>
        <v>BasixCOMPAK</v>
      </c>
      <c r="Z39" s="144" t="str">
        <f>IFERROR(INDEX(Расходка[Наименование расходного материала],MATCH(Расходка[№],Поиск_расходки[Индекс9],0)),"")</f>
        <v>BasixCOMPAK</v>
      </c>
      <c r="AA39" s="144" t="str">
        <f>IFERROR(INDEX(Расходка[Наименование расходного материала],MATCH(Расходка[№],Поиск_расходки[Индекс10],0)),"")</f>
        <v>BasixCOMPAK</v>
      </c>
      <c r="AB39" s="144" t="str">
        <f>IFERROR(INDEX(Расходка[Наименование расходного материала],MATCH(Расходка[№],Поиск_расходки[Индекс11],0)),"")</f>
        <v>BasixCOMPAK</v>
      </c>
      <c r="AC39" s="144" t="str">
        <f>IFERROR(INDEX(Расходка[Наименование расходного материала],MATCH(Расходка[№],Поиск_расходки[Индекс12],0)),"")</f>
        <v>BasixCOMPAK</v>
      </c>
      <c r="AD39" s="144" t="str">
        <f>IFERROR(INDEX(Расходка[Наименование расходного материала],MATCH(Расходка[№],Поиск_расходки[Индекс13],0)),"")</f>
        <v>BasixCOMPAK</v>
      </c>
      <c r="AF39" s="4" t="s">
        <v>6</v>
      </c>
      <c r="AG39" s="4" t="s">
        <v>169</v>
      </c>
    </row>
    <row r="40" spans="1:33">
      <c r="A40">
        <v>39</v>
      </c>
      <c r="B40" t="s">
        <v>380</v>
      </c>
      <c r="C40" s="1" t="s">
        <v>411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>Nitrex 260</v>
      </c>
      <c r="Y40" s="144" t="str">
        <f>IFERROR(INDEX(Расходка[Наименование расходного материала],MATCH(Расходка[№],Поиск_расходки[Индекс8],0)),"")</f>
        <v>Nitrex 260</v>
      </c>
      <c r="Z40" s="144" t="str">
        <f>IFERROR(INDEX(Расходка[Наименование расходного материала],MATCH(Расходка[№],Поиск_расходки[Индекс9],0)),"")</f>
        <v>Nitrex 260</v>
      </c>
      <c r="AA40" s="144" t="str">
        <f>IFERROR(INDEX(Расходка[Наименование расходного материала],MATCH(Расходка[№],Поиск_расходки[Индекс10],0)),"")</f>
        <v>Nitrex 260</v>
      </c>
      <c r="AB40" s="144" t="str">
        <f>IFERROR(INDEX(Расходка[Наименование расходного материала],MATCH(Расходка[№],Поиск_расходки[Индекс11],0)),"")</f>
        <v>Nitrex 260</v>
      </c>
      <c r="AC40" s="144" t="str">
        <f>IFERROR(INDEX(Расходка[Наименование расходного материала],MATCH(Расходка[№],Поиск_расходки[Индекс12],0)),"")</f>
        <v>Nitrex 260</v>
      </c>
      <c r="AD40" s="144" t="str">
        <f>IFERROR(INDEX(Расходка[Наименование расходного материала],MATCH(Расходка[№],Поиск_расходки[Индекс13],0)),"")</f>
        <v>Nitrex 260</v>
      </c>
      <c r="AF40" s="4" t="s">
        <v>6</v>
      </c>
      <c r="AG40" s="4" t="s">
        <v>422</v>
      </c>
    </row>
    <row r="41" spans="1:33">
      <c r="A41">
        <v>40</v>
      </c>
      <c r="B41" t="s">
        <v>270</v>
      </c>
      <c r="C41" s="1" t="s">
        <v>416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>Oscor 7F</v>
      </c>
      <c r="Y41" s="144" t="str">
        <f>IFERROR(INDEX(Расходка[Наименование расходного материала],MATCH(Расходка[№],Поиск_расходки[Индекс8],0)),"")</f>
        <v>Oscor 7F</v>
      </c>
      <c r="Z41" s="144" t="str">
        <f>IFERROR(INDEX(Расходка[Наименование расходного материала],MATCH(Расходка[№],Поиск_расходки[Индекс9],0)),"")</f>
        <v>Oscor 7F</v>
      </c>
      <c r="AA41" s="144" t="str">
        <f>IFERROR(INDEX(Расходка[Наименование расходного материала],MATCH(Расходка[№],Поиск_расходки[Индекс10],0)),"")</f>
        <v>Oscor 7F</v>
      </c>
      <c r="AB41" s="144" t="str">
        <f>IFERROR(INDEX(Расходка[Наименование расходного материала],MATCH(Расходка[№],Поиск_расходки[Индекс11],0)),"")</f>
        <v>Oscor 7F</v>
      </c>
      <c r="AC41" s="144" t="str">
        <f>IFERROR(INDEX(Расходка[Наименование расходного материала],MATCH(Расходка[№],Поиск_расходки[Индекс12],0)),"")</f>
        <v>Oscor 7F</v>
      </c>
      <c r="AD41" s="144" t="str">
        <f>IFERROR(INDEX(Расходка[Наименование расходного материала],MATCH(Расходка[№],Поиск_расходки[Индекс13],0)),"")</f>
        <v>Oscor 7F</v>
      </c>
      <c r="AF41" s="4" t="s">
        <v>6</v>
      </c>
      <c r="AG41" s="4" t="s">
        <v>423</v>
      </c>
    </row>
    <row r="42" spans="1:33">
      <c r="A42">
        <v>41</v>
      </c>
      <c r="B42" t="s">
        <v>3</v>
      </c>
      <c r="C42" s="1" t="s">
        <v>452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1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>Runthrough NS (Floppy)</v>
      </c>
      <c r="Y42" s="144" t="str">
        <f>IFERROR(INDEX(Расходка[Наименование расходного материала],MATCH(Расходка[№],Поиск_расходки[Индекс8],0)),"")</f>
        <v>Runthrough NS (Floppy)</v>
      </c>
      <c r="Z42" s="144" t="str">
        <f>IFERROR(INDEX(Расходка[Наименование расходного материала],MATCH(Расходка[№],Поиск_расходки[Индекс9],0)),"")</f>
        <v>Runthrough NS (Floppy)</v>
      </c>
      <c r="AA42" s="144" t="str">
        <f>IFERROR(INDEX(Расходка[Наименование расходного материала],MATCH(Расходка[№],Поиск_расходки[Индекс10],0)),"")</f>
        <v>Runthrough NS (Floppy)</v>
      </c>
      <c r="AB42" s="144" t="str">
        <f>IFERROR(INDEX(Расходка[Наименование расходного материала],MATCH(Расходка[№],Поиск_расходки[Индекс11],0)),"")</f>
        <v>Runthrough NS (Floppy)</v>
      </c>
      <c r="AC42" s="144" t="str">
        <f>IFERROR(INDEX(Расходка[Наименование расходного материала],MATCH(Расходка[№],Поиск_расходки[Индекс12],0)),"")</f>
        <v>Runthrough NS (Floppy)</v>
      </c>
      <c r="AD42" s="144" t="str">
        <f>IFERROR(INDEX(Расходка[Наименование расходного материала],MATCH(Расходка[№],Поиск_расходки[Индекс13],0)),"")</f>
        <v>Runthrough NS (Floppy)</v>
      </c>
      <c r="AF42" s="4" t="s">
        <v>6</v>
      </c>
      <c r="AG42" s="4" t="s">
        <v>424</v>
      </c>
    </row>
    <row r="43" spans="1:33">
      <c r="A43">
        <v>42</v>
      </c>
      <c r="B43" t="s">
        <v>378</v>
      </c>
      <c r="C43" t="s">
        <v>453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1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>Dolphin</v>
      </c>
      <c r="Y43" s="144" t="str">
        <f>IFERROR(INDEX(Расходка[Наименование расходного материала],MATCH(Расходка[№],Поиск_расходки[Индекс8],0)),"")</f>
        <v>Dolphin</v>
      </c>
      <c r="Z43" s="144" t="str">
        <f>IFERROR(INDEX(Расходка[Наименование расходного материала],MATCH(Расходка[№],Поиск_расходки[Индекс9],0)),"")</f>
        <v>Dolphin</v>
      </c>
      <c r="AA43" s="144" t="str">
        <f>IFERROR(INDEX(Расходка[Наименование расходного материала],MATCH(Расходка[№],Поиск_расходки[Индекс10],0)),"")</f>
        <v>Dolphin</v>
      </c>
      <c r="AB43" s="144" t="str">
        <f>IFERROR(INDEX(Расходка[Наименование расходного материала],MATCH(Расходка[№],Поиск_расходки[Индекс11],0)),"")</f>
        <v>Dolphin</v>
      </c>
      <c r="AC43" s="144" t="str">
        <f>IFERROR(INDEX(Расходка[Наименование расходного материала],MATCH(Расходка[№],Поиск_расходки[Индекс12],0)),"")</f>
        <v>Dolphin</v>
      </c>
      <c r="AD43" s="144" t="str">
        <f>IFERROR(INDEX(Расходка[Наименование расходного материала],MATCH(Расходка[№],Поиск_расходки[Индекс13],0)),"")</f>
        <v>Dolphin</v>
      </c>
      <c r="AF43" s="4" t="s">
        <v>6</v>
      </c>
      <c r="AG43" s="4" t="s">
        <v>438</v>
      </c>
    </row>
    <row r="44" spans="1:33">
      <c r="AF44" s="4" t="s">
        <v>6</v>
      </c>
      <c r="AG44" s="4" t="s">
        <v>425</v>
      </c>
    </row>
    <row r="45" spans="1:33">
      <c r="AF45" s="4" t="s">
        <v>6</v>
      </c>
      <c r="AG45" s="4" t="s">
        <v>439</v>
      </c>
    </row>
    <row r="46" spans="1:33">
      <c r="AF46" s="4" t="s">
        <v>6</v>
      </c>
      <c r="AG46" s="4" t="s">
        <v>176</v>
      </c>
    </row>
    <row r="47" spans="1:33">
      <c r="AF47" s="4" t="s">
        <v>6</v>
      </c>
      <c r="AG47" s="4" t="s">
        <v>170</v>
      </c>
    </row>
    <row r="48" spans="1:33">
      <c r="AF48" s="4" t="s">
        <v>6</v>
      </c>
      <c r="AG48" s="4" t="s">
        <v>171</v>
      </c>
    </row>
    <row r="49" spans="3:33">
      <c r="AF49" s="4" t="s">
        <v>6</v>
      </c>
      <c r="AG49" s="4" t="s">
        <v>172</v>
      </c>
    </row>
    <row r="50" spans="3:33">
      <c r="AF50" s="4" t="s">
        <v>6</v>
      </c>
      <c r="AG50" s="4" t="s">
        <v>173</v>
      </c>
    </row>
    <row r="51" spans="3:33">
      <c r="C51" s="1"/>
      <c r="AF51" s="4" t="s">
        <v>6</v>
      </c>
      <c r="AG51" s="4" t="s">
        <v>433</v>
      </c>
    </row>
    <row r="52" spans="3:33">
      <c r="AF52" s="4" t="s">
        <v>6</v>
      </c>
      <c r="AG52" s="4" t="s">
        <v>174</v>
      </c>
    </row>
    <row r="53" spans="3:33">
      <c r="AF53" s="4" t="s">
        <v>6</v>
      </c>
      <c r="AG53" s="4" t="s">
        <v>175</v>
      </c>
    </row>
    <row r="54" spans="3:33">
      <c r="AF54" s="4" t="s">
        <v>6</v>
      </c>
      <c r="AG54" s="4" t="s">
        <v>188</v>
      </c>
    </row>
    <row r="55" spans="3:33">
      <c r="AF55" s="4" t="s">
        <v>6</v>
      </c>
      <c r="AG55" s="4" t="s">
        <v>111</v>
      </c>
    </row>
    <row r="56" spans="3:33">
      <c r="AF56" s="4" t="s">
        <v>6</v>
      </c>
      <c r="AG56" s="4" t="s">
        <v>112</v>
      </c>
    </row>
    <row r="57" spans="3:33">
      <c r="AF57" s="4" t="s">
        <v>6</v>
      </c>
      <c r="AG57" s="4" t="s">
        <v>162</v>
      </c>
    </row>
    <row r="58" spans="3:33">
      <c r="AF58" s="4" t="s">
        <v>6</v>
      </c>
      <c r="AG58" s="4" t="s">
        <v>177</v>
      </c>
    </row>
    <row r="59" spans="3:33">
      <c r="AF59" s="4" t="s">
        <v>6</v>
      </c>
      <c r="AG59" s="4" t="s">
        <v>167</v>
      </c>
    </row>
    <row r="60" spans="3:33">
      <c r="AF60" s="4" t="s">
        <v>6</v>
      </c>
      <c r="AG60" s="4" t="s">
        <v>429</v>
      </c>
    </row>
    <row r="61" spans="3:33">
      <c r="AF61" s="4" t="s">
        <v>6</v>
      </c>
      <c r="AG61" s="4" t="s">
        <v>178</v>
      </c>
    </row>
    <row r="62" spans="3:33">
      <c r="AF62" s="4" t="s">
        <v>6</v>
      </c>
      <c r="AG62" s="4" t="s">
        <v>434</v>
      </c>
    </row>
    <row r="63" spans="3:33">
      <c r="AF63" s="4" t="s">
        <v>6</v>
      </c>
      <c r="AG63" s="4" t="s">
        <v>179</v>
      </c>
    </row>
    <row r="64" spans="3:33">
      <c r="AF64" s="4" t="s">
        <v>6</v>
      </c>
      <c r="AG64" s="4" t="s">
        <v>180</v>
      </c>
    </row>
    <row r="65" spans="32:33">
      <c r="AF65" s="4" t="s">
        <v>6</v>
      </c>
      <c r="AG65" s="4" t="s">
        <v>187</v>
      </c>
    </row>
    <row r="66" spans="32:33">
      <c r="AF66" s="4" t="s">
        <v>6</v>
      </c>
      <c r="AG66" s="4" t="s">
        <v>116</v>
      </c>
    </row>
    <row r="67" spans="32:33">
      <c r="AF67" s="4" t="s">
        <v>6</v>
      </c>
      <c r="AG67" s="4" t="s">
        <v>117</v>
      </c>
    </row>
    <row r="68" spans="32:33">
      <c r="AF68" s="4" t="s">
        <v>6</v>
      </c>
      <c r="AG68" s="4" t="s">
        <v>181</v>
      </c>
    </row>
    <row r="69" spans="32:33">
      <c r="AF69" s="4" t="s">
        <v>6</v>
      </c>
      <c r="AG69" s="4" t="s">
        <v>182</v>
      </c>
    </row>
    <row r="70" spans="32:33">
      <c r="AF70" s="4" t="s">
        <v>6</v>
      </c>
      <c r="AG70" s="4" t="s">
        <v>183</v>
      </c>
    </row>
    <row r="71" spans="32:33">
      <c r="AF71" s="4" t="s">
        <v>6</v>
      </c>
      <c r="AG71" s="4" t="s">
        <v>184</v>
      </c>
    </row>
    <row r="72" spans="32:33">
      <c r="AF72" s="4" t="s">
        <v>6</v>
      </c>
      <c r="AG72" s="4" t="s">
        <v>185</v>
      </c>
    </row>
    <row r="73" spans="32:33">
      <c r="AF73" s="4" t="s">
        <v>6</v>
      </c>
      <c r="AG73" s="4" t="s">
        <v>186</v>
      </c>
    </row>
    <row r="74" spans="32:33">
      <c r="AF74" s="4" t="s">
        <v>6</v>
      </c>
      <c r="AG74" s="4" t="s">
        <v>373</v>
      </c>
    </row>
    <row r="75" spans="32:33">
      <c r="AF75" s="4" t="s">
        <v>6</v>
      </c>
      <c r="AG75" s="4" t="s">
        <v>120</v>
      </c>
    </row>
    <row r="76" spans="32:33">
      <c r="AF76" s="4" t="s">
        <v>6</v>
      </c>
      <c r="AG76" s="4" t="s">
        <v>121</v>
      </c>
    </row>
    <row r="77" spans="32:33">
      <c r="AF77" s="4" t="s">
        <v>6</v>
      </c>
      <c r="AG77" s="4" t="s">
        <v>163</v>
      </c>
    </row>
    <row r="78" spans="32:33">
      <c r="AF78" s="4" t="s">
        <v>6</v>
      </c>
      <c r="AG78" s="4" t="s">
        <v>440</v>
      </c>
    </row>
  </sheetData>
  <sheetProtection sheet="1" objects="1" scenarios="1" formatCells="0" formatColumns="0"/>
  <phoneticPr fontId="16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zoomScale="90" zoomScaleNormal="90" workbookViewId="0">
      <selection activeCell="D32" sqref="D32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238</v>
      </c>
    </row>
    <row r="2" spans="1:5">
      <c r="A2" t="s">
        <v>197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235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242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236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233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371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243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244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245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246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247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445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444</v>
      </c>
      <c r="C16" s="14" t="str">
        <f>CONCATENATE(A16,B16)</f>
        <v>И/О старшей мед.сетры: А.М. Казанцева</v>
      </c>
    </row>
    <row r="19" spans="1:2">
      <c r="A19" t="s">
        <v>238</v>
      </c>
      <c r="B19" t="s">
        <v>237</v>
      </c>
    </row>
    <row r="20" spans="1:2">
      <c r="A20" t="s">
        <v>233</v>
      </c>
      <c r="B20" t="s">
        <v>331</v>
      </c>
    </row>
    <row r="21" spans="1:2">
      <c r="A21" t="s">
        <v>233</v>
      </c>
      <c r="B21" t="s">
        <v>239</v>
      </c>
    </row>
    <row r="22" spans="1:2">
      <c r="A22" t="s">
        <v>233</v>
      </c>
      <c r="B22" t="s">
        <v>372</v>
      </c>
    </row>
    <row r="23" spans="1:2">
      <c r="A23" t="s">
        <v>233</v>
      </c>
      <c r="B23" t="s">
        <v>314</v>
      </c>
    </row>
    <row r="24" spans="1:2">
      <c r="A24" t="s">
        <v>233</v>
      </c>
      <c r="B24" t="s">
        <v>328</v>
      </c>
    </row>
    <row r="25" spans="1:2">
      <c r="A25" t="s">
        <v>233</v>
      </c>
      <c r="B25" t="s">
        <v>332</v>
      </c>
    </row>
    <row r="26" spans="1:2">
      <c r="A26" t="s">
        <v>233</v>
      </c>
      <c r="B26" t="s">
        <v>320</v>
      </c>
    </row>
    <row r="27" spans="1:2">
      <c r="A27" t="s">
        <v>233</v>
      </c>
      <c r="B27" t="s">
        <v>319</v>
      </c>
    </row>
    <row r="28" spans="1:2">
      <c r="A28" t="s">
        <v>233</v>
      </c>
      <c r="B28" t="s">
        <v>370</v>
      </c>
    </row>
    <row r="29" spans="1:2">
      <c r="A29" t="s">
        <v>233</v>
      </c>
      <c r="B29" t="s">
        <v>318</v>
      </c>
    </row>
    <row r="30" spans="1:2">
      <c r="A30" t="s">
        <v>233</v>
      </c>
      <c r="B30" t="s">
        <v>334</v>
      </c>
    </row>
    <row r="31" spans="1:2">
      <c r="A31" t="s">
        <v>233</v>
      </c>
      <c r="B31" t="s">
        <v>450</v>
      </c>
    </row>
    <row r="32" spans="1:2">
      <c r="A32" t="s">
        <v>233</v>
      </c>
      <c r="B32" t="s">
        <v>327</v>
      </c>
    </row>
    <row r="33" spans="1:2">
      <c r="A33" t="s">
        <v>233</v>
      </c>
      <c r="B33" t="s">
        <v>313</v>
      </c>
    </row>
    <row r="34" spans="1:2">
      <c r="A34" t="s">
        <v>233</v>
      </c>
      <c r="B34" t="s">
        <v>317</v>
      </c>
    </row>
    <row r="35" spans="1:2">
      <c r="A35" t="s">
        <v>233</v>
      </c>
      <c r="B35" t="s">
        <v>312</v>
      </c>
    </row>
    <row r="36" spans="1:2">
      <c r="A36" t="s">
        <v>233</v>
      </c>
      <c r="B36" t="s">
        <v>330</v>
      </c>
    </row>
    <row r="37" spans="1:2">
      <c r="A37" t="s">
        <v>233</v>
      </c>
      <c r="B37" t="s">
        <v>329</v>
      </c>
    </row>
    <row r="38" spans="1:2">
      <c r="A38" t="s">
        <v>233</v>
      </c>
      <c r="B38" t="s">
        <v>321</v>
      </c>
    </row>
    <row r="39" spans="1:2">
      <c r="A39" t="s">
        <v>233</v>
      </c>
      <c r="B39" t="s">
        <v>315</v>
      </c>
    </row>
    <row r="40" spans="1:2">
      <c r="A40" t="s">
        <v>233</v>
      </c>
      <c r="B40" t="s">
        <v>316</v>
      </c>
    </row>
    <row r="41" spans="1:2">
      <c r="A41" t="s">
        <v>371</v>
      </c>
      <c r="B41" t="s">
        <v>324</v>
      </c>
    </row>
    <row r="42" spans="1:2">
      <c r="A42" t="s">
        <v>371</v>
      </c>
      <c r="B42" t="s">
        <v>325</v>
      </c>
    </row>
    <row r="43" spans="1:2">
      <c r="A43" t="s">
        <v>371</v>
      </c>
      <c r="B43" t="s">
        <v>326</v>
      </c>
    </row>
    <row r="44" spans="1:2">
      <c r="A44" t="s">
        <v>371</v>
      </c>
      <c r="B44" t="s">
        <v>241</v>
      </c>
    </row>
    <row r="45" spans="1:2">
      <c r="A45" t="s">
        <v>371</v>
      </c>
      <c r="B45" t="s">
        <v>322</v>
      </c>
    </row>
    <row r="46" spans="1:2">
      <c r="A46" t="s">
        <v>371</v>
      </c>
      <c r="B46" t="s">
        <v>333</v>
      </c>
    </row>
    <row r="47" spans="1:2">
      <c r="A47" t="s">
        <v>371</v>
      </c>
      <c r="B47" t="s">
        <v>240</v>
      </c>
    </row>
    <row r="48" spans="1:2">
      <c r="A48" t="s">
        <v>371</v>
      </c>
      <c r="B48" t="s">
        <v>323</v>
      </c>
    </row>
    <row r="49" spans="1:2">
      <c r="A49" t="s">
        <v>234</v>
      </c>
      <c r="B49" t="s">
        <v>207</v>
      </c>
    </row>
    <row r="50" spans="1:2">
      <c r="A50" t="s">
        <v>234</v>
      </c>
      <c r="B50" t="s">
        <v>210</v>
      </c>
    </row>
    <row r="51" spans="1:2">
      <c r="A51" t="s">
        <v>234</v>
      </c>
      <c r="B51" t="s">
        <v>213</v>
      </c>
    </row>
    <row r="52" spans="1:2">
      <c r="A52" t="s">
        <v>234</v>
      </c>
      <c r="B52" t="s">
        <v>216</v>
      </c>
    </row>
    <row r="53" spans="1:2">
      <c r="A53" t="s">
        <v>234</v>
      </c>
      <c r="B53" t="s">
        <v>219</v>
      </c>
    </row>
    <row r="54" spans="1:2">
      <c r="A54" t="s">
        <v>234</v>
      </c>
      <c r="B54" t="s">
        <v>222</v>
      </c>
    </row>
    <row r="55" spans="1:2">
      <c r="A55" t="s">
        <v>234</v>
      </c>
      <c r="B55" t="s">
        <v>227</v>
      </c>
    </row>
    <row r="56" spans="1:2">
      <c r="A56" t="s">
        <v>234</v>
      </c>
      <c r="B56" t="s">
        <v>341</v>
      </c>
    </row>
    <row r="57" spans="1:2">
      <c r="A57" t="s">
        <v>234</v>
      </c>
      <c r="B57" t="s">
        <v>229</v>
      </c>
    </row>
    <row r="58" spans="1:2">
      <c r="A58" t="s">
        <v>234</v>
      </c>
      <c r="B58" t="s">
        <v>230</v>
      </c>
    </row>
    <row r="59" spans="1:2">
      <c r="A59" t="s">
        <v>234</v>
      </c>
      <c r="B59" t="s">
        <v>231</v>
      </c>
    </row>
    <row r="60" spans="1:2">
      <c r="A60" t="s">
        <v>234</v>
      </c>
      <c r="B60" t="s">
        <v>232</v>
      </c>
    </row>
    <row r="61" spans="1:2">
      <c r="A61" t="s">
        <v>234</v>
      </c>
      <c r="B61" t="s">
        <v>204</v>
      </c>
    </row>
    <row r="62" spans="1:2">
      <c r="A62" t="s">
        <v>234</v>
      </c>
      <c r="B62" t="s">
        <v>248</v>
      </c>
    </row>
    <row r="63" spans="1:2">
      <c r="A63" t="s">
        <v>235</v>
      </c>
      <c r="B63" t="s">
        <v>426</v>
      </c>
    </row>
    <row r="64" spans="1:2">
      <c r="A64" t="s">
        <v>235</v>
      </c>
      <c r="B64" t="s">
        <v>206</v>
      </c>
    </row>
    <row r="65" spans="1:2">
      <c r="A65" t="s">
        <v>235</v>
      </c>
      <c r="B65" t="s">
        <v>209</v>
      </c>
    </row>
    <row r="66" spans="1:2">
      <c r="A66" t="s">
        <v>235</v>
      </c>
      <c r="B66" t="s">
        <v>203</v>
      </c>
    </row>
    <row r="67" spans="1:2">
      <c r="A67" t="s">
        <v>235</v>
      </c>
      <c r="B67" t="s">
        <v>212</v>
      </c>
    </row>
    <row r="68" spans="1:2">
      <c r="A68" t="s">
        <v>235</v>
      </c>
      <c r="B68" t="s">
        <v>215</v>
      </c>
    </row>
    <row r="69" spans="1:2">
      <c r="A69" t="s">
        <v>235</v>
      </c>
      <c r="B69" t="s">
        <v>218</v>
      </c>
    </row>
    <row r="70" spans="1:2">
      <c r="A70" t="s">
        <v>235</v>
      </c>
      <c r="B70" t="s">
        <v>221</v>
      </c>
    </row>
    <row r="71" spans="1:2">
      <c r="A71" t="s">
        <v>235</v>
      </c>
      <c r="B71" t="s">
        <v>224</v>
      </c>
    </row>
    <row r="72" spans="1:2">
      <c r="A72" t="s">
        <v>235</v>
      </c>
      <c r="B72" t="s">
        <v>226</v>
      </c>
    </row>
    <row r="73" spans="1:2">
      <c r="A73" t="s">
        <v>247</v>
      </c>
      <c r="B73" t="s">
        <v>205</v>
      </c>
    </row>
    <row r="74" spans="1:2">
      <c r="A74" t="s">
        <v>247</v>
      </c>
      <c r="B74" t="s">
        <v>340</v>
      </c>
    </row>
    <row r="75" spans="1:2">
      <c r="A75" t="s">
        <v>247</v>
      </c>
      <c r="B75" t="s">
        <v>208</v>
      </c>
    </row>
    <row r="76" spans="1:2">
      <c r="A76" t="s">
        <v>247</v>
      </c>
      <c r="B76" t="s">
        <v>211</v>
      </c>
    </row>
    <row r="77" spans="1:2">
      <c r="A77" t="s">
        <v>247</v>
      </c>
      <c r="B77" t="s">
        <v>214</v>
      </c>
    </row>
    <row r="78" spans="1:2">
      <c r="A78" t="s">
        <v>247</v>
      </c>
      <c r="B78" t="s">
        <v>217</v>
      </c>
    </row>
    <row r="79" spans="1:2">
      <c r="A79" t="s">
        <v>247</v>
      </c>
      <c r="B79" t="s">
        <v>223</v>
      </c>
    </row>
    <row r="80" spans="1:2">
      <c r="A80" t="s">
        <v>247</v>
      </c>
      <c r="B80" t="s">
        <v>220</v>
      </c>
    </row>
    <row r="81" spans="1:2">
      <c r="A81" t="s">
        <v>247</v>
      </c>
      <c r="B81" t="s">
        <v>225</v>
      </c>
    </row>
    <row r="82" spans="1:2">
      <c r="A82" t="s">
        <v>247</v>
      </c>
      <c r="B82" t="s">
        <v>228</v>
      </c>
    </row>
  </sheetData>
  <sheetProtection sheet="1" objects="1" scenarios="1"/>
  <phoneticPr fontId="16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2022-07-29T07:59:00Z</cp:lastPrinted>
  <dcterms:created xsi:type="dcterms:W3CDTF">2015-06-05T18:19:34Z</dcterms:created>
  <dcterms:modified xsi:type="dcterms:W3CDTF">2022-07-29T08:17:55Z</dcterms:modified>
</cp:coreProperties>
</file>