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0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4" i="1" l="1"/>
  <c r="E45" i="1"/>
  <c r="E46" i="1"/>
  <c r="E47" i="1"/>
  <c r="E48" i="1"/>
  <c r="E49" i="1"/>
  <c r="E50" i="1"/>
  <c r="E51" i="1"/>
  <c r="E52" i="1"/>
  <c r="E53" i="1"/>
  <c r="F44" i="1"/>
  <c r="F45" i="1"/>
  <c r="F46" i="1"/>
  <c r="F47" i="1"/>
  <c r="F48" i="1"/>
  <c r="F49" i="1"/>
  <c r="F50" i="1"/>
  <c r="F51" i="1"/>
  <c r="F52" i="1"/>
  <c r="F53" i="1"/>
  <c r="G44" i="1"/>
  <c r="G45" i="1"/>
  <c r="G46" i="1"/>
  <c r="G47" i="1"/>
  <c r="G48" i="1"/>
  <c r="G49" i="1"/>
  <c r="G50" i="1"/>
  <c r="G51" i="1"/>
  <c r="G52" i="1"/>
  <c r="G53" i="1"/>
  <c r="H44" i="1"/>
  <c r="H45" i="1"/>
  <c r="H46" i="1"/>
  <c r="H47" i="1"/>
  <c r="H48" i="1"/>
  <c r="H49" i="1"/>
  <c r="H50" i="1"/>
  <c r="H51" i="1"/>
  <c r="H52" i="1"/>
  <c r="H53" i="1"/>
  <c r="I44" i="1"/>
  <c r="I45" i="1"/>
  <c r="I46" i="1"/>
  <c r="I47" i="1"/>
  <c r="I48" i="1"/>
  <c r="I49" i="1"/>
  <c r="I50" i="1"/>
  <c r="I51" i="1"/>
  <c r="I52" i="1"/>
  <c r="I53" i="1"/>
  <c r="J45" i="1"/>
  <c r="J46" i="1"/>
  <c r="J47" i="1"/>
  <c r="J48" i="1"/>
  <c r="J49" i="1"/>
  <c r="J50" i="1"/>
  <c r="J51" i="1"/>
  <c r="J52" i="1"/>
  <c r="J53" i="1"/>
  <c r="K45" i="1"/>
  <c r="K46" i="1"/>
  <c r="K47" i="1"/>
  <c r="K48" i="1"/>
  <c r="K49" i="1"/>
  <c r="K50" i="1"/>
  <c r="K51" i="1"/>
  <c r="K52" i="1"/>
  <c r="K53" i="1"/>
  <c r="L45" i="1"/>
  <c r="L46" i="1"/>
  <c r="L47" i="1"/>
  <c r="L48" i="1"/>
  <c r="L49" i="1"/>
  <c r="L50" i="1"/>
  <c r="L51" i="1"/>
  <c r="L52" i="1"/>
  <c r="L53" i="1"/>
  <c r="M45" i="1"/>
  <c r="M46" i="1"/>
  <c r="M47" i="1"/>
  <c r="M48" i="1"/>
  <c r="M49" i="1"/>
  <c r="M50" i="1"/>
  <c r="M51" i="1"/>
  <c r="M52" i="1"/>
  <c r="M53" i="1"/>
  <c r="N45" i="1"/>
  <c r="N46" i="1"/>
  <c r="N47" i="1"/>
  <c r="N48" i="1"/>
  <c r="N49" i="1"/>
  <c r="N50" i="1"/>
  <c r="N51" i="1"/>
  <c r="N52" i="1"/>
  <c r="N53" i="1"/>
  <c r="O45" i="1"/>
  <c r="O46" i="1"/>
  <c r="O47" i="1"/>
  <c r="O48" i="1"/>
  <c r="O49" i="1"/>
  <c r="O50" i="1"/>
  <c r="O51" i="1"/>
  <c r="O52" i="1"/>
  <c r="O53" i="1"/>
  <c r="P45" i="1"/>
  <c r="P46" i="1"/>
  <c r="P47" i="1"/>
  <c r="P48" i="1"/>
  <c r="P49" i="1"/>
  <c r="P50" i="1"/>
  <c r="P51" i="1"/>
  <c r="P52" i="1"/>
  <c r="P53" i="1"/>
  <c r="Q45" i="1"/>
  <c r="Q46" i="1"/>
  <c r="Q47" i="1"/>
  <c r="Q48" i="1"/>
  <c r="Q49" i="1"/>
  <c r="Q50" i="1"/>
  <c r="Q51" i="1"/>
  <c r="Q52" i="1"/>
  <c r="Q53" i="1"/>
  <c r="E43" i="1" l="1"/>
  <c r="F43" i="1"/>
  <c r="H43" i="1"/>
  <c r="I43" i="1"/>
  <c r="E42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I8" i="1"/>
  <c r="I9" i="1" s="1"/>
  <c r="Q10" i="1"/>
  <c r="J10" i="1"/>
  <c r="G9" i="1"/>
  <c r="H9" i="1"/>
  <c r="F8" i="1"/>
  <c r="E10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F13" i="1"/>
  <c r="G11" i="1"/>
  <c r="O13" i="1"/>
  <c r="O14" i="1" s="1"/>
  <c r="L11" i="1"/>
  <c r="L12" i="1" s="1"/>
  <c r="Q14" i="1"/>
  <c r="M13" i="1"/>
  <c r="M14" i="1" s="1"/>
  <c r="K11" i="1"/>
  <c r="I13" i="1" l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E20" i="1"/>
  <c r="M25" i="1"/>
  <c r="M26" i="1" s="1"/>
  <c r="H32" i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X43" i="1" s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0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X39" i="1" l="1"/>
  <c r="X42" i="1"/>
  <c r="X41" i="1"/>
  <c r="X51" i="1"/>
  <c r="X52" i="1"/>
  <c r="X45" i="1"/>
  <c r="X47" i="1"/>
  <c r="X49" i="1"/>
  <c r="X53" i="1"/>
  <c r="X46" i="1"/>
  <c r="X48" i="1"/>
  <c r="X44" i="1"/>
  <c r="X50" i="1"/>
  <c r="X40" i="1"/>
  <c r="X2" i="1"/>
  <c r="AD35" i="1"/>
  <c r="AD42" i="1"/>
  <c r="Q43" i="1"/>
  <c r="G43" i="1"/>
  <c r="AD41" i="1"/>
  <c r="AD39" i="1"/>
  <c r="AD40" i="1"/>
  <c r="T41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L33" i="1"/>
  <c r="M31" i="1"/>
  <c r="N30" i="1"/>
  <c r="O30" i="1"/>
  <c r="P30" i="1"/>
  <c r="AC25" i="1"/>
  <c r="AB25" i="1"/>
  <c r="AA25" i="1"/>
  <c r="S44" i="1" l="1"/>
  <c r="S46" i="1"/>
  <c r="S51" i="1"/>
  <c r="S45" i="1"/>
  <c r="S48" i="1"/>
  <c r="S50" i="1"/>
  <c r="S47" i="1"/>
  <c r="S52" i="1"/>
  <c r="S49" i="1"/>
  <c r="S53" i="1"/>
  <c r="AD43" i="1"/>
  <c r="Q44" i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AD45" i="1" l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AB53" i="1" l="1"/>
  <c r="AB47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20" i="1"/>
  <c r="Z3" i="1"/>
  <c r="Z39" i="1"/>
  <c r="Z41" i="1"/>
  <c r="Z40" i="1"/>
  <c r="Z31" i="1"/>
  <c r="Z28" i="1"/>
  <c r="Z33" i="1"/>
  <c r="Y30" i="1"/>
  <c r="Y11" i="1"/>
  <c r="Y34" i="1"/>
  <c r="Y38" i="1"/>
  <c r="Y41" i="1"/>
  <c r="Y39" i="1"/>
  <c r="Y40" i="1"/>
  <c r="Y15" i="1"/>
  <c r="Y20" i="1"/>
  <c r="Y28" i="1"/>
  <c r="Y8" i="1"/>
  <c r="Y24" i="1"/>
  <c r="Y10" i="1"/>
  <c r="Y4" i="1"/>
  <c r="Y12" i="1"/>
  <c r="Y27" i="1"/>
  <c r="Y3" i="1"/>
  <c r="Y16" i="1"/>
  <c r="Y37" i="1"/>
  <c r="Y31" i="1"/>
  <c r="Y29" i="1"/>
  <c r="Y36" i="1"/>
  <c r="Y17" i="1"/>
  <c r="Y32" i="1"/>
  <c r="Y18" i="1"/>
  <c r="Y26" i="1"/>
  <c r="Y21" i="1"/>
  <c r="Y25" i="1"/>
  <c r="Y22" i="1"/>
  <c r="Y9" i="1"/>
  <c r="Y35" i="1"/>
  <c r="Y13" i="1"/>
  <c r="Y2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Y7" i="1"/>
  <c r="L43" i="1"/>
  <c r="Y5" i="1"/>
  <c r="Y42" i="1"/>
  <c r="Y19" i="1"/>
  <c r="Y6" i="1"/>
  <c r="Y33" i="1"/>
  <c r="Y14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Y43" i="1" l="1"/>
  <c r="L44" i="1"/>
  <c r="Z43" i="1"/>
  <c r="M44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Z46" i="1" l="1"/>
  <c r="Z52" i="1"/>
  <c r="Z48" i="1"/>
  <c r="Z53" i="1"/>
  <c r="Z47" i="1"/>
  <c r="Z50" i="1"/>
  <c r="Z51" i="1"/>
  <c r="Z45" i="1"/>
  <c r="Z49" i="1"/>
  <c r="Z44" i="1"/>
  <c r="Y47" i="1"/>
  <c r="Y48" i="1"/>
  <c r="Y53" i="1"/>
  <c r="Y50" i="1"/>
  <c r="Y51" i="1"/>
  <c r="Y45" i="1"/>
  <c r="Y44" i="1"/>
  <c r="Y46" i="1"/>
  <c r="Y52" i="1"/>
  <c r="Y49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V3" i="1" l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<sst xmlns="http://schemas.openxmlformats.org/spreadsheetml/2006/main" count="748" uniqueCount="469">
  <si>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</si>
  <si>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</si>
  <si>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</si>
  <si>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</si>
  <si>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</si>
  <si>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</si>
  <si>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</si>
  <si>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</si>
  <si>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</si>
  <si>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</si>
  <si>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</si>
  <si>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</si>
  <si>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</si>
  <si>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</si>
  <si>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</si>
  <si>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</si>
  <si>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</si>
  <si>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</si>
  <si>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</si>
  <si>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</si>
  <si>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</si>
  <si>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</si>
  <si>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</si>
  <si>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</si>
  <si>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</si>
  <si>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</si>
  <si>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</si>
  <si>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</si>
  <si>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</si>
  <si>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</si>
  <si>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</si>
  <si>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</si>
  <si>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</si>
  <si>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</si>
  <si>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</si>
  <si>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</si>
  <si>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</si>
  <si>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</si>
  <si>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</si>
  <si>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</si>
  <si>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</si>
  <si>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</si>
  <si>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</si>
  <si>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</si>
  <si>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</si>
  <si>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</si>
  <si>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</si>
  <si>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</si>
  <si>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</si>
  <si>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</si>
  <si>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</si>
  <si>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</si>
  <si>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</si>
  <si>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</si>
  <si>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</si>
  <si>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</si>
  <si>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</si>
  <si>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</si>
  <si>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</si>
  <si>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</si>
  <si>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</si>
  <si>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</si>
  <si>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</si>
  <si>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</si>
  <si>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</si>
  <si>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</si>
  <si>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</si>
  <si>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</si>
  <si>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</si>
  <si>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</si>
  <si>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</si>
  <si>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</si>
  <si>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</si>
  <si>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</si>
  <si>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</si>
  <si>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</si>
  <si>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</si>
  <si>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</si>
  <si>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</si>
  <si>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</si>
  <si>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</si>
  <si>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</si>
  <si>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</si>
  <si>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</si>
  <si>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</si>
  <si>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</si>
  <si>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</si>
  <si>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</si>
  <si>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</si>
  <si>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</si>
  <si>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</si>
  <si>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</si>
  <si>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</si>
  <si>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</si>
  <si>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</si>
  <si>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</si>
  <si>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</si>
  <si>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</si>
  <si>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</si>
  <si>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</si>
  <si>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</si>
  <si>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</si>
  <si>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</si>
  <si>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</si>
  <si>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</si>
  <si>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</si>
  <si>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</si>
  <si>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</si>
  <si>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</si>
  <si>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</si>
  <si>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</si>
  <si>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</si>
  <si>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</si>
  <si>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</si>
  <si>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</si>
  <si>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</si>
  <si>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</si>
  <si>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</si>
  <si>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</si>
  <si>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</si>
  <si>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</si>
  <si>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</si>
  <si>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</si>
  <si>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</si>
  <si>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</si>
  <si>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</si>
  <si>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</si>
  <si>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</si>
  <si>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</si>
  <si>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</si>
  <si>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</si>
  <si>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</si>
  <si>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</si>
  <si>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</si>
  <si>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</si>
  <si>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</si>
  <si>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</si>
  <si>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</si>
  <si>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</si>
  <si>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</si>
  <si>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</si>
  <si>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</si>
  <si>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</si>
  <si>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</si>
  <si>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</si>
  <si>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</si>
  <si>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</si>
  <si>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</si>
  <si>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</si>
  <si>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</si>
  <si>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</si>
  <si>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</si>
  <si>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</si>
  <si>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</si>
  <si>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</si>
  <si>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</si>
  <si>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</si>
  <si>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</si>
  <si>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</si>
  <si>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</si>
  <si>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</si>
  <si>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</si>
  <si>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</si>
  <si>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</si>
  <si>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</si>
  <si>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</si>
  <si>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</si>
  <si>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</si>
  <si>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</si>
  <si>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</si>
  <si>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</si>
  <si>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</si>
  <si>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</si>
  <si>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</si>
  <si>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</si>
  <si>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</si>
  <si>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</si>
  <si>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</si>
  <si>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</si>
  <si>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</si>
  <si>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</si>
  <si>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</si>
  <si>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</si>
  <si>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</si>
  <si>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</si>
  <si>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</si>
  <si>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</si>
  <si>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</si>
  <si>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</si>
  <si>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</si>
  <si>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</si>
  <si>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</si>
  <si>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</si>
  <si>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</si>
  <si>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</si>
  <si>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</si>
  <si>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</si>
  <si>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</si>
  <si>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</si>
  <si>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</si>
  <si>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</si>
  <si>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</si>
  <si>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</si>
  <si>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</si>
  <si>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</si>
  <si>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</si>
  <si>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</si>
  <si>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</si>
  <si>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</si>
  <si>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</si>
  <si>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</si>
  <si>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</si>
  <si>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</si>
  <si>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</si>
  <si>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</si>
  <si>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</si>
  <si>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</si>
  <si>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</si>
  <si>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</si>
  <si>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</si>
  <si>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</si>
  <si>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</si>
  <si>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</si>
  <si>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</si>
  <si>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</si>
  <si>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</si>
  <si>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</si>
  <si>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</si>
  <si>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</si>
  <si>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</si>
  <si>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</si>
  <si>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</si>
  <si>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</si>
  <si>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</si>
  <si>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</si>
  <si>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</si>
  <si>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</si>
  <si>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</si>
  <si>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</si>
  <si>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</si>
  <si>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</si>
  <si>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</si>
  <si>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</si>
  <si>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</si>
  <si>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</si>
  <si>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</si>
  <si>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</si>
  <si>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</si>
  <si>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</si>
  <si>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</si>
  <si>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</si>
  <si>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</si>
  <si>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</si>
  <si>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</si>
  <si>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</si>
  <si>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</si>
  <si>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</si>
  <si>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</si>
  <si>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</si>
  <si>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</si>
  <si>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</si>
  <si>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</si>
  <si>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</si>
  <si>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</si>
  <si>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</si>
  <si>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</si>
  <si>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</si>
  <si>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</si>
  <si>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</si>
  <si>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</si>
  <si>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</si>
  <si>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</si>
  <si>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</si>
  <si>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</si>
  <si>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</si>
  <si>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</si>
  <si>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</si>
  <si>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</si>
  <si>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</si>
  <si>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</si>
  <si>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</si>
  <si>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</si>
  <si>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</si>
  <si>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</si>
  <si>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</si>
  <si>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</si>
  <si>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</si>
  <si>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</si>
  <si>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</si>
  <si>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</si>
  <si>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</si>
  <si>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</si>
  <si>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</si>
  <si>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</si>
  <si>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</si>
  <si>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</si>
  <si>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</si>
  <si>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</si>
  <si>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</si>
  <si>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</si>
  <si>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</si>
  <si>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</si>
  <si>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</si>
  <si>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</si>
  <si>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</si>
  <si>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</si>
  <si>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</si>
  <si>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</si>
  <si>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</si>
  <si>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</si>
  <si>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</si>
  <si>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</si>
  <si>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</si>
  <si>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</si>
  <si>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</si>
  <si>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</si>
  <si>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</si>
  <si>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</si>
  <si>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</si>
  <si>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</si>
  <si>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</si>
  <si>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</si>
  <si>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</si>
  <si>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</si>
  <si>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</si>
  <si>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</si>
  <si>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</si>
  <si>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</si>
  <si>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</si>
  <si>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</si>
  <si>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</si>
  <si>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</si>
  <si>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</si>
  <si>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</si>
  <si>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</si>
  <si>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</si>
  <si>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</si>
  <si>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</si>
  <si>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</si>
  <si>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</si>
  <si>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</si>
  <si>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</si>
  <si>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</si>
  <si>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</si>
  <si>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</si>
  <si>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</si>
  <si>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</si>
  <si>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</si>
  <si>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</si>
  <si>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</si>
  <si>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</si>
  <si>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</si>
  <si>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</si>
  <si>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</si>
  <si>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</si>
  <si>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</si>
  <si>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</si>
  <si>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</si>
  <si>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</si>
  <si>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</si>
  <si>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</si>
  <si>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</si>
  <si>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</si>
  <si>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</si>
  <si>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</si>
  <si>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</si>
  <si>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</si>
  <si>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</si>
  <si>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</si>
  <si>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</si>
  <si>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</si>
  <si>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</si>
  <si>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</si>
  <si>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</si>
  <si>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</si>
  <si>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</si>
  <si>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</si>
  <si>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</si>
  <si>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</si>
  <si>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</si>
  <si>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</si>
  <si>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</si>
  <si>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</si>
  <si>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</si>
  <si>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</si>
  <si>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</si>
  <si>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</si>
  <si>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</si>
  <si>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</si>
  <si>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</si>
  <si>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</si>
  <si>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</si>
  <si>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</si>
  <si>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</si>
  <si>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</si>
  <si>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</si>
  <si>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</si>
  <si>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</si>
  <si>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</si>
  <si>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</si>
  <si>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</si>
  <si>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</si>
  <si>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</si>
  <si>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</si>
  <si>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</si>
  <si>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</si>
  <si>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</si>
  <si>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</si>
  <si>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</si>
  <si>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</si>
  <si>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</si>
  <si>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</si>
  <si>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</si>
  <si>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</si>
  <si>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</si>
  <si>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</si>
  <si>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</si>
  <si>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</si>
  <si>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</si>
  <si>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</si>
  <si>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</si>
  <si>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</si>
  <si>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</si>
  <si>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</si>
  <si>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</si>
  <si>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</si>
  <si>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</si>
  <si>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</si>
  <si>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</si>
  <si>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</si>
  <si>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</si>
  <si>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</si>
  <si>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</si>
  <si>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</si>
  <si>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</si>
  <si>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</si>
  <si>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</si>
  <si>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</si>
  <si>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</si>
  <si>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</si>
  <si>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</si>
  <si>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</si>
  <si>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</si>
  <si>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</si>
  <si>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</si>
  <si>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</si>
  <si>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</si>
  <si>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</si>
  <si>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Правый</t>
  </si>
  <si>
    <t>Нистратов А.В.</t>
  </si>
  <si>
    <t xml:space="preserve">Заведующий отделения: Д.В. Карчевский </t>
  </si>
  <si>
    <t>Runthrough NS (Floppy)</t>
  </si>
  <si>
    <t>Dolphin</t>
  </si>
  <si>
    <t>150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</si>
  <si>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</si>
  <si>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</si>
  <si>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</si>
  <si>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</si>
  <si>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</si>
  <si>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</si>
  <si>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Устье ствола ЛКА катетеризировано проводниковым катетером Launcher EBU 3,5 6Fr. Коронарный проводник Runthrough NS (1 шт) заведен в дистальный сегмент ПНА. Выполнена реканализация артерии. В зону стеноза среднего сегмента  имплантирован DES Resolute Integrity 2,25-22 mm, давлением 18 атм, в зону проксимального сегмента оверлаппингом с предыдущим стентом имплантирован DES Resolute Integrity 3,0-26 mm, давлением 18 атм. На контрольных съёмках признаков краевых диссекций, тромбоза по ПНА нет. Антеградный кровоток по ПНА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</si>
  <si>
    <t>100 ml</t>
  </si>
  <si>
    <t>С учётом клинических данных, ЭКГ, КАГ совместно с деж.кардиологом Дубровской Я.А. принято решение в пользу консервативной тактики лечения.</t>
  </si>
  <si>
    <t>Кочуев А.Ю.</t>
  </si>
  <si>
    <t>02:36</t>
  </si>
  <si>
    <t>проходим, контуры ровные.</t>
  </si>
  <si>
    <t>стеноз проксимального сегмента 35%, неровности контуров пркосимальной трети крупной ВТК. Антеградный кровоток TIMI III.</t>
  </si>
  <si>
    <t>стеноз проксимального сегмента 30%, стеноз среднего сегмента 40%.  Антеградный кровоток с незначительным замедлением ближе к  TIMI III.</t>
  </si>
  <si>
    <t>стеноз среднего сегмента 40%.  Антеградный кровоток с незначительным замедлением ближе к 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</si>
</sst>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3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0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44775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0.6875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0.70833333333333337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463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24737</v>
      </c>
      <c r="C12" s="63"/>
      <c r="D12" s="116" t="s">
        <v>370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54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19241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385</v>
      </c>
      <c r="C16" s="18"/>
      <c r="D16" s="41"/>
      <c r="E16" s="41"/>
      <c r="F16" s="41"/>
      <c r="G16" s="159" t="s">
        <v>464</v>
      </c>
      <c r="H16" s="117">
        <v>594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448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465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467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466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468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462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461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284</v>
      </c>
      <c r="D8" s="219"/>
      <c r="E8" s="219"/>
      <c r="F8" s="83">
        <v>2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21167</v>
      </c>
      <c r="B9" s="18"/>
      <c r="C9" s="219"/>
      <c r="D9" s="219"/>
      <c r="E9" s="219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44775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0.21527777777777779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0.27083333333333331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Кочуев А.Ю.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24737</v>
      </c>
      <c r="C16" s="18"/>
      <c r="D16" s="116" t="s">
        <v>370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54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19241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02:36</v>
      </c>
      <c r="H20" s="118">
        <f>КАГ!H16</f>
        <v>594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6" t="s">
        <v>460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454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453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F18" sqref="F18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44775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Кочуев А.Ю.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24737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54</v>
      </c>
    </row>
    <row r="7" spans="1:4">
      <c r="A7" s="43"/>
      <c r="B7" s="18"/>
      <c r="C7" s="124" t="s">
        <v>12</v>
      </c>
      <c r="D7" s="126">
        <f>КАГ!$B$14</f>
        <v>19241</v>
      </c>
    </row>
    <row r="8" spans="1:4">
      <c r="A8" s="127" t="str">
        <f>ЧКВ!$A$9</f>
        <v>Код модели: 21167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44775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5" s="193" t="s">
        <v>452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420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171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459</v>
      </c>
      <c r="C18" s="168" t="s">
        <v>458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450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материал'!$C$2:$C$51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C43" sqref="C4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0"/>
  <sheetViews>
    <sheetView topLeftCell="A19" zoomScaleNormal="100" workbookViewId="0">
      <selection activeCell="C45" sqref="C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455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Runthrough NS (Floppy)</v>
      </c>
      <c r="T2" s="139" t="str">
        <f>IFERROR(INDEX(Расходка[Наименование расходного материала],MATCH(Расходка[№],Поиск_расходки[Индекс3],0)),"")</f>
        <v>Dolphin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Yukon Chrome PC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456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400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1</v>
      </c>
      <c r="I20" s="140">
        <f>IF(ISNUMBER(SEARCH('Карта учёта'!$B$17,Расходка[Наименование расходного материала])),MAX($I$1:I19)+1,0)</f>
        <v>1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7" t="s">
        <v>430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429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9" t="s">
        <v>445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DES,Firehawk</v>
      </c>
      <c r="Y23" s="139" t="str">
        <f>IFERROR(INDEX(Расходка[Наименование расходного материала],MATCH(Расходка[№],Поиск_расходки[Индекс8],0)),"")</f>
        <v>DES,Firehawk</v>
      </c>
      <c r="Z23" s="139" t="str">
        <f>IFERROR(INDEX(Расходка[Наименование расходного материала],MATCH(Расходка[№],Поиск_расходки[Индекс9],0)),"")</f>
        <v>DES,Firehawk</v>
      </c>
      <c r="AA23" s="139" t="str">
        <f>IFERROR(INDEX(Расходка[Наименование расходного материала],MATCH(Расходка[№],Поиск_расходки[Индекс10],0)),"")</f>
        <v>DES,Firehawk</v>
      </c>
      <c r="AB23" s="139" t="str">
        <f>IFERROR(INDEX(Расходка[Наименование расходного материала],MATCH(Расходка[№],Поиск_расходки[Индекс11],0)),"")</f>
        <v>DES,Firehawk</v>
      </c>
      <c r="AC23" s="139" t="str">
        <f>IFERROR(INDEX(Расходка[Наименование расходного материала],MATCH(Расходка[№],Поиск_расходки[Индекс12],0)),"")</f>
        <v>DES,Firehawk</v>
      </c>
      <c r="AD23" s="139" t="str">
        <f>IFERROR(INDEX(Расходка[Наименование расходного материала],MATCH(Расходка[№],Поиск_расходки[Индекс13],0)),"")</f>
        <v>DES,Firehawk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" t="s">
        <v>345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BMS, Integtity</v>
      </c>
      <c r="Y24" s="139" t="str">
        <f>IFERROR(INDEX(Расходка[Наименование расходного материала],MATCH(Расходка[№],Поиск_расходки[Индекс8],0)),"")</f>
        <v>BMS, Integtity</v>
      </c>
      <c r="Z24" s="139" t="str">
        <f>IFERROR(INDEX(Расходка[Наименование расходного материала],MATCH(Расходка[№],Поиск_расходки[Индекс9],0)),"")</f>
        <v>BMS, Integtity</v>
      </c>
      <c r="AA24" s="139" t="str">
        <f>IFERROR(INDEX(Расходка[Наименование расходного материала],MATCH(Расходка[№],Поиск_расходки[Индекс10],0)),"")</f>
        <v>BMS, Integtity</v>
      </c>
      <c r="AB24" s="139" t="str">
        <f>IFERROR(INDEX(Расходка[Наименование расходного материала],MATCH(Расходка[№],Поиск_расходки[Индекс11],0)),"")</f>
        <v>BMS, Integtity</v>
      </c>
      <c r="AC24" s="139" t="str">
        <f>IFERROR(INDEX(Расходка[Наименование расходного материала],MATCH(Расходка[№],Поиск_расходки[Индекс12],0)),"")</f>
        <v>BMS, Integtity</v>
      </c>
      <c r="AD24" s="139" t="str">
        <f>IFERROR(INDEX(Расходка[Наименование расходного материала],MATCH(Расходка[№],Поиск_расходки[Индекс13],0)),"")</f>
        <v>BMS, Integtity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401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Guidezilla™ II 6F</v>
      </c>
      <c r="Y25" s="139" t="str">
        <f>IFERROR(INDEX(Расходка[Наименование расходного материала],MATCH(Расходка[№],Поиск_расходки[Индекс8],0)),"")</f>
        <v>Guidezilla™ II 6F</v>
      </c>
      <c r="Z25" s="139" t="str">
        <f>IFERROR(INDEX(Расходка[Наименование расходного материала],MATCH(Расходка[№],Поиск_расходки[Индекс9],0)),"")</f>
        <v>Guidezilla™ II 6F</v>
      </c>
      <c r="AA25" s="139" t="str">
        <f>IFERROR(INDEX(Расходка[Наименование расходного материала],MATCH(Расходка[№],Поиск_расходки[Индекс10],0)),"")</f>
        <v>Guidezilla™ II 6F</v>
      </c>
      <c r="AB25" s="139" t="str">
        <f>IFERROR(INDEX(Расходка[Наименование расходного материала],MATCH(Расходка[№],Поиск_расходки[Индекс11],0)),"")</f>
        <v>Guidezilla™ II 6F</v>
      </c>
      <c r="AC25" s="139" t="str">
        <f>IFERROR(INDEX(Расходка[Наименование расходного материала],MATCH(Расходка[№],Поиск_расходки[Индекс12],0)),"")</f>
        <v>Guidezilla™ II 6F</v>
      </c>
      <c r="AD25" s="139" t="str">
        <f>IFERROR(INDEX(Расходка[Наименование расходного материала],MATCH(Расходка[№],Поиск_расходки[Индекс13],0)),"")</f>
        <v>Guidezilla™ II 6F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427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Telescope ™ II 6F</v>
      </c>
      <c r="Y26" s="144" t="str">
        <f>IFERROR(INDEX(Расходка[Наименование расходного материала],MATCH(Расходка[№],Поиск_расходки[Индекс8],0)),"")</f>
        <v>Telescope ™ II 6F</v>
      </c>
      <c r="Z26" s="144" t="str">
        <f>IFERROR(INDEX(Расходка[Наименование расходного материала],MATCH(Расходка[№],Поиск_расходки[Индекс9],0)),"")</f>
        <v>Telescope ™ II 6F</v>
      </c>
      <c r="AA26" s="144" t="str">
        <f>IFERROR(INDEX(Расходка[Наименование расходного материала],MATCH(Расходка[№],Поиск_расходки[Индекс10],0)),"")</f>
        <v>Telescope ™ II 6F</v>
      </c>
      <c r="AB26" s="144" t="str">
        <f>IFERROR(INDEX(Расходка[Наименование расходного материала],MATCH(Расходка[№],Поиск_расходки[Индекс11],0)),"")</f>
        <v>Telescope ™ II 6F</v>
      </c>
      <c r="AC26" s="144" t="str">
        <f>IFERROR(INDEX(Расходка[Наименование расходного материала],MATCH(Расходка[№],Поиск_расходки[Индекс12],0)),"")</f>
        <v>Telescope ™ II 6F</v>
      </c>
      <c r="AD26" s="144" t="str">
        <f>IFERROR(INDEX(Расходка[Наименование расходного материала],MATCH(Расходка[№],Поиск_расходки[Индекс13],0)),"")</f>
        <v>Telescope ™ II 6F</v>
      </c>
      <c r="AF26" s="4" t="s">
        <v>5</v>
      </c>
      <c r="AG26" s="4" t="s">
        <v>373</v>
      </c>
    </row>
    <row r="27" spans="1:33">
      <c r="A27">
        <v>26</v>
      </c>
      <c r="B27" t="s">
        <v>4</v>
      </c>
      <c r="C27" t="s">
        <v>402</v>
      </c>
      <c r="E27" s="142">
        <f>IF(ISNUMBER(SEARCH('Карта учёта'!$B$13,Расходка[[#This Row],[Наименование расходного материала]])),MAX($E$1:E26)+1,0)</f>
        <v>1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Launcher 6F EBU 3.5</v>
      </c>
      <c r="Y27" s="144" t="str">
        <f>IFERROR(INDEX(Расходка[Наименование расходного материала],MATCH(Расходка[№],Поиск_расходки[Индекс8],0)),"")</f>
        <v>Launcher 6F EBU 3.5</v>
      </c>
      <c r="Z27" s="144" t="str">
        <f>IFERROR(INDEX(Расходка[Наименование расходного материала],MATCH(Расходка[№],Поиск_расходки[Индекс9],0)),"")</f>
        <v>Launcher 6F EBU 3.5</v>
      </c>
      <c r="AA27" s="144" t="str">
        <f>IFERROR(INDEX(Расходка[Наименование расходного материала],MATCH(Расходка[№],Поиск_расходки[Индекс10],0)),"")</f>
        <v>Launcher 6F EBU 3.5</v>
      </c>
      <c r="AB27" s="144" t="str">
        <f>IFERROR(INDEX(Расходка[Наименование расходного материала],MATCH(Расходка[№],Поиск_расходки[Индекс11],0)),"")</f>
        <v>Launcher 6F EBU 3.5</v>
      </c>
      <c r="AC27" s="144" t="str">
        <f>IFERROR(INDEX(Расходка[Наименование расходного материала],MATCH(Расходка[№],Поиск_расходки[Индекс12],0)),"")</f>
        <v>Launcher 6F EBU 3.5</v>
      </c>
      <c r="AD27" s="144" t="str">
        <f>IFERROR(INDEX(Расходка[Наименование расходного материала],MATCH(Расходка[№],Поиск_расходки[Индекс13],0)),"")</f>
        <v>Launcher 6F EBU 3.5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403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Launcher 6F EBU 4.0</v>
      </c>
      <c r="Y28" s="144" t="str">
        <f>IFERROR(INDEX(Расходка[Наименование расходного материала],MATCH(Расходка[№],Поиск_расходки[Индекс8],0)),"")</f>
        <v>Launcher 6F EBU 4.0</v>
      </c>
      <c r="Z28" s="144" t="str">
        <f>IFERROR(INDEX(Расходка[Наименование расходного материала],MATCH(Расходка[№],Поиск_расходки[Индекс9],0)),"")</f>
        <v>Launcher 6F EBU 4.0</v>
      </c>
      <c r="AA28" s="144" t="str">
        <f>IFERROR(INDEX(Расходка[Наименование расходного материала],MATCH(Расходка[№],Поиск_расходки[Индекс10],0)),"")</f>
        <v>Launcher 6F EBU 4.0</v>
      </c>
      <c r="AB28" s="144" t="str">
        <f>IFERROR(INDEX(Расходка[Наименование расходного материала],MATCH(Расходка[№],Поиск_расходки[Индекс11],0)),"")</f>
        <v>Launcher 6F EBU 4.0</v>
      </c>
      <c r="AC28" s="144" t="str">
        <f>IFERROR(INDEX(Расходка[Наименование расходного материала],MATCH(Расходка[№],Поиск_расходки[Индекс12],0)),"")</f>
        <v>Launcher 6F EBU 4.0</v>
      </c>
      <c r="AD28" s="144" t="str">
        <f>IFERROR(INDEX(Расходка[Наименование расходного материала],MATCH(Расходка[№],Поиск_расходки[Индекс13],0)),"")</f>
        <v>Launcher 6F EBU 4.0</v>
      </c>
      <c r="AF28" s="4" t="s">
        <v>6</v>
      </c>
      <c r="AG28" s="4" t="s">
        <v>159</v>
      </c>
    </row>
    <row r="29" spans="1:33">
      <c r="A29">
        <v>28</v>
      </c>
      <c r="B29" t="s">
        <v>4</v>
      </c>
      <c r="C29" t="s">
        <v>404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Launcher 6F JL 3.5</v>
      </c>
      <c r="Y29" s="144" t="str">
        <f>IFERROR(INDEX(Расходка[Наименование расходного материала],MATCH(Расходка[№],Поиск_расходки[Индекс8],0)),"")</f>
        <v>Launcher 6F JL 3.5</v>
      </c>
      <c r="Z29" s="144" t="str">
        <f>IFERROR(INDEX(Расходка[Наименование расходного материала],MATCH(Расходка[№],Поиск_расходки[Индекс9],0)),"")</f>
        <v>Launcher 6F JL 3.5</v>
      </c>
      <c r="AA29" s="144" t="str">
        <f>IFERROR(INDEX(Расходка[Наименование расходного материала],MATCH(Расходка[№],Поиск_расходки[Индекс10],0)),"")</f>
        <v>Launcher 6F JL 3.5</v>
      </c>
      <c r="AB29" s="144" t="str">
        <f>IFERROR(INDEX(Расходка[Наименование расходного материала],MATCH(Расходка[№],Поиск_расходки[Индекс11],0)),"")</f>
        <v>Launcher 6F JL 3.5</v>
      </c>
      <c r="AC29" s="144" t="str">
        <f>IFERROR(INDEX(Расходка[Наименование расходного материала],MATCH(Расходка[№],Поиск_расходки[Индекс12],0)),"")</f>
        <v>Launcher 6F JL 3.5</v>
      </c>
      <c r="AD29" s="144" t="str">
        <f>IFERROR(INDEX(Расходка[Наименование расходного материала],MATCH(Расходка[№],Поиск_расходки[Индекс13],0)),"")</f>
        <v>Launcher 6F JL 3.5</v>
      </c>
      <c r="AF29" s="4" t="s">
        <v>6</v>
      </c>
      <c r="AG29" s="4" t="s">
        <v>458</v>
      </c>
    </row>
    <row r="30" spans="1:33">
      <c r="A30">
        <v>29</v>
      </c>
      <c r="B30" t="s">
        <v>4</v>
      </c>
      <c r="C30" t="s">
        <v>405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Launcher 6F JL 4.0</v>
      </c>
      <c r="Y30" s="144" t="str">
        <f>IFERROR(INDEX(Расходка[Наименование расходного материала],MATCH(Расходка[№],Поиск_расходки[Индекс8],0)),"")</f>
        <v>Launcher 6F JL 4.0</v>
      </c>
      <c r="Z30" s="144" t="str">
        <f>IFERROR(INDEX(Расходка[Наименование расходного материала],MATCH(Расходка[№],Поиск_расходки[Индекс9],0)),"")</f>
        <v>Launcher 6F JL 4.0</v>
      </c>
      <c r="AA30" s="144" t="str">
        <f>IFERROR(INDEX(Расходка[Наименование расходного материала],MATCH(Расходка[№],Поиск_расходки[Индекс10],0)),"")</f>
        <v>Launcher 6F JL 4.0</v>
      </c>
      <c r="AB30" s="144" t="str">
        <f>IFERROR(INDEX(Расходка[Наименование расходного материала],MATCH(Расходка[№],Поиск_расходки[Индекс11],0)),"")</f>
        <v>Launcher 6F JL 4.0</v>
      </c>
      <c r="AC30" s="144" t="str">
        <f>IFERROR(INDEX(Расходка[Наименование расходного материала],MATCH(Расходка[№],Поиск_расходки[Индекс12],0)),"")</f>
        <v>Launcher 6F JL 4.0</v>
      </c>
      <c r="AD30" s="144" t="str">
        <f>IFERROR(INDEX(Расходка[Наименование расходного материала],MATCH(Расходка[№],Поиск_расходки[Индекс13],0)),"")</f>
        <v>Launcher 6F JL 4.0</v>
      </c>
      <c r="AF30" s="4" t="s">
        <v>6</v>
      </c>
      <c r="AG30" s="4" t="s">
        <v>420</v>
      </c>
    </row>
    <row r="31" spans="1:33">
      <c r="A31">
        <v>30</v>
      </c>
      <c r="B31" t="s">
        <v>4</v>
      </c>
      <c r="C31" t="s">
        <v>411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Launcher 6F JL 4.5</v>
      </c>
      <c r="Y31" s="144" t="str">
        <f>IFERROR(INDEX(Расходка[Наименование расходного материала],MATCH(Расходка[№],Поиск_расходки[Индекс8],0)),"")</f>
        <v>Launcher 6F JL 4.5</v>
      </c>
      <c r="Z31" s="144" t="str">
        <f>IFERROR(INDEX(Расходка[Наименование расходного материала],MATCH(Расходка[№],Поиск_расходки[Индекс9],0)),"")</f>
        <v>Launcher 6F JL 4.5</v>
      </c>
      <c r="AA31" s="144" t="str">
        <f>IFERROR(INDEX(Расходка[Наименование расходного материала],MATCH(Расходка[№],Поиск_расходки[Индекс10],0)),"")</f>
        <v>Launcher 6F JL 4.5</v>
      </c>
      <c r="AB31" s="144" t="str">
        <f>IFERROR(INDEX(Расходка[Наименование расходного материала],MATCH(Расходка[№],Поиск_расходки[Индекс11],0)),"")</f>
        <v>Launcher 6F JL 4.5</v>
      </c>
      <c r="AC31" s="144" t="str">
        <f>IFERROR(INDEX(Расходка[Наименование расходного материала],MATCH(Расходка[№],Поиск_расходки[Индекс12],0)),"")</f>
        <v>Launcher 6F JL 4.5</v>
      </c>
      <c r="AD31" s="144" t="str">
        <f>IFERROR(INDEX(Расходка[Наименование расходного материала],MATCH(Расходка[№],Поиск_расходки[Индекс13],0)),"")</f>
        <v>Launcher 6F JL 4.5</v>
      </c>
      <c r="AF31" s="4" t="s">
        <v>6</v>
      </c>
      <c r="AG31" s="4" t="s">
        <v>431</v>
      </c>
    </row>
    <row r="32" spans="1:33">
      <c r="A32">
        <v>31</v>
      </c>
      <c r="B32" t="s">
        <v>4</v>
      </c>
      <c r="C32" t="s">
        <v>446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Launcher 6F AL 1</v>
      </c>
      <c r="Y32" s="144" t="str">
        <f>IFERROR(INDEX(Расходка[Наименование расходного материала],MATCH(Расходка[№],Поиск_расходки[Индекс8],0)),"")</f>
        <v>Launcher 6F AL 1</v>
      </c>
      <c r="Z32" s="144" t="str">
        <f>IFERROR(INDEX(Расходка[Наименование расходного материала],MATCH(Расходка[№],Поиск_расходки[Индекс9],0)),"")</f>
        <v>Launcher 6F AL 1</v>
      </c>
      <c r="AA32" s="144" t="str">
        <f>IFERROR(INDEX(Расходка[Наименование расходного материала],MATCH(Расходка[№],Поиск_расходки[Индекс10],0)),"")</f>
        <v>Launcher 6F AL 1</v>
      </c>
      <c r="AB32" s="144" t="str">
        <f>IFERROR(INDEX(Расходка[Наименование расходного материала],MATCH(Расходка[№],Поиск_расходки[Индекс11],0)),"")</f>
        <v>Launcher 6F AL 1</v>
      </c>
      <c r="AC32" s="144" t="str">
        <f>IFERROR(INDEX(Расходка[Наименование расходного материала],MATCH(Расходка[№],Поиск_расходки[Индекс12],0)),"")</f>
        <v>Launcher 6F AL 1</v>
      </c>
      <c r="AD32" s="144" t="str">
        <f>IFERROR(INDEX(Расходка[Наименование расходного материала],MATCH(Расходка[№],Поиск_расходки[Индекс13],0)),"")</f>
        <v>Launcher 6F AL 1</v>
      </c>
      <c r="AF32" s="4" t="s">
        <v>6</v>
      </c>
      <c r="AG32" s="4" t="s">
        <v>105</v>
      </c>
    </row>
    <row r="33" spans="1:33">
      <c r="A33">
        <v>32</v>
      </c>
      <c r="B33" t="s">
        <v>4</v>
      </c>
      <c r="C33" t="s">
        <v>447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Launcher 6F AL 2</v>
      </c>
      <c r="Y33" s="144" t="str">
        <f>IFERROR(INDEX(Расходка[Наименование расходного материала],MATCH(Расходка[№],Поиск_расходки[Индекс8],0)),"")</f>
        <v>Launcher 6F AL 2</v>
      </c>
      <c r="Z33" s="144" t="str">
        <f>IFERROR(INDEX(Расходка[Наименование расходного материала],MATCH(Расходка[№],Поиск_расходки[Индекс9],0)),"")</f>
        <v>Launcher 6F AL 2</v>
      </c>
      <c r="AA33" s="144" t="str">
        <f>IFERROR(INDEX(Расходка[Наименование расходного материала],MATCH(Расходка[№],Поиск_расходки[Индекс10],0)),"")</f>
        <v>Launcher 6F AL 2</v>
      </c>
      <c r="AB33" s="144" t="str">
        <f>IFERROR(INDEX(Расходка[Наименование расходного материала],MATCH(Расходка[№],Поиск_расходки[Индекс11],0)),"")</f>
        <v>Launcher 6F AL 2</v>
      </c>
      <c r="AC33" s="144" t="str">
        <f>IFERROR(INDEX(Расходка[Наименование расходного материала],MATCH(Расходка[№],Поиск_расходки[Индекс12],0)),"")</f>
        <v>Launcher 6F AL 2</v>
      </c>
      <c r="AD33" s="144" t="str">
        <f>IFERROR(INDEX(Расходка[Наименование расходного материала],MATCH(Расходка[№],Поиск_расходки[Индекс13],0)),"")</f>
        <v>Launcher 6F AL 2</v>
      </c>
      <c r="AF33" s="4" t="s">
        <v>6</v>
      </c>
      <c r="AG33" s="4" t="s">
        <v>160</v>
      </c>
    </row>
    <row r="34" spans="1:33">
      <c r="A34">
        <v>33</v>
      </c>
      <c r="B34" t="s">
        <v>4</v>
      </c>
      <c r="C34" t="s">
        <v>406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Launcher 6F JR 3.5</v>
      </c>
      <c r="Y34" s="144" t="str">
        <f>IFERROR(INDEX(Расходка[Наименование расходного материала],MATCH(Расходка[№],Поиск_расходки[Индекс8],0)),"")</f>
        <v>Launcher 6F JR 3.5</v>
      </c>
      <c r="Z34" s="144" t="str">
        <f>IFERROR(INDEX(Расходка[Наименование расходного материала],MATCH(Расходка[№],Поиск_расходки[Индекс9],0)),"")</f>
        <v>Launcher 6F JR 3.5</v>
      </c>
      <c r="AA34" s="144" t="str">
        <f>IFERROR(INDEX(Расходка[Наименование расходного материала],MATCH(Расходка[№],Поиск_расходки[Индекс10],0)),"")</f>
        <v>Launcher 6F JR 3.5</v>
      </c>
      <c r="AB34" s="144" t="str">
        <f>IFERROR(INDEX(Расходка[Наименование расходного материала],MATCH(Расходка[№],Поиск_расходки[Индекс11],0)),"")</f>
        <v>Launcher 6F JR 3.5</v>
      </c>
      <c r="AC34" s="144" t="str">
        <f>IFERROR(INDEX(Расходка[Наименование расходного материала],MATCH(Расходка[№],Поиск_расходки[Индекс12],0)),"")</f>
        <v>Launcher 6F JR 3.5</v>
      </c>
      <c r="AD34" s="144" t="str">
        <f>IFERROR(INDEX(Расходка[Наименование расходного материала],MATCH(Расходка[№],Поиск_расходки[Индекс13],0)),"")</f>
        <v>Launcher 6F JR 3.5</v>
      </c>
      <c r="AF34" s="4" t="s">
        <v>6</v>
      </c>
      <c r="AG34" s="4" t="s">
        <v>457</v>
      </c>
    </row>
    <row r="35" spans="1:33">
      <c r="A35">
        <v>34</v>
      </c>
      <c r="B35" t="s">
        <v>4</v>
      </c>
      <c r="C35" t="s">
        <v>407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Launcher 6F JR 4.0</v>
      </c>
      <c r="Y35" s="144" t="str">
        <f>IFERROR(INDEX(Расходка[Наименование расходного материала],MATCH(Расходка[№],Поиск_расходки[Индекс8],0)),"")</f>
        <v>Launcher 6F JR 4.0</v>
      </c>
      <c r="Z35" s="144" t="str">
        <f>IFERROR(INDEX(Расходка[Наименование расходного материала],MATCH(Расходка[№],Поиск_расходки[Индекс9],0)),"")</f>
        <v>Launcher 6F JR 4.0</v>
      </c>
      <c r="AA35" s="144" t="str">
        <f>IFERROR(INDEX(Расходка[Наименование расходного материала],MATCH(Расходка[№],Поиск_расходки[Индекс10],0)),"")</f>
        <v>Launcher 6F JR 4.0</v>
      </c>
      <c r="AB35" s="144" t="str">
        <f>IFERROR(INDEX(Расходка[Наименование расходного материала],MATCH(Расходка[№],Поиск_расходки[Индекс11],0)),"")</f>
        <v>Launcher 6F JR 4.0</v>
      </c>
      <c r="AC35" s="144" t="str">
        <f>IFERROR(INDEX(Расходка[Наименование расходного материала],MATCH(Расходка[№],Поиск_расходки[Индекс12],0)),"")</f>
        <v>Launcher 6F JR 4.0</v>
      </c>
      <c r="AD35" s="144" t="str">
        <f>IFERROR(INDEX(Расходка[Наименование расходного материала],MATCH(Расходка[№],Поиск_расходки[Индекс13],0)),"")</f>
        <v>Launcher 6F JR 4.0</v>
      </c>
      <c r="AF35" s="4" t="s">
        <v>6</v>
      </c>
      <c r="AG35" s="4" t="s">
        <v>163</v>
      </c>
    </row>
    <row r="36" spans="1:33">
      <c r="A36">
        <v>35</v>
      </c>
      <c r="B36" t="s">
        <v>4</v>
      </c>
      <c r="C36" t="s">
        <v>418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Launcher 7F JL 3.5</v>
      </c>
      <c r="Y36" s="144" t="str">
        <f>IFERROR(INDEX(Расходка[Наименование расходного материала],MATCH(Расходка[№],Поиск_расходки[Индекс8],0)),"")</f>
        <v>Launcher 7F JL 3.5</v>
      </c>
      <c r="Z36" s="144" t="str">
        <f>IFERROR(INDEX(Расходка[Наименование расходного материала],MATCH(Расходка[№],Поиск_расходки[Индекс9],0)),"")</f>
        <v>Launcher 7F JL 3.5</v>
      </c>
      <c r="AA36" s="144" t="str">
        <f>IFERROR(INDEX(Расходка[Наименование расходного материала],MATCH(Расходка[№],Поиск_расходки[Индекс10],0)),"")</f>
        <v>Launcher 7F JL 3.5</v>
      </c>
      <c r="AB36" s="144" t="str">
        <f>IFERROR(INDEX(Расходка[Наименование расходного материала],MATCH(Расходка[№],Поиск_расходки[Индекс11],0)),"")</f>
        <v>Launcher 7F JL 3.5</v>
      </c>
      <c r="AC36" s="144" t="str">
        <f>IFERROR(INDEX(Расходка[Наименование расходного материала],MATCH(Расходка[№],Поиск_расходки[Индекс12],0)),"")</f>
        <v>Launcher 7F JL 3.5</v>
      </c>
      <c r="AD36" s="144" t="str">
        <f>IFERROR(INDEX(Расходка[Наименование расходного материала],MATCH(Расходка[№],Поиск_расходки[Индекс13],0)),"")</f>
        <v>Launcher 7F JL 3.5</v>
      </c>
      <c r="AF36" s="4" t="s">
        <v>6</v>
      </c>
      <c r="AG36" s="4" t="s">
        <v>165</v>
      </c>
    </row>
    <row r="37" spans="1:33">
      <c r="A37">
        <v>36</v>
      </c>
      <c r="B37" t="s">
        <v>4</v>
      </c>
      <c r="C37" t="s">
        <v>417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Launcher 7F JL 4.0</v>
      </c>
      <c r="Y37" s="144" t="str">
        <f>IFERROR(INDEX(Расходка[Наименование расходного материала],MATCH(Расходка[№],Поиск_расходки[Индекс8],0)),"")</f>
        <v>Launcher 7F JL 4.0</v>
      </c>
      <c r="Z37" s="144" t="str">
        <f>IFERROR(INDEX(Расходка[Наименование расходного материала],MATCH(Расходка[№],Поиск_расходки[Индекс9],0)),"")</f>
        <v>Launcher 7F JL 4.0</v>
      </c>
      <c r="AA37" s="144" t="str">
        <f>IFERROR(INDEX(Расходка[Наименование расходного материала],MATCH(Расходка[№],Поиск_расходки[Индекс10],0)),"")</f>
        <v>Launcher 7F JL 4.0</v>
      </c>
      <c r="AB37" s="144" t="str">
        <f>IFERROR(INDEX(Расходка[Наименование расходного материала],MATCH(Расходка[№],Поиск_расходки[Индекс11],0)),"")</f>
        <v>Launcher 7F JL 4.0</v>
      </c>
      <c r="AC37" s="144" t="str">
        <f>IFERROR(INDEX(Расходка[Наименование расходного материала],MATCH(Расходка[№],Поиск_расходки[Индекс12],0)),"")</f>
        <v>Launcher 7F JL 4.0</v>
      </c>
      <c r="AD37" s="144" t="str">
        <f>IFERROR(INDEX(Расходка[Наименование расходного материала],MATCH(Расходка[№],Поиск_расходки[Индекс13],0)),"")</f>
        <v>Launcher 7F JL 4.0</v>
      </c>
      <c r="AF37" s="4" t="s">
        <v>6</v>
      </c>
      <c r="AG37" s="4" t="s">
        <v>434</v>
      </c>
    </row>
    <row r="38" spans="1:33">
      <c r="A38">
        <v>37</v>
      </c>
      <c r="B38" t="s">
        <v>368</v>
      </c>
      <c r="C38" s="1" t="s">
        <v>408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Angio-Seal™ VIP</v>
      </c>
      <c r="Y38" s="144" t="str">
        <f>IFERROR(INDEX(Расходка[Наименование расходного материала],MATCH(Расходка[№],Поиск_расходки[Индекс8],0)),"")</f>
        <v>Angio-Seal™ VIP</v>
      </c>
      <c r="Z38" s="144" t="str">
        <f>IFERROR(INDEX(Расходка[Наименование расходного материала],MATCH(Расходка[№],Поиск_расходки[Индекс9],0)),"")</f>
        <v>Angio-Seal™ VIP</v>
      </c>
      <c r="AA38" s="144" t="str">
        <f>IFERROR(INDEX(Расходка[Наименование расходного материала],MATCH(Расходка[№],Поиск_расходки[Индекс10],0)),"")</f>
        <v>Angio-Seal™ VIP</v>
      </c>
      <c r="AB38" s="144" t="str">
        <f>IFERROR(INDEX(Расходка[Наименование расходного материала],MATCH(Расходка[№],Поиск_расходки[Индекс11],0)),"")</f>
        <v>Angio-Seal™ VIP</v>
      </c>
      <c r="AC38" s="144" t="str">
        <f>IFERROR(INDEX(Расходка[Наименование расходного материала],MATCH(Расходка[№],Поиск_расходки[Индекс12],0)),"")</f>
        <v>Angio-Seal™ VIP</v>
      </c>
      <c r="AD38" s="144" t="str">
        <f>IFERROR(INDEX(Расходка[Наименование расходного материала],MATCH(Расходка[№],Поиск_расходки[Индекс13],0)),"")</f>
        <v>Angio-Seal™ VIP</v>
      </c>
      <c r="AF38" s="4" t="s">
        <v>6</v>
      </c>
      <c r="AG38" s="4" t="s">
        <v>164</v>
      </c>
    </row>
    <row r="39" spans="1:33">
      <c r="A39">
        <v>38</v>
      </c>
      <c r="B39" t="s">
        <v>377</v>
      </c>
      <c r="C39" t="s">
        <v>409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BasixCOMPAK</v>
      </c>
      <c r="Y39" s="144" t="str">
        <f>IFERROR(INDEX(Расходка[Наименование расходного материала],MATCH(Расходка[№],Поиск_расходки[Индекс8],0)),"")</f>
        <v>BasixCOMPAK</v>
      </c>
      <c r="Z39" s="144" t="str">
        <f>IFERROR(INDEX(Расходка[Наименование расходного материала],MATCH(Расходка[№],Поиск_расходки[Индекс9],0)),"")</f>
        <v>BasixCOMPAK</v>
      </c>
      <c r="AA39" s="144" t="str">
        <f>IFERROR(INDEX(Расходка[Наименование расходного материала],MATCH(Расходка[№],Поиск_расходки[Индекс10],0)),"")</f>
        <v>BasixCOMPAK</v>
      </c>
      <c r="AB39" s="144" t="str">
        <f>IFERROR(INDEX(Расходка[Наименование расходного материала],MATCH(Расходка[№],Поиск_расходки[Индекс11],0)),"")</f>
        <v>BasixCOMPAK</v>
      </c>
      <c r="AC39" s="144" t="str">
        <f>IFERROR(INDEX(Расходка[Наименование расходного материала],MATCH(Расходка[№],Поиск_расходки[Индекс12],0)),"")</f>
        <v>BasixCOMPAK</v>
      </c>
      <c r="AD39" s="144" t="str">
        <f>IFERROR(INDEX(Расходка[Наименование расходного материала],MATCH(Расходка[№],Поиск_расходки[Индекс13],0)),"")</f>
        <v>BasixCOMPAK</v>
      </c>
      <c r="AF39" s="4" t="s">
        <v>6</v>
      </c>
      <c r="AG39" s="4" t="s">
        <v>435</v>
      </c>
    </row>
    <row r="40" spans="1:33">
      <c r="A40">
        <v>39</v>
      </c>
      <c r="B40" t="s">
        <v>379</v>
      </c>
      <c r="C40" s="1" t="s">
        <v>410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Nitrex 260</v>
      </c>
      <c r="Y40" s="144" t="str">
        <f>IFERROR(INDEX(Расходка[Наименование расходного материала],MATCH(Расходка[№],Поиск_расходки[Индекс8],0)),"")</f>
        <v>Nitrex 260</v>
      </c>
      <c r="Z40" s="144" t="str">
        <f>IFERROR(INDEX(Расходка[Наименование расходного материала],MATCH(Расходка[№],Поиск_расходки[Индекс9],0)),"")</f>
        <v>Nitrex 260</v>
      </c>
      <c r="AA40" s="144" t="str">
        <f>IFERROR(INDEX(Расходка[Наименование расходного материала],MATCH(Расходка[№],Поиск_расходки[Индекс10],0)),"")</f>
        <v>Nitrex 260</v>
      </c>
      <c r="AB40" s="144" t="str">
        <f>IFERROR(INDEX(Расходка[Наименование расходного материала],MATCH(Расходка[№],Поиск_расходки[Индекс11],0)),"")</f>
        <v>Nitrex 260</v>
      </c>
      <c r="AC40" s="144" t="str">
        <f>IFERROR(INDEX(Расходка[Наименование расходного материала],MATCH(Расходка[№],Поиск_расходки[Индекс12],0)),"")</f>
        <v>Nitrex 260</v>
      </c>
      <c r="AD40" s="144" t="str">
        <f>IFERROR(INDEX(Расходка[Наименование расходного материала],MATCH(Расходка[№],Поиск_расходки[Индекс13],0)),"")</f>
        <v>Nitrex 260</v>
      </c>
      <c r="AF40" s="4" t="s">
        <v>6</v>
      </c>
      <c r="AG40" s="4" t="s">
        <v>167</v>
      </c>
    </row>
    <row r="41" spans="1:33">
      <c r="A41">
        <v>40</v>
      </c>
      <c r="B41" t="s">
        <v>269</v>
      </c>
      <c r="C41" s="1" t="s">
        <v>415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Oscor 7F</v>
      </c>
      <c r="Y41" s="144" t="str">
        <f>IFERROR(INDEX(Расходка[Наименование расходного материала],MATCH(Расходка[№],Поиск_расходки[Индекс8],0)),"")</f>
        <v>Oscor 7F</v>
      </c>
      <c r="Z41" s="144" t="str">
        <f>IFERROR(INDEX(Расходка[Наименование расходного материала],MATCH(Расходка[№],Поиск_расходки[Индекс9],0)),"")</f>
        <v>Oscor 7F</v>
      </c>
      <c r="AA41" s="144" t="str">
        <f>IFERROR(INDEX(Расходка[Наименование расходного материала],MATCH(Расходка[№],Поиск_расходки[Индекс10],0)),"")</f>
        <v>Oscor 7F</v>
      </c>
      <c r="AB41" s="144" t="str">
        <f>IFERROR(INDEX(Расходка[Наименование расходного материала],MATCH(Расходка[№],Поиск_расходки[Индекс11],0)),"")</f>
        <v>Oscor 7F</v>
      </c>
      <c r="AC41" s="144" t="str">
        <f>IFERROR(INDEX(Расходка[Наименование расходного материала],MATCH(Расходка[№],Поиск_расходки[Индекс12],0)),"")</f>
        <v>Oscor 7F</v>
      </c>
      <c r="AD41" s="144" t="str">
        <f>IFERROR(INDEX(Расходка[Наименование расходного материала],MATCH(Расходка[№],Поиск_расходки[Индекс13],0)),"")</f>
        <v>Oscor 7F</v>
      </c>
      <c r="AF41" s="4" t="s">
        <v>6</v>
      </c>
      <c r="AG41" s="4" t="s">
        <v>168</v>
      </c>
    </row>
    <row r="42" spans="1:33">
      <c r="A42">
        <v>41</v>
      </c>
      <c r="B42" t="s">
        <v>3</v>
      </c>
      <c r="C42" s="1" t="s">
        <v>451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1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Runthrough NS (Floppy)</v>
      </c>
      <c r="Y42" s="144" t="str">
        <f>IFERROR(INDEX(Расходка[Наименование расходного материала],MATCH(Расходка[№],Поиск_расходки[Индекс8],0)),"")</f>
        <v>Runthrough NS (Floppy)</v>
      </c>
      <c r="Z42" s="144" t="str">
        <f>IFERROR(INDEX(Расходка[Наименование расходного материала],MATCH(Расходка[№],Поиск_расходки[Индекс9],0)),"")</f>
        <v>Runthrough NS (Floppy)</v>
      </c>
      <c r="AA42" s="144" t="str">
        <f>IFERROR(INDEX(Расходка[Наименование расходного материала],MATCH(Расходка[№],Поиск_расходки[Индекс10],0)),"")</f>
        <v>Runthrough NS (Floppy)</v>
      </c>
      <c r="AB42" s="144" t="str">
        <f>IFERROR(INDEX(Расходка[Наименование расходного материала],MATCH(Расходка[№],Поиск_расходки[Индекс11],0)),"")</f>
        <v>Runthrough NS (Floppy)</v>
      </c>
      <c r="AC42" s="144" t="str">
        <f>IFERROR(INDEX(Расходка[Наименование расходного материала],MATCH(Расходка[№],Поиск_расходки[Индекс12],0)),"")</f>
        <v>Runthrough NS (Floppy)</v>
      </c>
      <c r="AD42" s="144" t="str">
        <f>IFERROR(INDEX(Расходка[Наименование расходного материала],MATCH(Расходка[№],Поиск_расходки[Индекс13],0)),"")</f>
        <v>Runthrough NS (Floppy)</v>
      </c>
      <c r="AF42" s="4" t="s">
        <v>6</v>
      </c>
      <c r="AG42" s="4" t="s">
        <v>421</v>
      </c>
    </row>
    <row r="43" spans="1:33">
      <c r="A43">
        <v>42</v>
      </c>
      <c r="B43" t="s">
        <v>377</v>
      </c>
      <c r="C43" t="s">
        <v>452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Dolphin</v>
      </c>
      <c r="Y43" s="144" t="str">
        <f>IFERROR(INDEX(Расходка[Наименование расходного материала],MATCH(Расходка[№],Поиск_расходки[Индекс8],0)),"")</f>
        <v>Dolphin</v>
      </c>
      <c r="Z43" s="144" t="str">
        <f>IFERROR(INDEX(Расходка[Наименование расходного материала],MATCH(Расходка[№],Поиск_расходки[Индекс9],0)),"")</f>
        <v>Dolphin</v>
      </c>
      <c r="AA43" s="144" t="str">
        <f>IFERROR(INDEX(Расходка[Наименование расходного материала],MATCH(Расходка[№],Поиск_расходки[Индекс10],0)),"")</f>
        <v>Dolphin</v>
      </c>
      <c r="AB43" s="144" t="str">
        <f>IFERROR(INDEX(Расходка[Наименование расходного материала],MATCH(Расходка[№],Поиск_расходки[Индекс11],0)),"")</f>
        <v>Dolphin</v>
      </c>
      <c r="AC43" s="144" t="str">
        <f>IFERROR(INDEX(Расходка[Наименование расходного материала],MATCH(Расходка[№],Поиск_расходки[Индекс12],0)),"")</f>
        <v>Dolphin</v>
      </c>
      <c r="AD43" s="144" t="str">
        <f>IFERROR(INDEX(Расходка[Наименование расходного материала],MATCH(Расходка[№],Поиск_расходки[Индекс13],0)),"")</f>
        <v>Dolphin</v>
      </c>
      <c r="AF43" s="4" t="s">
        <v>6</v>
      </c>
      <c r="AG43" s="4" t="s">
        <v>422</v>
      </c>
    </row>
    <row r="44" spans="1:33">
      <c r="A44">
        <v>43</v>
      </c>
      <c r="B44" t="s">
        <v>6</v>
      </c>
      <c r="C44" t="s">
        <v>459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1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DES, Yukon Chrome PC</v>
      </c>
      <c r="Y44" s="144" t="str">
        <f>IFERROR(INDEX(Расходка[Наименование расходного материала],MATCH(Расходка[№],Поиск_расходки[Индекс8],0)),"")</f>
        <v>DES, Yukon Chrome PC</v>
      </c>
      <c r="Z44" s="144" t="str">
        <f>IFERROR(INDEX(Расходка[Наименование расходного материала],MATCH(Расходка[№],Поиск_расходки[Индекс9],0)),"")</f>
        <v>DES, Yukon Chrome PC</v>
      </c>
      <c r="AA44" s="144" t="str">
        <f>IFERROR(INDEX(Расходка[Наименование расходного материала],MATCH(Расходка[№],Поиск_расходки[Индекс10],0)),"")</f>
        <v>DES, Yukon Chrome PC</v>
      </c>
      <c r="AB44" s="144" t="str">
        <f>IFERROR(INDEX(Расходка[Наименование расходного материала],MATCH(Расходка[№],Поиск_расходки[Индекс11],0)),"")</f>
        <v>DES, Yukon Chrome PC</v>
      </c>
      <c r="AC44" s="144" t="str">
        <f>IFERROR(INDEX(Расходка[Наименование расходного материала],MATCH(Расходка[№],Поиск_расходки[Индекс12],0)),"")</f>
        <v>DES, Yukon Chrome PC</v>
      </c>
      <c r="AD44" s="144" t="str">
        <f>IFERROR(INDEX(Расходка[Наименование расходного материала],MATCH(Расходка[№],Поиск_расходки[Индекс13],0)),"")</f>
        <v>DES, Yukon Chrome PC</v>
      </c>
      <c r="AF44" s="4" t="s">
        <v>6</v>
      </c>
      <c r="AG44" s="4" t="s">
        <v>423</v>
      </c>
    </row>
    <row r="45" spans="1:33">
      <c r="A45">
        <v>44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0</v>
      </c>
      <c r="N45" s="142">
        <f>IF(ISNUMBER(SEARCH('Карта учёта'!$B$22,Расходка[Наименование расходного материала])),MAX($N$1:N44)+1,0)</f>
        <v>0</v>
      </c>
      <c r="O45" s="142">
        <f>IF(ISNUMBER(SEARCH('Карта учёта'!$B$23,Расходка[Наименование расходного материала])),MAX($O$1:O44)+1,0)</f>
        <v>0</v>
      </c>
      <c r="P45" s="142">
        <f>IF(ISNUMBER(SEARCH('Карта учёта'!$B$24,Расходка[Наименование расходного материала])),MAX($P$1:P44)+1,0)</f>
        <v>0</v>
      </c>
      <c r="Q45" s="142">
        <f>IF(ISNUMBER(SEARCH('Карта учёта'!$B$25,Расходка[Наименование расходного материала])),MAX($Q$1:Q44)+1,0)</f>
        <v>0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/>
      </c>
      <c r="AA45" s="144" t="str">
        <f>IFERROR(INDEX(Расходка[Наименование расходного материала],MATCH(Расходка[№],Поиск_расходки[Индекс10],0)),"")</f>
        <v/>
      </c>
      <c r="AB45" s="144" t="str">
        <f>IFERROR(INDEX(Расходка[Наименование расходного материала],MATCH(Расходка[№],Поиск_расходки[Индекс11],0)),"")</f>
        <v/>
      </c>
      <c r="AC45" s="144" t="str">
        <f>IFERROR(INDEX(Расходка[Наименование расходного материала],MATCH(Расходка[№],Поиск_расходки[Индекс12],0)),"")</f>
        <v/>
      </c>
      <c r="AD45" s="144" t="str">
        <f>IFERROR(INDEX(Расходка[Наименование расходного материала],MATCH(Расходка[№],Поиск_расходки[Индекс13],0)),"")</f>
        <v/>
      </c>
      <c r="AF45" s="4" t="s">
        <v>6</v>
      </c>
      <c r="AG45" s="4" t="s">
        <v>437</v>
      </c>
    </row>
    <row r="46" spans="1:33">
      <c r="A46">
        <v>45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0</v>
      </c>
      <c r="N46" s="142">
        <f>IF(ISNUMBER(SEARCH('Карта учёта'!$B$22,Расходка[Наименование расходного материала])),MAX($N$1:N45)+1,0)</f>
        <v>0</v>
      </c>
      <c r="O46" s="142">
        <f>IF(ISNUMBER(SEARCH('Карта учёта'!$B$23,Расходка[Наименование расходного материала])),MAX($O$1:O45)+1,0)</f>
        <v>0</v>
      </c>
      <c r="P46" s="142">
        <f>IF(ISNUMBER(SEARCH('Карта учёта'!$B$24,Расходка[Наименование расходного материала])),MAX($P$1:P45)+1,0)</f>
        <v>0</v>
      </c>
      <c r="Q46" s="142">
        <f>IF(ISNUMBER(SEARCH('Карта учёта'!$B$25,Расходка[Наименование расходного материала])),MAX($Q$1:Q45)+1,0)</f>
        <v>0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/>
      </c>
      <c r="AA46" s="144" t="str">
        <f>IFERROR(INDEX(Расходка[Наименование расходного материала],MATCH(Расходка[№],Поиск_расходки[Индекс10],0)),"")</f>
        <v/>
      </c>
      <c r="AB46" s="144" t="str">
        <f>IFERROR(INDEX(Расходка[Наименование расходного материала],MATCH(Расходка[№],Поиск_расходки[Индекс11],0)),"")</f>
        <v/>
      </c>
      <c r="AC46" s="144" t="str">
        <f>IFERROR(INDEX(Расходка[Наименование расходного материала],MATCH(Расходка[№],Поиск_расходки[Индекс12],0)),"")</f>
        <v/>
      </c>
      <c r="AD46" s="144" t="str">
        <f>IFERROR(INDEX(Расходка[Наименование расходного материала],MATCH(Расходка[№],Поиск_расходки[Индекс13],0)),"")</f>
        <v/>
      </c>
      <c r="AF46" s="4" t="s">
        <v>6</v>
      </c>
      <c r="AG46" s="4" t="s">
        <v>424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438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175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169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170</v>
      </c>
    </row>
    <row r="51" spans="1:33">
      <c r="A51">
        <v>50</v>
      </c>
      <c r="C51" s="1"/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171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172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432</v>
      </c>
    </row>
    <row r="54" spans="1:33">
      <c r="AF54" s="4" t="s">
        <v>6</v>
      </c>
      <c r="AG54" s="4" t="s">
        <v>173</v>
      </c>
    </row>
    <row r="55" spans="1:33">
      <c r="AF55" s="4" t="s">
        <v>6</v>
      </c>
      <c r="AG55" s="4" t="s">
        <v>174</v>
      </c>
    </row>
    <row r="56" spans="1:33">
      <c r="AF56" s="4" t="s">
        <v>6</v>
      </c>
      <c r="AG56" s="4" t="s">
        <v>187</v>
      </c>
    </row>
    <row r="57" spans="1:33">
      <c r="AF57" s="4" t="s">
        <v>6</v>
      </c>
      <c r="AG57" s="4" t="s">
        <v>111</v>
      </c>
    </row>
    <row r="58" spans="1:33">
      <c r="AF58" s="4" t="s">
        <v>6</v>
      </c>
      <c r="AG58" s="4" t="s">
        <v>112</v>
      </c>
    </row>
    <row r="59" spans="1:33">
      <c r="AF59" s="4" t="s">
        <v>6</v>
      </c>
      <c r="AG59" s="4" t="s">
        <v>161</v>
      </c>
    </row>
    <row r="60" spans="1:33">
      <c r="AF60" s="4" t="s">
        <v>6</v>
      </c>
      <c r="AG60" s="4" t="s">
        <v>176</v>
      </c>
    </row>
    <row r="61" spans="1:33">
      <c r="AF61" s="4" t="s">
        <v>6</v>
      </c>
      <c r="AG61" s="4" t="s">
        <v>166</v>
      </c>
    </row>
    <row r="62" spans="1:33">
      <c r="AF62" s="4" t="s">
        <v>6</v>
      </c>
      <c r="AG62" s="4" t="s">
        <v>428</v>
      </c>
    </row>
    <row r="63" spans="1:33">
      <c r="AF63" s="4" t="s">
        <v>6</v>
      </c>
      <c r="AG63" s="4" t="s">
        <v>177</v>
      </c>
    </row>
    <row r="64" spans="1:33">
      <c r="AF64" s="4" t="s">
        <v>6</v>
      </c>
      <c r="AG64" s="4" t="s">
        <v>433</v>
      </c>
    </row>
    <row r="65" spans="32:33">
      <c r="AF65" s="4" t="s">
        <v>6</v>
      </c>
      <c r="AG65" s="4" t="s">
        <v>178</v>
      </c>
    </row>
    <row r="66" spans="32:33">
      <c r="AF66" s="4" t="s">
        <v>6</v>
      </c>
      <c r="AG66" s="4" t="s">
        <v>179</v>
      </c>
    </row>
    <row r="67" spans="32:33">
      <c r="AF67" s="4" t="s">
        <v>6</v>
      </c>
      <c r="AG67" s="4" t="s">
        <v>186</v>
      </c>
    </row>
    <row r="68" spans="32:33">
      <c r="AF68" s="4" t="s">
        <v>6</v>
      </c>
      <c r="AG68" s="4" t="s">
        <v>116</v>
      </c>
    </row>
    <row r="69" spans="32:33">
      <c r="AF69" s="4" t="s">
        <v>6</v>
      </c>
      <c r="AG69" s="4" t="s">
        <v>117</v>
      </c>
    </row>
    <row r="70" spans="32:33">
      <c r="AF70" s="4" t="s">
        <v>6</v>
      </c>
      <c r="AG70" s="4" t="s">
        <v>180</v>
      </c>
    </row>
    <row r="71" spans="32:33">
      <c r="AF71" s="4" t="s">
        <v>6</v>
      </c>
      <c r="AG71" s="4" t="s">
        <v>181</v>
      </c>
    </row>
    <row r="72" spans="32:33">
      <c r="AF72" s="4" t="s">
        <v>6</v>
      </c>
      <c r="AG72" s="4" t="s">
        <v>182</v>
      </c>
    </row>
    <row r="73" spans="32:33">
      <c r="AF73" s="4" t="s">
        <v>6</v>
      </c>
      <c r="AG73" s="4" t="s">
        <v>183</v>
      </c>
    </row>
    <row r="74" spans="32:33">
      <c r="AF74" s="4" t="s">
        <v>6</v>
      </c>
      <c r="AG74" s="4" t="s">
        <v>184</v>
      </c>
    </row>
    <row r="75" spans="32:33">
      <c r="AF75" s="4" t="s">
        <v>6</v>
      </c>
      <c r="AG75" s="4" t="s">
        <v>185</v>
      </c>
    </row>
    <row r="76" spans="32:33">
      <c r="AF76" s="4" t="s">
        <v>6</v>
      </c>
      <c r="AG76" s="4" t="s">
        <v>372</v>
      </c>
    </row>
    <row r="77" spans="32:33">
      <c r="AF77" s="4" t="s">
        <v>6</v>
      </c>
      <c r="AG77" s="4" t="s">
        <v>120</v>
      </c>
    </row>
    <row r="78" spans="32:33">
      <c r="AF78" s="4" t="s">
        <v>6</v>
      </c>
      <c r="AG78" s="4" t="s">
        <v>121</v>
      </c>
    </row>
    <row r="79" spans="32:33">
      <c r="AF79" s="4" t="s">
        <v>6</v>
      </c>
      <c r="AG79" s="4" t="s">
        <v>162</v>
      </c>
    </row>
    <row r="80" spans="32:33">
      <c r="AF80" s="4" t="s">
        <v>6</v>
      </c>
      <c r="AG80" s="4" t="s">
        <v>439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449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2022-07-30T03:37:21Z</cp:lastPrinted>
  <dcterms:created xsi:type="dcterms:W3CDTF">2015-06-05T18:19:34Z</dcterms:created>
  <dcterms:modified xsi:type="dcterms:W3CDTF">2022-08-02T14:43:22Z</dcterms:modified>
</cp:coreProperties>
</file>