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0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F44" i="1"/>
  <c r="F45" i="1"/>
  <c r="F46" i="1"/>
  <c r="F47" i="1"/>
  <c r="F48" i="1"/>
  <c r="F49" i="1"/>
  <c r="F50" i="1"/>
  <c r="F51" i="1"/>
  <c r="F52" i="1"/>
  <c r="F53" i="1"/>
  <c r="G44" i="1"/>
  <c r="G45" i="1"/>
  <c r="G46" i="1"/>
  <c r="G47" i="1"/>
  <c r="G48" i="1"/>
  <c r="G49" i="1"/>
  <c r="G50" i="1"/>
  <c r="G51" i="1"/>
  <c r="G52" i="1"/>
  <c r="G53" i="1"/>
  <c r="H44" i="1"/>
  <c r="H45" i="1"/>
  <c r="H46" i="1"/>
  <c r="H47" i="1"/>
  <c r="H48" i="1"/>
  <c r="H49" i="1"/>
  <c r="H50" i="1"/>
  <c r="H51" i="1"/>
  <c r="H52" i="1"/>
  <c r="H53" i="1"/>
  <c r="I44" i="1"/>
  <c r="I45" i="1"/>
  <c r="I46" i="1"/>
  <c r="I47" i="1"/>
  <c r="I48" i="1"/>
  <c r="I49" i="1"/>
  <c r="I50" i="1"/>
  <c r="I51" i="1"/>
  <c r="I52" i="1"/>
  <c r="I53" i="1"/>
  <c r="J45" i="1"/>
  <c r="J46" i="1"/>
  <c r="J47" i="1"/>
  <c r="J48" i="1"/>
  <c r="J49" i="1"/>
  <c r="J50" i="1"/>
  <c r="J51" i="1"/>
  <c r="J52" i="1"/>
  <c r="J53" i="1"/>
  <c r="K45" i="1"/>
  <c r="K46" i="1"/>
  <c r="K47" i="1"/>
  <c r="K48" i="1"/>
  <c r="K49" i="1"/>
  <c r="K50" i="1"/>
  <c r="K51" i="1"/>
  <c r="K52" i="1"/>
  <c r="K53" i="1"/>
  <c r="L45" i="1"/>
  <c r="L46" i="1"/>
  <c r="L47" i="1"/>
  <c r="L48" i="1"/>
  <c r="L49" i="1"/>
  <c r="L50" i="1"/>
  <c r="L51" i="1"/>
  <c r="L52" i="1"/>
  <c r="L53" i="1"/>
  <c r="M45" i="1"/>
  <c r="M46" i="1"/>
  <c r="M47" i="1"/>
  <c r="M48" i="1"/>
  <c r="M49" i="1"/>
  <c r="M50" i="1"/>
  <c r="M51" i="1"/>
  <c r="M52" i="1"/>
  <c r="M53" i="1"/>
  <c r="N45" i="1"/>
  <c r="N46" i="1"/>
  <c r="N47" i="1"/>
  <c r="N48" i="1"/>
  <c r="N49" i="1"/>
  <c r="N50" i="1"/>
  <c r="N51" i="1"/>
  <c r="N52" i="1"/>
  <c r="N53" i="1"/>
  <c r="O45" i="1"/>
  <c r="O46" i="1"/>
  <c r="O47" i="1"/>
  <c r="O48" i="1"/>
  <c r="O49" i="1"/>
  <c r="O50" i="1"/>
  <c r="O51" i="1"/>
  <c r="O52" i="1"/>
  <c r="O53" i="1"/>
  <c r="P45" i="1"/>
  <c r="P46" i="1"/>
  <c r="P47" i="1"/>
  <c r="P48" i="1"/>
  <c r="P49" i="1"/>
  <c r="P50" i="1"/>
  <c r="P51" i="1"/>
  <c r="P52" i="1"/>
  <c r="P53" i="1"/>
  <c r="Q45" i="1"/>
  <c r="Q46" i="1"/>
  <c r="Q47" i="1"/>
  <c r="Q48" i="1"/>
  <c r="Q49" i="1"/>
  <c r="Q50" i="1"/>
  <c r="Q51" i="1"/>
  <c r="Q52" i="1"/>
  <c r="Q53" i="1"/>
  <c r="E43" i="1" l="1"/>
  <c r="F43" i="1"/>
  <c r="H43" i="1"/>
  <c r="I43" i="1"/>
  <c r="E42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X43" i="1" s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X39" i="1" l="1"/>
  <c r="X42" i="1"/>
  <c r="X41" i="1"/>
  <c r="X51" i="1"/>
  <c r="X52" i="1"/>
  <c r="X45" i="1"/>
  <c r="X47" i="1"/>
  <c r="X49" i="1"/>
  <c r="X53" i="1"/>
  <c r="X46" i="1"/>
  <c r="X48" i="1"/>
  <c r="X44" i="1"/>
  <c r="X50" i="1"/>
  <c r="X40" i="1"/>
  <c r="X2" i="1"/>
  <c r="AD35" i="1"/>
  <c r="AD42" i="1"/>
  <c r="Q43" i="1"/>
  <c r="G43" i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4" i="1" l="1"/>
  <c r="S46" i="1"/>
  <c r="S51" i="1"/>
  <c r="S45" i="1"/>
  <c r="S48" i="1"/>
  <c r="S50" i="1"/>
  <c r="S47" i="1"/>
  <c r="S52" i="1"/>
  <c r="S49" i="1"/>
  <c r="S53" i="1"/>
  <c r="AD43" i="1"/>
  <c r="Q44" i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AD45" i="1" l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AB53" i="1" l="1"/>
  <c r="AB47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Z43" i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46" i="1" l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<sst xmlns="http://schemas.openxmlformats.org/spreadsheetml/2006/main" count="748" uniqueCount="469">
  <si>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</si>
  <si>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</si>
  <si>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</si>
  <si>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</si>
  <si>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</si>
  <si>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</si>
  <si>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</si>
  <si>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</si>
  <si>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</si>
  <si>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</si>
  <si>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</si>
  <si>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</si>
  <si>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</si>
  <si>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</si>
  <si>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</si>
  <si>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</si>
  <si>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</si>
  <si>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</si>
  <si>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</si>
  <si>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</si>
  <si>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</si>
  <si>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</si>
  <si>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</si>
  <si>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</si>
  <si>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</si>
  <si>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</si>
  <si>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</si>
  <si>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</si>
  <si>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</si>
  <si>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</si>
  <si>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</si>
  <si>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</si>
  <si>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</si>
  <si>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</si>
  <si>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</si>
  <si>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</si>
  <si>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</si>
  <si>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</si>
  <si>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</si>
  <si>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</si>
  <si>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</si>
  <si>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</si>
  <si>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</si>
  <si>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</si>
  <si>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</si>
  <si>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</si>
  <si>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</si>
  <si>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</si>
  <si>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</si>
  <si>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</si>
  <si>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</si>
  <si>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</si>
  <si>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</si>
  <si>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</si>
  <si>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</si>
  <si>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</si>
  <si>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</si>
  <si>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</si>
  <si>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</si>
  <si>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</si>
  <si>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</si>
  <si>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</si>
  <si>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</si>
  <si>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</si>
  <si>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</si>
  <si>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</si>
  <si>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</si>
  <si>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</si>
  <si>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</si>
  <si>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</si>
  <si>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</si>
  <si>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</si>
  <si>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</si>
  <si>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</si>
  <si>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</si>
  <si>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</si>
  <si>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</si>
  <si>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</si>
  <si>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</si>
  <si>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</si>
  <si>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</si>
  <si>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</si>
  <si>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</si>
  <si>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</si>
  <si>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</si>
  <si>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</si>
  <si>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</si>
  <si>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</si>
  <si>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</si>
  <si>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</si>
  <si>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</si>
  <si>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</si>
  <si>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</si>
  <si>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</si>
  <si>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</si>
  <si>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</si>
  <si>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</si>
  <si>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</si>
  <si>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</si>
  <si>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</si>
  <si>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</si>
  <si>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</si>
  <si>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</si>
  <si>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</si>
  <si>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</si>
  <si>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</si>
  <si>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</si>
  <si>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</si>
  <si>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</si>
  <si>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</si>
  <si>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</si>
  <si>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</si>
  <si>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</si>
  <si>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</si>
  <si>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</si>
  <si>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</si>
  <si>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</si>
  <si>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</si>
  <si>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</si>
  <si>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</si>
  <si>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</si>
  <si>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</si>
  <si>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</si>
  <si>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</si>
  <si>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</si>
  <si>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</si>
  <si>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</si>
  <si>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</si>
  <si>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</si>
  <si>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</si>
  <si>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</si>
  <si>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</si>
  <si>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</si>
  <si>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</si>
  <si>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</si>
  <si>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</si>
  <si>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</si>
  <si>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</si>
  <si>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</si>
  <si>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</si>
  <si>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</si>
  <si>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</si>
  <si>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</si>
  <si>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</si>
  <si>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</si>
  <si>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</si>
  <si>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</si>
  <si>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</si>
  <si>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</si>
  <si>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</si>
  <si>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</si>
  <si>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</si>
  <si>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</si>
  <si>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</si>
  <si>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</si>
  <si>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</si>
  <si>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</si>
  <si>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</si>
  <si>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</si>
  <si>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</si>
  <si>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</si>
  <si>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</si>
  <si>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</si>
  <si>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</si>
  <si>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</si>
  <si>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</si>
  <si>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</si>
  <si>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</si>
  <si>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</si>
  <si>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</si>
  <si>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</si>
  <si>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</si>
  <si>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</si>
  <si>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</si>
  <si>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</si>
  <si>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</si>
  <si>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</si>
  <si>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</si>
  <si>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</si>
  <si>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</si>
  <si>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</si>
  <si>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</si>
  <si>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</si>
  <si>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</si>
  <si>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</si>
  <si>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</si>
  <si>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</si>
  <si>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</si>
  <si>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</si>
  <si>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</si>
  <si>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</si>
  <si>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</si>
  <si>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</si>
  <si>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</si>
  <si>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</si>
  <si>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</si>
  <si>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</si>
  <si>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</si>
  <si>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</si>
  <si>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</si>
  <si>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</si>
  <si>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</si>
  <si>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</si>
  <si>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</si>
  <si>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</si>
  <si>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</si>
  <si>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</si>
  <si>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</si>
  <si>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</si>
  <si>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</si>
  <si>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</si>
  <si>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</si>
  <si>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</si>
  <si>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</si>
  <si>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</si>
  <si>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</si>
  <si>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</si>
  <si>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</si>
  <si>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</si>
  <si>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</si>
  <si>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</si>
  <si>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</si>
  <si>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</si>
  <si>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</si>
  <si>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</si>
  <si>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</si>
  <si>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</si>
  <si>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</si>
  <si>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</si>
  <si>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</si>
  <si>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</si>
  <si>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</si>
  <si>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</si>
  <si>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</si>
  <si>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</si>
  <si>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</si>
  <si>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</si>
  <si>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</si>
  <si>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</si>
  <si>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</si>
  <si>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</si>
  <si>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</si>
  <si>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</si>
  <si>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</si>
  <si>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</si>
  <si>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</si>
  <si>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</si>
  <si>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</si>
  <si>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</si>
  <si>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</si>
  <si>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</si>
  <si>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</si>
  <si>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</si>
  <si>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</si>
  <si>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</si>
  <si>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</si>
  <si>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</si>
  <si>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</si>
  <si>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</si>
  <si>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</si>
  <si>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</si>
  <si>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</si>
  <si>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</si>
  <si>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</si>
  <si>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</si>
  <si>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</si>
  <si>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</si>
  <si>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</si>
  <si>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</si>
  <si>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</si>
  <si>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</si>
  <si>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</si>
  <si>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</si>
  <si>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</si>
  <si>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</si>
  <si>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</si>
  <si>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</si>
  <si>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</si>
  <si>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</si>
  <si>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</si>
  <si>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</si>
  <si>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</si>
  <si>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</si>
  <si>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</si>
  <si>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</si>
  <si>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</si>
  <si>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</si>
  <si>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</si>
  <si>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</si>
  <si>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</si>
  <si>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</si>
  <si>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</si>
  <si>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</si>
  <si>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</si>
  <si>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</si>
  <si>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</si>
  <si>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</si>
  <si>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</si>
  <si>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</si>
  <si>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</si>
  <si>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</si>
  <si>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</si>
  <si>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</si>
  <si>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</si>
  <si>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</si>
  <si>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</si>
  <si>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</si>
  <si>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</si>
  <si>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</si>
  <si>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</si>
  <si>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</si>
  <si>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</si>
  <si>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</si>
  <si>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</si>
  <si>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</si>
  <si>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</si>
  <si>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</si>
  <si>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</si>
  <si>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</si>
  <si>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</si>
  <si>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</si>
  <si>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</si>
  <si>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</si>
  <si>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</si>
  <si>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</si>
  <si>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</si>
  <si>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</si>
  <si>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</si>
  <si>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</si>
  <si>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</si>
  <si>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</si>
  <si>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</si>
  <si>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</si>
  <si>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</si>
  <si>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</si>
  <si>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</si>
  <si>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</si>
  <si>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</si>
  <si>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</si>
  <si>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</si>
  <si>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</si>
  <si>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</si>
  <si>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</si>
  <si>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</si>
  <si>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</si>
  <si>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</si>
  <si>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</si>
  <si>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</si>
  <si>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</si>
  <si>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</si>
  <si>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</si>
  <si>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</si>
  <si>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</si>
  <si>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</si>
  <si>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</si>
  <si>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</si>
  <si>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</si>
  <si>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</si>
  <si>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</si>
  <si>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</si>
  <si>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</si>
  <si>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</si>
  <si>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</si>
  <si>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</si>
  <si>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</si>
  <si>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</si>
  <si>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</si>
  <si>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</si>
  <si>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</si>
  <si>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</si>
  <si>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</si>
  <si>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</si>
  <si>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</si>
  <si>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</si>
  <si>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</si>
  <si>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</si>
  <si>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</si>
  <si>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</si>
  <si>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</si>
  <si>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</si>
  <si>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</si>
  <si>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</si>
  <si>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</si>
  <si>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</si>
  <si>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</si>
  <si>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</si>
  <si>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</si>
  <si>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</si>
  <si>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</si>
  <si>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</si>
  <si>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</si>
  <si>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</si>
  <si>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</si>
  <si>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</si>
  <si>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</si>
  <si>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</si>
  <si>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</si>
  <si>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</si>
  <si>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</si>
  <si>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</si>
  <si>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</si>
  <si>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</si>
  <si>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</si>
  <si>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</si>
  <si>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</si>
  <si>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</si>
  <si>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</si>
  <si>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</si>
  <si>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</si>
  <si>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</si>
  <si>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</si>
  <si>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</si>
  <si>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</si>
  <si>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</si>
  <si>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</si>
  <si>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</si>
  <si>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</si>
  <si>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</si>
  <si>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</si>
  <si>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</si>
  <si>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</si>
  <si>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</si>
  <si>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</si>
  <si>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</si>
  <si>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</si>
  <si>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</si>
  <si>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</si>
  <si>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</si>
  <si>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</si>
  <si>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</si>
  <si>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</si>
  <si>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</si>
  <si>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</si>
  <si>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</si>
  <si>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</si>
  <si>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</si>
  <si>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</si>
  <si>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</si>
  <si>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</si>
  <si>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</si>
  <si>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</si>
  <si>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</si>
  <si>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</si>
  <si>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</si>
  <si>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</si>
  <si>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</si>
  <si>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</si>
  <si>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</si>
  <si>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</si>
  <si>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>Нистратов А.В.</t>
  </si>
  <si>
    <t xml:space="preserve">Заведующий отделения: Д.В. Карчевский </t>
  </si>
  <si>
    <t>Runthrough NS (Floppy)</t>
  </si>
  <si>
    <t>Dolphin</t>
  </si>
  <si>
    <t>150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</si>
  <si>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</si>
  <si>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</si>
  <si>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</si>
  <si>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</si>
  <si>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</si>
  <si>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</si>
  <si>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Устье ствола ЛКА катетеризировано проводниковым катетером Launcher EBU 3,5 6Fr. Коронарный проводник Runthrough NS (1 шт) заведен в дистальный сегмент ПНА. Выполнена реканализация артерии. В зону стеноза среднего сегмента  имплантирован DES Resolute Integrity 2,25-22 mm, давлением 18 атм, в зону проксимального сегмента оверлаппингом с предыдущим стентом имплантирован DES Resolute Integrity 3,0-26 mm, давлением 18 атм. На контрольных съёмках признаков краевых диссекций, тромбоза по ПНА нет.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</si>
  <si>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Овсяников А.Г.</t>
  </si>
  <si>
    <t>01:12</t>
  </si>
  <si>
    <t>стеноз дист/3 30%.</t>
  </si>
  <si>
    <t>умеренный кальциноз проксимального сегмента со стенозом 40%, неровности контуров среднего сегмента.   Антеградный кровоток TIMI III.</t>
  </si>
  <si>
    <t>неровности контуров проксимальногосегмента и среднего сегментов. Устьевой  септальный стеноз 60% ВТК. Антеградный кровоток TIMI III.</t>
  </si>
  <si>
    <t xml:space="preserve">хроническая окклюзия на уровне проксимального сегмента с градацией антеградного кровотока  TIMI II за счёт "bridge" коллатералей. Умеренные межсистемные коллатерали из СВ ПНА с ретроградным контрастированием до прокс/3  ЗБВ. </t>
  </si>
  <si>
    <t>100 ml</t>
  </si>
  <si>
    <t>С учётом клинических данных, ЭКГ, КАГ совместно с деж.кардиологом Дубровской Я.А. принято решение в пользу консервативной тактики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</si>
</sst>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0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I44" sqref="I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44775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0.64583333333333337</v>
      </c>
      <c r="C10" s="61"/>
      <c r="D10" s="116" t="s">
        <v>235</v>
      </c>
      <c r="E10" s="112"/>
      <c r="F10" s="112"/>
      <c r="G10" s="29" t="s">
        <v>228</v>
      </c>
      <c r="H10" s="31"/>
    </row>
    <row r="11" spans="1:8" ht="18" thickTop="1" thickBot="1">
      <c r="A11" s="106" t="s">
        <v>255</v>
      </c>
      <c r="B11" s="107" t="s">
        <v>461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23566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12198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462</v>
      </c>
      <c r="H16" s="117">
        <v>291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448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463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464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465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466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468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467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44775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0.21527777777777779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0.27083333333333331</v>
      </c>
      <c r="C14" s="63"/>
      <c r="D14" s="116" t="s">
        <v>235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Овсяников А.Г.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23566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12198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01:12</v>
      </c>
      <c r="H20" s="118">
        <f>КАГ!H16</f>
        <v>291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6" t="s">
        <v>460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1" t="s">
        <v>454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8" sqref="F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44775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Овсяников А.Г.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23566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58</v>
      </c>
    </row>
    <row r="7" spans="1:4">
      <c r="A7" s="43"/>
      <c r="B7" s="18"/>
      <c r="C7" s="124" t="s">
        <v>12</v>
      </c>
      <c r="D7" s="126">
        <f>КАГ!$B$14</f>
        <v>12198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44775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451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420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171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459</v>
      </c>
      <c r="C18" s="168" t="s">
        <v>458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C43" sqref="C4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0"/>
  <sheetViews>
    <sheetView topLeftCell="A19" zoomScaleNormal="100" workbookViewId="0">
      <selection activeCell="C45" sqref="C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455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Yukon Chrome PC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456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373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1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159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458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420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431</v>
      </c>
    </row>
    <row r="32" spans="1:33">
      <c r="A32">
        <v>31</v>
      </c>
      <c r="B32" t="s">
        <v>4</v>
      </c>
      <c r="C32" t="s">
        <v>446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105</v>
      </c>
    </row>
    <row r="33" spans="1:33">
      <c r="A33">
        <v>32</v>
      </c>
      <c r="B33" t="s">
        <v>4</v>
      </c>
      <c r="C33" t="s">
        <v>447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160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457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163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434</v>
      </c>
    </row>
    <row r="38" spans="1:33">
      <c r="A38">
        <v>37</v>
      </c>
      <c r="B38" t="s">
        <v>368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164</v>
      </c>
    </row>
    <row r="39" spans="1:33">
      <c r="A39">
        <v>38</v>
      </c>
      <c r="B39" t="s">
        <v>377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435</v>
      </c>
    </row>
    <row r="40" spans="1:33">
      <c r="A40">
        <v>39</v>
      </c>
      <c r="B40" t="s">
        <v>379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167</v>
      </c>
    </row>
    <row r="41" spans="1:33">
      <c r="A41">
        <v>40</v>
      </c>
      <c r="B41" t="s">
        <v>269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168</v>
      </c>
    </row>
    <row r="42" spans="1:33">
      <c r="A42">
        <v>41</v>
      </c>
      <c r="B42" t="s">
        <v>3</v>
      </c>
      <c r="C42" s="1" t="s">
        <v>451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421</v>
      </c>
    </row>
    <row r="43" spans="1:33">
      <c r="A43">
        <v>42</v>
      </c>
      <c r="B43" t="s">
        <v>377</v>
      </c>
      <c r="C43" t="s">
        <v>452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422</v>
      </c>
    </row>
    <row r="44" spans="1:33">
      <c r="A44">
        <v>43</v>
      </c>
      <c r="B44" t="s">
        <v>6</v>
      </c>
      <c r="C44" t="s">
        <v>459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1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Yukon Chrome PC</v>
      </c>
      <c r="Y44" s="144" t="str">
        <f>IFERROR(INDEX(Расходка[Наименование расходного материала],MATCH(Расходка[№],Поиск_расходки[Индекс8],0)),"")</f>
        <v>DES, Yukon Chrome PC</v>
      </c>
      <c r="Z44" s="144" t="str">
        <f>IFERROR(INDEX(Расходка[Наименование расходного материала],MATCH(Расходка[№],Поиск_расходки[Индекс9],0)),"")</f>
        <v>DES, Yukon Chrome PC</v>
      </c>
      <c r="AA44" s="144" t="str">
        <f>IFERROR(INDEX(Расходка[Наименование расходного материала],MATCH(Расходка[№],Поиск_расходки[Индекс10],0)),"")</f>
        <v>DES, Yukon Chrome PC</v>
      </c>
      <c r="AB44" s="144" t="str">
        <f>IFERROR(INDEX(Расходка[Наименование расходного материала],MATCH(Расходка[№],Поиск_расходки[Индекс11],0)),"")</f>
        <v>DES, Yukon Chrome PC</v>
      </c>
      <c r="AC44" s="144" t="str">
        <f>IFERROR(INDEX(Расходка[Наименование расходного материала],MATCH(Расходка[№],Поиск_расходки[Индекс12],0)),"")</f>
        <v>DES, Yukon Chrome PC</v>
      </c>
      <c r="AD44" s="144" t="str">
        <f>IFERROR(INDEX(Расходка[Наименование расходного материала],MATCH(Расходка[№],Поиск_расходки[Индекс13],0)),"")</f>
        <v>DES, Yukon Chrome PC</v>
      </c>
      <c r="AF44" s="4" t="s">
        <v>6</v>
      </c>
      <c r="AG44" s="4" t="s">
        <v>423</v>
      </c>
    </row>
    <row r="45" spans="1:33">
      <c r="A45">
        <v>44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0</v>
      </c>
      <c r="O45" s="142">
        <f>IF(ISNUMBER(SEARCH('Карта учёта'!$B$23,Расходка[Наименование расходного материала])),MAX($O$1:O44)+1,0)</f>
        <v>0</v>
      </c>
      <c r="P45" s="142">
        <f>IF(ISNUMBER(SEARCH('Карта учёта'!$B$24,Расходка[Наименование расходного материала])),MAX($P$1:P44)+1,0)</f>
        <v>0</v>
      </c>
      <c r="Q45" s="142">
        <f>IF(ISNUMBER(SEARCH('Карта учёта'!$B$25,Расходка[Наименование расходного материала])),MAX($Q$1:Q44)+1,0)</f>
        <v>0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437</v>
      </c>
    </row>
    <row r="46" spans="1:33">
      <c r="A46">
        <v>45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0</v>
      </c>
      <c r="O46" s="142">
        <f>IF(ISNUMBER(SEARCH('Карта учёта'!$B$23,Расходка[Наименование расходного материала])),MAX($O$1:O45)+1,0)</f>
        <v>0</v>
      </c>
      <c r="P46" s="142">
        <f>IF(ISNUMBER(SEARCH('Карта учёта'!$B$24,Расходка[Наименование расходного материала])),MAX($P$1:P45)+1,0)</f>
        <v>0</v>
      </c>
      <c r="Q46" s="142">
        <f>IF(ISNUMBER(SEARCH('Карта учёта'!$B$25,Расходка[Наименование расходного материала])),MAX($Q$1:Q45)+1,0)</f>
        <v>0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/>
      </c>
      <c r="AB46" s="144" t="str">
        <f>IFERROR(INDEX(Расходка[Наименование расходного материала],MATCH(Расходка[№],Поиск_расходки[Индекс11],0)),"")</f>
        <v/>
      </c>
      <c r="AC46" s="144" t="str">
        <f>IFERROR(INDEX(Расходка[Наименование расходного материала],MATCH(Расходка[№],Поиск_расходки[Индекс12],0)),"")</f>
        <v/>
      </c>
      <c r="AD46" s="144" t="str">
        <f>IFERROR(INDEX(Расходка[Наименование расходного материала],MATCH(Расходка[№],Поиск_расходки[Индекс13],0)),"")</f>
        <v/>
      </c>
      <c r="AF46" s="4" t="s">
        <v>6</v>
      </c>
      <c r="AG46" s="4" t="s">
        <v>424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438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175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169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170</v>
      </c>
    </row>
    <row r="51" spans="1:33">
      <c r="A51">
        <v>50</v>
      </c>
      <c r="C51" s="1"/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171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172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432</v>
      </c>
    </row>
    <row r="54" spans="1:33">
      <c r="AF54" s="4" t="s">
        <v>6</v>
      </c>
      <c r="AG54" s="4" t="s">
        <v>173</v>
      </c>
    </row>
    <row r="55" spans="1:33">
      <c r="AF55" s="4" t="s">
        <v>6</v>
      </c>
      <c r="AG55" s="4" t="s">
        <v>174</v>
      </c>
    </row>
    <row r="56" spans="1:33">
      <c r="AF56" s="4" t="s">
        <v>6</v>
      </c>
      <c r="AG56" s="4" t="s">
        <v>187</v>
      </c>
    </row>
    <row r="57" spans="1:33">
      <c r="AF57" s="4" t="s">
        <v>6</v>
      </c>
      <c r="AG57" s="4" t="s">
        <v>111</v>
      </c>
    </row>
    <row r="58" spans="1:33">
      <c r="AF58" s="4" t="s">
        <v>6</v>
      </c>
      <c r="AG58" s="4" t="s">
        <v>112</v>
      </c>
    </row>
    <row r="59" spans="1:33">
      <c r="AF59" s="4" t="s">
        <v>6</v>
      </c>
      <c r="AG59" s="4" t="s">
        <v>161</v>
      </c>
    </row>
    <row r="60" spans="1:33">
      <c r="AF60" s="4" t="s">
        <v>6</v>
      </c>
      <c r="AG60" s="4" t="s">
        <v>176</v>
      </c>
    </row>
    <row r="61" spans="1:33">
      <c r="AF61" s="4" t="s">
        <v>6</v>
      </c>
      <c r="AG61" s="4" t="s">
        <v>166</v>
      </c>
    </row>
    <row r="62" spans="1:33">
      <c r="AF62" s="4" t="s">
        <v>6</v>
      </c>
      <c r="AG62" s="4" t="s">
        <v>428</v>
      </c>
    </row>
    <row r="63" spans="1:33">
      <c r="AF63" s="4" t="s">
        <v>6</v>
      </c>
      <c r="AG63" s="4" t="s">
        <v>177</v>
      </c>
    </row>
    <row r="64" spans="1:33">
      <c r="AF64" s="4" t="s">
        <v>6</v>
      </c>
      <c r="AG64" s="4" t="s">
        <v>433</v>
      </c>
    </row>
    <row r="65" spans="32:33">
      <c r="AF65" s="4" t="s">
        <v>6</v>
      </c>
      <c r="AG65" s="4" t="s">
        <v>178</v>
      </c>
    </row>
    <row r="66" spans="32:33">
      <c r="AF66" s="4" t="s">
        <v>6</v>
      </c>
      <c r="AG66" s="4" t="s">
        <v>179</v>
      </c>
    </row>
    <row r="67" spans="32:33">
      <c r="AF67" s="4" t="s">
        <v>6</v>
      </c>
      <c r="AG67" s="4" t="s">
        <v>186</v>
      </c>
    </row>
    <row r="68" spans="32:33">
      <c r="AF68" s="4" t="s">
        <v>6</v>
      </c>
      <c r="AG68" s="4" t="s">
        <v>116</v>
      </c>
    </row>
    <row r="69" spans="32:33">
      <c r="AF69" s="4" t="s">
        <v>6</v>
      </c>
      <c r="AG69" s="4" t="s">
        <v>117</v>
      </c>
    </row>
    <row r="70" spans="32:33">
      <c r="AF70" s="4" t="s">
        <v>6</v>
      </c>
      <c r="AG70" s="4" t="s">
        <v>180</v>
      </c>
    </row>
    <row r="71" spans="32:33">
      <c r="AF71" s="4" t="s">
        <v>6</v>
      </c>
      <c r="AG71" s="4" t="s">
        <v>181</v>
      </c>
    </row>
    <row r="72" spans="32:33">
      <c r="AF72" s="4" t="s">
        <v>6</v>
      </c>
      <c r="AG72" s="4" t="s">
        <v>182</v>
      </c>
    </row>
    <row r="73" spans="32:33">
      <c r="AF73" s="4" t="s">
        <v>6</v>
      </c>
      <c r="AG73" s="4" t="s">
        <v>183</v>
      </c>
    </row>
    <row r="74" spans="32:33">
      <c r="AF74" s="4" t="s">
        <v>6</v>
      </c>
      <c r="AG74" s="4" t="s">
        <v>184</v>
      </c>
    </row>
    <row r="75" spans="32:33">
      <c r="AF75" s="4" t="s">
        <v>6</v>
      </c>
      <c r="AG75" s="4" t="s">
        <v>185</v>
      </c>
    </row>
    <row r="76" spans="32:33">
      <c r="AF76" s="4" t="s">
        <v>6</v>
      </c>
      <c r="AG76" s="4" t="s">
        <v>372</v>
      </c>
    </row>
    <row r="77" spans="32:33">
      <c r="AF77" s="4" t="s">
        <v>6</v>
      </c>
      <c r="AG77" s="4" t="s">
        <v>120</v>
      </c>
    </row>
    <row r="78" spans="32:33">
      <c r="AF78" s="4" t="s">
        <v>6</v>
      </c>
      <c r="AG78" s="4" t="s">
        <v>121</v>
      </c>
    </row>
    <row r="79" spans="32:33">
      <c r="AF79" s="4" t="s">
        <v>6</v>
      </c>
      <c r="AG79" s="4" t="s">
        <v>162</v>
      </c>
    </row>
    <row r="80" spans="32:33">
      <c r="AF80" s="4" t="s">
        <v>6</v>
      </c>
      <c r="AG80" s="4" t="s">
        <v>439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449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2022-07-30T03:37:21Z</cp:lastPrinted>
  <dcterms:created xsi:type="dcterms:W3CDTF">2015-06-05T18:19:34Z</dcterms:created>
  <dcterms:modified xsi:type="dcterms:W3CDTF">2022-08-02T12:47:42Z</dcterms:modified>
</cp:coreProperties>
</file>