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2\ЧКВ ОКС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H4" i="1" s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J6" i="1" s="1"/>
  <c r="J7" i="1" s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N8" i="1" l="1"/>
  <c r="N9" i="1" s="1"/>
  <c r="F6" i="1"/>
  <c r="I6" i="1"/>
  <c r="I7" i="1" s="1"/>
  <c r="I8" i="1" s="1"/>
  <c r="I9" i="1" s="1"/>
  <c r="G7" i="1"/>
  <c r="G8" i="1" s="1"/>
  <c r="E6" i="1"/>
  <c r="E7" i="1" s="1"/>
  <c r="E8" i="1" s="1"/>
  <c r="J8" i="1"/>
  <c r="M6" i="1"/>
  <c r="H7" i="1"/>
  <c r="O7" i="1"/>
  <c r="Q8" i="1"/>
  <c r="L8" i="1"/>
  <c r="K7" i="1"/>
  <c r="P11" i="1"/>
  <c r="N10" i="1" l="1"/>
  <c r="F7" i="1"/>
  <c r="J9" i="1"/>
  <c r="J10" i="1" s="1"/>
  <c r="M7" i="1"/>
  <c r="M8" i="1" s="1"/>
  <c r="M9" i="1" s="1"/>
  <c r="O8" i="1"/>
  <c r="H8" i="1"/>
  <c r="H9" i="1" s="1"/>
  <c r="H10" i="1" s="1"/>
  <c r="I10" i="1"/>
  <c r="E9" i="1"/>
  <c r="O9" i="1"/>
  <c r="O10" i="1" s="1"/>
  <c r="P12" i="1"/>
  <c r="Q9" i="1"/>
  <c r="Q10" i="1" s="1"/>
  <c r="G9" i="1"/>
  <c r="L9" i="1"/>
  <c r="K8" i="1"/>
  <c r="N11" i="1"/>
  <c r="H11" i="1" l="1"/>
  <c r="H12" i="1" s="1"/>
  <c r="H13" i="1" s="1"/>
  <c r="F8" i="1"/>
  <c r="F9" i="1" s="1"/>
  <c r="F10" i="1" s="1"/>
  <c r="F11" i="1" s="1"/>
  <c r="F12" i="1" s="1"/>
  <c r="J11" i="1"/>
  <c r="J12" i="1" s="1"/>
  <c r="E10" i="1"/>
  <c r="M10" i="1"/>
  <c r="M11" i="1" s="1"/>
  <c r="M12" i="1" s="1"/>
  <c r="I11" i="1"/>
  <c r="I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H14" i="1" l="1"/>
  <c r="H15" i="1" s="1"/>
  <c r="H16" i="1" s="1"/>
  <c r="N13" i="1"/>
  <c r="AA2" i="1" s="1"/>
  <c r="E11" i="1"/>
  <c r="E12" i="1" s="1"/>
  <c r="E13" i="1" s="1"/>
  <c r="E14" i="1" s="1"/>
  <c r="F13" i="1"/>
  <c r="G11" i="1"/>
  <c r="G12" i="1" s="1"/>
  <c r="I13" i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F14" i="1" l="1"/>
  <c r="F15" i="1" s="1"/>
  <c r="I15" i="1"/>
  <c r="M15" i="1"/>
  <c r="O15" i="1"/>
  <c r="L13" i="1"/>
  <c r="L14" i="1" s="1"/>
  <c r="L15" i="1" s="1"/>
  <c r="H17" i="1"/>
  <c r="J17" i="1"/>
  <c r="P16" i="1"/>
  <c r="Q15" i="1"/>
  <c r="N16" i="1"/>
  <c r="K12" i="1"/>
  <c r="G13" i="1"/>
  <c r="E17" i="1"/>
  <c r="H18" i="1" l="1"/>
  <c r="H19" i="1" s="1"/>
  <c r="H20" i="1" s="1"/>
  <c r="H21" i="1" s="1"/>
  <c r="H22" i="1" s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E18" i="1"/>
  <c r="E19" i="1" s="1"/>
  <c r="E20" i="1" s="1"/>
  <c r="F18" i="1" l="1"/>
  <c r="F19" i="1" s="1"/>
  <c r="H23" i="1"/>
  <c r="H24" i="1" s="1"/>
  <c r="I18" i="1"/>
  <c r="I19" i="1" s="1"/>
  <c r="I20" i="1" s="1"/>
  <c r="I21" i="1" s="1"/>
  <c r="I22" i="1" s="1"/>
  <c r="I23" i="1" s="1"/>
  <c r="I24" i="1" s="1"/>
  <c r="P18" i="1"/>
  <c r="P19" i="1" s="1"/>
  <c r="P20" i="1" s="1"/>
  <c r="Z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E21" i="1"/>
  <c r="H25" i="1" l="1"/>
  <c r="K18" i="1"/>
  <c r="K19" i="1" s="1"/>
  <c r="K20" i="1" s="1"/>
  <c r="K21" i="1" s="1"/>
  <c r="K22" i="1" s="1"/>
  <c r="K23" i="1" s="1"/>
  <c r="K24" i="1" s="1"/>
  <c r="K25" i="1" s="1"/>
  <c r="K26" i="1" s="1"/>
  <c r="K27" i="1" s="1"/>
  <c r="Q18" i="1"/>
  <c r="Q19" i="1" s="1"/>
  <c r="Q20" i="1" s="1"/>
  <c r="Q21" i="1" s="1"/>
  <c r="Q22" i="1" s="1"/>
  <c r="Q23" i="1" s="1"/>
  <c r="Q24" i="1" s="1"/>
  <c r="P21" i="1"/>
  <c r="I25" i="1"/>
  <c r="Q25" i="1"/>
  <c r="Q26" i="1" s="1"/>
  <c r="H26" i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F20" i="1"/>
  <c r="E22" i="1"/>
  <c r="I26" i="1" l="1"/>
  <c r="I27" i="1" s="1"/>
  <c r="G18" i="1"/>
  <c r="G19" i="1" s="1"/>
  <c r="G20" i="1" s="1"/>
  <c r="AD26" i="1"/>
  <c r="Q27" i="1"/>
  <c r="K28" i="1"/>
  <c r="Q28" i="1"/>
  <c r="H27" i="1"/>
  <c r="H28" i="1" s="1"/>
  <c r="H29" i="1" s="1"/>
  <c r="M22" i="1"/>
  <c r="O21" i="1"/>
  <c r="N21" i="1"/>
  <c r="N22" i="1" s="1"/>
  <c r="P23" i="1"/>
  <c r="J23" i="1"/>
  <c r="J24" i="1" s="1"/>
  <c r="L19" i="1"/>
  <c r="L20" i="1" s="1"/>
  <c r="F21" i="1"/>
  <c r="E23" i="1"/>
  <c r="E24" i="1" s="1"/>
  <c r="G21" i="1" l="1"/>
  <c r="G22" i="1" s="1"/>
  <c r="AD27" i="1"/>
  <c r="H30" i="1"/>
  <c r="I28" i="1"/>
  <c r="Q29" i="1"/>
  <c r="K29" i="1"/>
  <c r="P24" i="1"/>
  <c r="M23" i="1"/>
  <c r="G23" i="1"/>
  <c r="O22" i="1"/>
  <c r="J25" i="1"/>
  <c r="N23" i="1"/>
  <c r="L21" i="1"/>
  <c r="F22" i="1"/>
  <c r="E25" i="1"/>
  <c r="E26" i="1" s="1"/>
  <c r="E27" i="1" s="1"/>
  <c r="L22" i="1" l="1"/>
  <c r="L23" i="1" s="1"/>
  <c r="L24" i="1" s="1"/>
  <c r="M24" i="1"/>
  <c r="H31" i="1"/>
  <c r="K30" i="1"/>
  <c r="Q30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W34" i="1" s="1"/>
  <c r="G24" i="1"/>
  <c r="P25" i="1"/>
  <c r="N24" i="1"/>
  <c r="AA9" i="1"/>
  <c r="O23" i="1"/>
  <c r="O24" i="1" s="1"/>
  <c r="AA18" i="1"/>
  <c r="F23" i="1"/>
  <c r="F24" i="1" s="1"/>
  <c r="M25" i="1" l="1"/>
  <c r="H32" i="1"/>
  <c r="W33" i="1"/>
  <c r="W32" i="1"/>
  <c r="AD30" i="1"/>
  <c r="Q31" i="1"/>
  <c r="Q32" i="1" s="1"/>
  <c r="Q33" i="1" s="1"/>
  <c r="AD17" i="1" s="1"/>
  <c r="K31" i="1"/>
  <c r="W30" i="1"/>
  <c r="W31" i="1"/>
  <c r="E30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Q34" i="1" l="1"/>
  <c r="AD34" i="1" s="1"/>
  <c r="G27" i="1"/>
  <c r="AD33" i="1"/>
  <c r="AD32" i="1"/>
  <c r="E31" i="1"/>
  <c r="E32" i="1" s="1"/>
  <c r="E33" i="1" s="1"/>
  <c r="E34" i="1" s="1"/>
  <c r="H33" i="1"/>
  <c r="H34" i="1" s="1"/>
  <c r="I31" i="1"/>
  <c r="I32" i="1" s="1"/>
  <c r="I33" i="1" s="1"/>
  <c r="I34" i="1" s="1"/>
  <c r="K32" i="1"/>
  <c r="K33" i="1" s="1"/>
  <c r="K34" i="1" s="1"/>
  <c r="X34" i="1" s="1"/>
  <c r="X2" i="1"/>
  <c r="AD31" i="1"/>
  <c r="AD29" i="1"/>
  <c r="AD28" i="1"/>
  <c r="R30" i="1"/>
  <c r="G28" i="1"/>
  <c r="L28" i="1"/>
  <c r="L29" i="1" s="1"/>
  <c r="M27" i="1"/>
  <c r="M28" i="1" s="1"/>
  <c r="AB26" i="1"/>
  <c r="O27" i="1"/>
  <c r="AC26" i="1"/>
  <c r="P27" i="1"/>
  <c r="F26" i="1"/>
  <c r="F27" i="1" s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23" i="1"/>
  <c r="AB19" i="1"/>
  <c r="U34" i="1" l="1"/>
  <c r="U2" i="1"/>
  <c r="V34" i="1"/>
  <c r="V2" i="1"/>
  <c r="X18" i="1"/>
  <c r="V24" i="1"/>
  <c r="V13" i="1"/>
  <c r="V23" i="1"/>
  <c r="V4" i="1"/>
  <c r="U17" i="1"/>
  <c r="U10" i="1"/>
  <c r="U31" i="1"/>
  <c r="X8" i="1"/>
  <c r="X5" i="1"/>
  <c r="X25" i="1"/>
  <c r="X12" i="1"/>
  <c r="V19" i="1"/>
  <c r="V8" i="1"/>
  <c r="V31" i="1"/>
  <c r="V5" i="1"/>
  <c r="U32" i="1"/>
  <c r="U5" i="1"/>
  <c r="U27" i="1"/>
  <c r="U11" i="1"/>
  <c r="R10" i="1"/>
  <c r="R34" i="1"/>
  <c r="R22" i="1"/>
  <c r="X17" i="1"/>
  <c r="R20" i="1"/>
  <c r="R28" i="1"/>
  <c r="R29" i="1"/>
  <c r="R14" i="1"/>
  <c r="R21" i="1"/>
  <c r="R19" i="1"/>
  <c r="R24" i="1"/>
  <c r="R16" i="1"/>
  <c r="R17" i="1"/>
  <c r="R4" i="1"/>
  <c r="R31" i="1"/>
  <c r="R18" i="1"/>
  <c r="R25" i="1"/>
  <c r="R13" i="1"/>
  <c r="R26" i="1"/>
  <c r="R23" i="1"/>
  <c r="R27" i="1"/>
  <c r="R12" i="1"/>
  <c r="R11" i="1"/>
  <c r="R15" i="1"/>
  <c r="R9" i="1"/>
  <c r="R8" i="1"/>
  <c r="R6" i="1"/>
  <c r="R7" i="1"/>
  <c r="R5" i="1"/>
  <c r="R3" i="1"/>
  <c r="R2" i="1"/>
  <c r="R32" i="1"/>
  <c r="R33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F28" i="1"/>
  <c r="M29" i="1"/>
  <c r="AA27" i="1"/>
  <c r="N28" i="1"/>
  <c r="AC27" i="1"/>
  <c r="P28" i="1"/>
  <c r="AB27" i="1"/>
  <c r="O28" i="1"/>
  <c r="AA26" i="1"/>
  <c r="AA7" i="1"/>
  <c r="G30" i="1" l="1"/>
  <c r="T2" i="1" s="1"/>
  <c r="G31" i="1"/>
  <c r="G32" i="1" s="1"/>
  <c r="G33" i="1" s="1"/>
  <c r="G34" i="1" s="1"/>
  <c r="T34" i="1" s="1"/>
  <c r="L31" i="1"/>
  <c r="L32" i="1" s="1"/>
  <c r="M30" i="1"/>
  <c r="F29" i="1"/>
  <c r="F30" i="1" s="1"/>
  <c r="N29" i="1"/>
  <c r="P29" i="1"/>
  <c r="O29" i="1"/>
  <c r="T19" i="1" l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T32" i="1"/>
  <c r="T33" i="1"/>
  <c r="L33" i="1"/>
  <c r="Y2" i="1"/>
  <c r="M31" i="1"/>
  <c r="M32" i="1" s="1"/>
  <c r="M33" i="1" s="1"/>
  <c r="N30" i="1"/>
  <c r="O30" i="1"/>
  <c r="P30" i="1"/>
  <c r="AC25" i="1"/>
  <c r="AB25" i="1"/>
  <c r="AA25" i="1"/>
  <c r="M34" i="1" l="1"/>
  <c r="Z22" i="1" s="1"/>
  <c r="L34" i="1"/>
  <c r="Y17" i="1" s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Y21" i="1"/>
  <c r="Y32" i="1"/>
  <c r="Y30" i="1"/>
  <c r="Z31" i="1"/>
  <c r="AC30" i="1"/>
  <c r="P31" i="1"/>
  <c r="AB30" i="1"/>
  <c r="O31" i="1"/>
  <c r="AA30" i="1"/>
  <c r="N31" i="1"/>
  <c r="Z28" i="1" l="1"/>
  <c r="Z32" i="1"/>
  <c r="Z23" i="1"/>
  <c r="Z11" i="1"/>
  <c r="Z27" i="1"/>
  <c r="Z29" i="1"/>
  <c r="Z33" i="1"/>
  <c r="Z17" i="1"/>
  <c r="Z26" i="1"/>
  <c r="Z24" i="1"/>
  <c r="Z9" i="1"/>
  <c r="Z30" i="1"/>
  <c r="Z25" i="1"/>
  <c r="Z19" i="1"/>
  <c r="Z16" i="1"/>
  <c r="Z34" i="1"/>
  <c r="Z4" i="1"/>
  <c r="Z14" i="1"/>
  <c r="Z8" i="1"/>
  <c r="Z12" i="1"/>
  <c r="Z6" i="1"/>
  <c r="Z10" i="1"/>
  <c r="Z3" i="1"/>
  <c r="Z18" i="1"/>
  <c r="Z13" i="1"/>
  <c r="Z5" i="1"/>
  <c r="Z20" i="1"/>
  <c r="Z7" i="1"/>
  <c r="Z15" i="1"/>
  <c r="Z21" i="1"/>
  <c r="Y33" i="1"/>
  <c r="Y34" i="1"/>
  <c r="Y12" i="1"/>
  <c r="Y3" i="1"/>
  <c r="Y8" i="1"/>
  <c r="Y4" i="1"/>
  <c r="Y6" i="1"/>
  <c r="Y7" i="1"/>
  <c r="Y27" i="1"/>
  <c r="Y18" i="1"/>
  <c r="Y5" i="1"/>
  <c r="Y16" i="1"/>
  <c r="Y11" i="1"/>
  <c r="Y31" i="1"/>
  <c r="Y28" i="1"/>
  <c r="Y14" i="1"/>
  <c r="Y13" i="1"/>
  <c r="Y23" i="1"/>
  <c r="Y22" i="1"/>
  <c r="Y10" i="1"/>
  <c r="Y24" i="1"/>
  <c r="Y20" i="1"/>
  <c r="Y26" i="1"/>
  <c r="Y9" i="1"/>
  <c r="Y19" i="1"/>
  <c r="Y15" i="1"/>
  <c r="Y29" i="1"/>
  <c r="Y25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AC17" i="1" l="1"/>
  <c r="P34" i="1"/>
  <c r="AC34" i="1" s="1"/>
  <c r="AA17" i="1"/>
  <c r="N34" i="1"/>
  <c r="AA34" i="1" s="1"/>
  <c r="AB17" i="1"/>
  <c r="O34" i="1"/>
  <c r="AB34" i="1" s="1"/>
  <c r="AC33" i="1"/>
  <c r="AC32" i="1"/>
  <c r="AA33" i="1"/>
  <c r="AA32" i="1"/>
  <c r="AB33" i="1"/>
  <c r="AB3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<sst xmlns="http://schemas.openxmlformats.org/spreadsheetml/2006/main" count="681" uniqueCount="447">
  <si>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</si>
  <si>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</si>
  <si>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</si>
  <si>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</si>
  <si>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</si>
  <si>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</si>
  <si>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</si>
  <si>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</si>
  <si>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</si>
  <si>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</si>
  <si>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</si>
  <si>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</si>
  <si>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</si>
  <si>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</si>
  <si>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</si>
  <si>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</si>
  <si>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</si>
  <si>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</si>
  <si>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</si>
  <si>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</si>
  <si>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</si>
  <si>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</si>
  <si>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</si>
  <si>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</si>
  <si>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</si>
  <si>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</si>
  <si>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</si>
  <si>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</si>
  <si>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</si>
  <si>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</si>
  <si>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</si>
  <si>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</si>
  <si>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</si>
  <si>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</si>
  <si>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</si>
  <si>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</si>
  <si>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</si>
  <si>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</si>
  <si>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</si>
  <si>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</si>
  <si>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</si>
  <si>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</si>
  <si>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</si>
  <si>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</si>
  <si>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</si>
  <si>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</si>
  <si>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</si>
  <si>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</si>
  <si>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</si>
  <si>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</si>
  <si>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</si>
  <si>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</si>
  <si>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</si>
  <si>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</si>
  <si>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</si>
  <si>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</si>
  <si>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</si>
  <si>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</si>
  <si>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</si>
  <si>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</si>
  <si>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</si>
  <si>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</si>
  <si>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</si>
  <si>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</si>
  <si>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</si>
  <si>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</si>
  <si>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</si>
  <si>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</si>
  <si>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</si>
  <si>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</si>
  <si>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</si>
  <si>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</si>
  <si>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</si>
  <si>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</si>
  <si>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</si>
  <si>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</si>
  <si>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</si>
  <si>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</si>
  <si>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</si>
  <si>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</si>
  <si>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</si>
  <si>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</si>
  <si>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</si>
  <si>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</si>
  <si>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</si>
  <si>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</si>
  <si>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</si>
  <si>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</si>
  <si>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</si>
  <si>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</si>
  <si>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</si>
  <si>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</si>
  <si>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</si>
  <si>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</si>
  <si>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</si>
  <si>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</si>
  <si>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</si>
  <si>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</si>
  <si>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</si>
  <si>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</si>
  <si>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</si>
  <si>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</si>
  <si>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</si>
  <si>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</si>
  <si>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</si>
  <si>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</si>
  <si>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</si>
  <si>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</si>
  <si>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</si>
  <si>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</si>
  <si>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</si>
  <si>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</si>
  <si>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</si>
  <si>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</si>
  <si>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</si>
  <si>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</si>
  <si>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</si>
  <si>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</si>
  <si>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</si>
  <si>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</si>
  <si>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</si>
  <si>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</si>
  <si>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</si>
  <si>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</si>
  <si>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</si>
  <si>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</si>
  <si>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</si>
  <si>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</si>
  <si>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</si>
  <si>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</si>
  <si>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</si>
  <si>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</si>
  <si>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</si>
  <si>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</si>
  <si>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</si>
  <si>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</si>
  <si>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</si>
  <si>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</si>
  <si>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</si>
  <si>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</si>
  <si>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</si>
  <si>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</si>
  <si>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</si>
  <si>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</si>
  <si>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</si>
  <si>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</si>
  <si>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</si>
  <si>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</si>
  <si>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</si>
  <si>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</si>
  <si>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</si>
  <si>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</si>
  <si>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</si>
  <si>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</si>
  <si>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</si>
  <si>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</si>
  <si>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</si>
  <si>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</si>
  <si>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</si>
  <si>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</si>
  <si>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</si>
  <si>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</si>
  <si>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</si>
  <si>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</si>
  <si>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</si>
  <si>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</si>
  <si>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</si>
  <si>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</si>
  <si>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</si>
  <si>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</si>
  <si>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</si>
  <si>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</si>
  <si>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</si>
  <si>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</si>
  <si>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</si>
  <si>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</si>
  <si>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</si>
  <si>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</si>
  <si>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</si>
  <si>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</si>
  <si>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</si>
  <si>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</si>
  <si>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</si>
  <si>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</si>
  <si>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</si>
  <si>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</si>
  <si>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</si>
  <si>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</si>
  <si>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</si>
  <si>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</si>
  <si>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</si>
  <si>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</si>
  <si>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</si>
  <si>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</si>
  <si>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</si>
  <si>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</si>
  <si>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</si>
  <si>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</si>
  <si>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</si>
  <si>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</si>
  <si>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</si>
  <si>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</si>
  <si>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</si>
  <si>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</si>
  <si>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</si>
  <si>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</si>
  <si>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</si>
  <si>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</si>
  <si>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</si>
  <si>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</si>
  <si>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</si>
  <si>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</si>
  <si>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</si>
  <si>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</si>
  <si>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</si>
  <si>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</si>
  <si>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</si>
  <si>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</si>
  <si>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</si>
  <si>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</si>
  <si>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</si>
  <si>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</si>
  <si>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</si>
  <si>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</si>
  <si>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</si>
  <si>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</si>
  <si>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</si>
  <si>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</si>
  <si>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</si>
  <si>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</si>
  <si>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</si>
  <si>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</si>
  <si>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</si>
  <si>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</si>
  <si>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</si>
  <si>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</si>
  <si>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</si>
  <si>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</si>
  <si>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</si>
  <si>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</si>
  <si>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</si>
  <si>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</si>
  <si>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</si>
  <si>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</si>
  <si>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</si>
  <si>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</si>
  <si>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</si>
  <si>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</si>
  <si>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</si>
  <si>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</si>
  <si>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</si>
  <si>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</si>
  <si>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</si>
  <si>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</si>
  <si>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</si>
  <si>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</si>
  <si>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</si>
  <si>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</si>
  <si>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</si>
  <si>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</si>
  <si>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</si>
  <si>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</si>
  <si>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</si>
  <si>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</si>
  <si>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</si>
  <si>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</si>
  <si>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</si>
  <si>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</si>
  <si>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</si>
  <si>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</si>
  <si>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</si>
  <si>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</si>
  <si>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</si>
  <si>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</si>
  <si>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</si>
  <si>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</si>
  <si>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</si>
  <si>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</si>
  <si>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</si>
  <si>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</si>
  <si>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</si>
  <si>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</si>
  <si>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</si>
  <si>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</si>
  <si>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</si>
  <si>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</si>
  <si>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</si>
  <si>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</si>
  <si>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</si>
  <si>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</si>
  <si>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</si>
  <si>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</si>
  <si>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</si>
  <si>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</si>
  <si>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</si>
  <si>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</si>
  <si>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</si>
  <si>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</si>
  <si>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</si>
  <si>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</si>
  <si>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</si>
  <si>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</si>
  <si>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</si>
  <si>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</si>
  <si>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</si>
  <si>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</si>
  <si>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</si>
  <si>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</si>
  <si>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</si>
  <si>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</si>
  <si>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</si>
  <si>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</si>
  <si>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</si>
  <si>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</si>
  <si>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</si>
  <si>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</si>
  <si>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</si>
  <si>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</si>
  <si>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</si>
  <si>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</si>
  <si>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</si>
  <si>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</si>
  <si>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</si>
  <si>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</si>
  <si>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</si>
  <si>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</si>
  <si>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</si>
  <si>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</si>
  <si>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</si>
  <si>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</si>
  <si>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</si>
  <si>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</si>
  <si>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</si>
  <si>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</si>
  <si>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</si>
  <si>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</si>
  <si>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</si>
  <si>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</si>
  <si>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</si>
  <si>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</si>
  <si>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</si>
  <si>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</si>
  <si>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</si>
  <si>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</si>
  <si>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</si>
  <si>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</si>
  <si>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</si>
  <si>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</si>
  <si>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</si>
  <si>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</si>
  <si>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</si>
  <si>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</si>
  <si>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</si>
  <si>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</si>
  <si>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</si>
  <si>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</si>
  <si>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</si>
  <si>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</si>
  <si>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</si>
  <si>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</si>
  <si>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</si>
  <si>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</si>
  <si>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</si>
  <si>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</si>
  <si>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</si>
  <si>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</si>
  <si>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</si>
  <si>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</si>
  <si>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</si>
  <si>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</si>
  <si>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</si>
  <si>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</si>
  <si>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</si>
  <si>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</si>
  <si>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</si>
  <si>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</si>
  <si>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</si>
  <si>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</si>
  <si>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</si>
  <si>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</si>
  <si>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</si>
  <si>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</si>
  <si>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</si>
  <si>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</si>
  <si>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</si>
  <si>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</si>
  <si>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</si>
  <si>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</si>
  <si>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</si>
  <si>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</si>
  <si>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</si>
  <si>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</si>
  <si>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</si>
  <si>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</si>
  <si>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</si>
  <si>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</si>
  <si>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</si>
  <si>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</si>
  <si>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</si>
  <si>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</si>
  <si>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</si>
  <si>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</si>
  <si>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</si>
  <si>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</si>
  <si>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</si>
  <si>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</si>
  <si>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</si>
  <si>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</si>
  <si>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</si>
  <si>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</si>
  <si>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</si>
  <si>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</si>
  <si>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</si>
  <si>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</si>
  <si>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</si>
  <si>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</si>
  <si>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</si>
  <si>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</si>
  <si>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</si>
  <si>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</si>
  <si>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</si>
  <si>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</si>
  <si>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</si>
  <si>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</si>
  <si>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</si>
  <si>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</si>
  <si>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</si>
  <si>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</si>
  <si>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DES</t>
  </si>
  <si>
    <t>лучевой</t>
  </si>
  <si>
    <t>Dolphin</t>
  </si>
  <si>
    <t>без значимых стенозов;</t>
  </si>
  <si>
    <t>Terumo Runthrough NS</t>
  </si>
  <si>
    <t>4.0</t>
  </si>
  <si>
    <t>Launcher JR 6Fr</t>
  </si>
  <si>
    <t xml:space="preserve">учитывая данные КАГ, ЭКГ совместно с дежурным кардиологом принято решение о реваскуляризации бассейна ПМЖА.  </t>
  </si>
  <si>
    <t>100 ml</t>
  </si>
  <si>
    <t xml:space="preserve">1. Контроль места пункции. </t>
  </si>
  <si>
    <t>Уклеин В.А.</t>
  </si>
  <si>
    <t>ОКС с ↑ ST</t>
  </si>
  <si>
    <t>44:12</t>
  </si>
  <si>
    <t>Левый</t>
  </si>
  <si>
    <t>300 ml</t>
  </si>
  <si>
    <t>кальциноз; субокклюзия среднего сегмента;  кровоток  TIMI 1.</t>
  </si>
  <si>
    <t>стеноз проксимальной/3 ВТК 1 90%(диаметр ВТК 1 менее 2 мм); TIMI 3.</t>
  </si>
  <si>
    <t>гипоплазия; стенозы проксимальной/3 до 50%; кровоток  TIMI 3.</t>
  </si>
  <si>
    <t xml:space="preserve">Устье  ЛКА катетеризировано проводниковым  катетером  Launcher EBU 3,5 6Fr . Коронарный проводник заведен  в дистальный сегмент ПМЖА. Предилятация субокклюзии ПМЖА БК Sprinter 2,0-15 давлением до 18 атм. В зону остаточного стеноза среднего сегмента заведен, позиционирован и имплантирован DES  Resolute Integrity 2,75-30 mm, давлением 12 атм. На контрольных съёмках ангиографический результат удовлетворительный, признаков тромбоза, дистальной эмболии ПМЖА нет.  Антеградный кровоток по ПМЖА TIMI III.   Пациент  переводится в ПРИТ для дальнейшего наблюдения и лечения.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</si>
</sst>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5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19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Border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8" fillId="0" borderId="0" xfId="0" applyFont="1" applyBorder="1" applyAlignment="1">
      <alignment horizontal="centerContinuous" vertical="center" wrapText="1"/>
    </xf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Border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38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6" fillId="0" borderId="6" xfId="0" applyFont="1" applyBorder="1" applyAlignment="1" applyProtection="1">
      <alignment vertical="center"/>
    </xf>
    <xf numFmtId="0" fontId="27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2" fillId="0" borderId="12" xfId="0" applyFont="1" applyBorder="1" applyProtection="1"/>
    <xf numFmtId="0" fontId="25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2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27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0" fillId="0" borderId="0" xfId="0" applyFont="1" applyBorder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 applyBorder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2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6" fillId="0" borderId="0" xfId="0" applyFont="1" applyBorder="1" applyAlignment="1">
      <alignment horizontal="left" vertical="center"/>
    </xf>
    <xf numFmtId="0" fontId="33" fillId="0" borderId="13" xfId="0" applyFont="1" applyBorder="1" applyAlignment="1" applyProtection="1">
      <alignment horizontal="left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4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43" fillId="0" borderId="19" xfId="0" applyFont="1" applyBorder="1" applyAlignment="1" applyProtection="1">
      <alignment horizontal="center" vertical="center"/>
      <protection locked="0"/>
    </xf>
    <xf numFmtId="0" fontId="43" fillId="0" borderId="20" xfId="0" applyFont="1" applyBorder="1" applyAlignment="1" applyProtection="1">
      <alignment horizontal="center"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44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47" fillId="9" borderId="21" xfId="7" applyFont="1" applyBorder="1" applyAlignment="1">
      <alignment horizontal="left" vertical="center"/>
    </xf>
    <xf numFmtId="14" fontId="46" fillId="9" borderId="22" xfId="7" applyNumberFormat="1" applyFont="1" applyBorder="1" applyAlignment="1" applyProtection="1">
      <alignment horizontal="right" vertical="center"/>
    </xf>
    <xf numFmtId="0" fontId="46" fillId="9" borderId="22" xfId="7" applyFont="1" applyBorder="1" applyAlignment="1" applyProtection="1">
      <alignment horizontal="right" vertical="center"/>
    </xf>
    <xf numFmtId="0" fontId="20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7" fillId="9" borderId="21" xfId="7" applyFont="1" applyBorder="1" applyAlignment="1" applyProtection="1">
      <alignment horizontal="left" vertical="center"/>
    </xf>
    <xf numFmtId="0" fontId="21" fillId="0" borderId="12" xfId="0" applyNumberFormat="1" applyFont="1" applyFill="1" applyBorder="1" applyAlignment="1">
      <alignment horizontal="justify" vertical="center" wrapText="1"/>
    </xf>
    <xf numFmtId="0" fontId="22" fillId="0" borderId="13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justify" vertical="center" wrapText="1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0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4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39" fillId="0" borderId="0" xfId="0" applyFont="1" applyBorder="1" applyAlignment="1" applyProtection="1">
      <alignment vertical="top" wrapText="1"/>
      <protection locked="0"/>
    </xf>
    <xf numFmtId="0" fontId="51" fillId="0" borderId="0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6" fillId="0" borderId="0" xfId="0" applyFont="1" applyBorder="1" applyAlignment="1">
      <alignment horizontal="centerContinuous" vertical="center"/>
    </xf>
    <xf numFmtId="0" fontId="48" fillId="0" borderId="0" xfId="0" applyFont="1" applyBorder="1" applyAlignment="1" applyProtection="1">
      <alignment vertical="top" wrapText="1"/>
      <protection locked="0"/>
    </xf>
    <xf numFmtId="0" fontId="48" fillId="0" borderId="3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horizontal="centerContinuous" vertical="center" wrapText="1"/>
    </xf>
    <xf numFmtId="0" fontId="13" fillId="0" borderId="13" xfId="0" applyFont="1" applyBorder="1" applyAlignment="1" applyProtection="1">
      <alignment vertical="top" wrapText="1"/>
      <protection locked="0"/>
    </xf>
    <xf numFmtId="49" fontId="44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2" fillId="0" borderId="0" xfId="0" applyFont="1"/>
    <xf numFmtId="0" fontId="47" fillId="9" borderId="23" xfId="7" applyFont="1" applyBorder="1" applyAlignment="1">
      <alignment horizontal="left" vertical="center"/>
    </xf>
    <xf numFmtId="0" fontId="45" fillId="9" borderId="12" xfId="7" applyBorder="1" applyAlignment="1" applyProtection="1">
      <alignment horizontal="left" vertical="center"/>
    </xf>
    <xf numFmtId="0" fontId="45" fillId="9" borderId="24" xfId="7" applyBorder="1" applyAlignment="1" applyProtection="1">
      <alignment horizontal="justify" vertical="justify" wrapText="1"/>
    </xf>
    <xf numFmtId="0" fontId="45" fillId="9" borderId="24" xfId="7" applyBorder="1" applyAlignment="1" applyProtection="1">
      <alignment horizontal="justify" vertical="top" wrapText="1"/>
    </xf>
    <xf numFmtId="0" fontId="54" fillId="0" borderId="25" xfId="0" applyFont="1" applyBorder="1" applyAlignment="1" applyProtection="1">
      <alignment horizontal="center" vertical="center"/>
      <protection locked="0"/>
    </xf>
    <xf numFmtId="0" fontId="54" fillId="0" borderId="25" xfId="0" applyFont="1" applyFill="1" applyBorder="1" applyAlignment="1" applyProtection="1">
      <alignment horizontal="center" vertical="center"/>
      <protection locked="0"/>
    </xf>
    <xf numFmtId="0" fontId="54" fillId="0" borderId="26" xfId="0" applyFont="1" applyBorder="1" applyAlignment="1" applyProtection="1">
      <alignment horizontal="center" vertical="center"/>
      <protection locked="0"/>
    </xf>
    <xf numFmtId="0" fontId="55" fillId="4" borderId="28" xfId="0" applyFont="1" applyFill="1" applyBorder="1" applyAlignment="1">
      <alignment horizontal="center" vertical="center"/>
    </xf>
    <xf numFmtId="0" fontId="55" fillId="4" borderId="29" xfId="0" applyFont="1" applyFill="1" applyBorder="1" applyAlignment="1">
      <alignment horizontal="center" vertical="center"/>
    </xf>
    <xf numFmtId="0" fontId="55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9" fillId="0" borderId="32" xfId="0" applyNumberFormat="1" applyFont="1" applyFill="1" applyBorder="1" applyAlignment="1">
      <alignment horizontal="justify" vertical="center" wrapText="1"/>
    </xf>
    <xf numFmtId="0" fontId="21" fillId="0" borderId="32" xfId="0" applyNumberFormat="1" applyFont="1" applyFill="1" applyBorder="1" applyAlignment="1">
      <alignment horizontal="justify" vertical="center" wrapText="1"/>
    </xf>
    <xf numFmtId="0" fontId="21" fillId="0" borderId="34" xfId="0" applyNumberFormat="1" applyFont="1" applyFill="1" applyBorder="1" applyAlignment="1">
      <alignment horizontal="justify" vertical="center" wrapText="1"/>
    </xf>
    <xf numFmtId="0" fontId="54" fillId="0" borderId="35" xfId="0" applyFont="1" applyFill="1" applyBorder="1" applyAlignment="1" applyProtection="1">
      <alignment horizontal="center" vertical="center"/>
      <protection locked="0"/>
    </xf>
    <xf numFmtId="0" fontId="54" fillId="0" borderId="36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0" fontId="34" fillId="8" borderId="16" xfId="6" applyFont="1" applyBorder="1" applyAlignment="1" applyProtection="1">
      <alignment horizontal="left" vertical="center"/>
      <protection locked="0"/>
    </xf>
    <xf numFmtId="14" fontId="53" fillId="9" borderId="38" xfId="7" applyNumberFormat="1" applyFont="1" applyBorder="1" applyAlignment="1">
      <alignment horizontal="left" vertical="center"/>
    </xf>
    <xf numFmtId="14" fontId="46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 applyProtection="1">
      <alignment horizontal="center"/>
    </xf>
    <xf numFmtId="0" fontId="34" fillId="8" borderId="18" xfId="6" applyFont="1" applyBorder="1" applyAlignment="1" applyProtection="1">
      <alignment horizontal="left" vertical="center"/>
    </xf>
    <xf numFmtId="0" fontId="54" fillId="0" borderId="26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justify" vertical="center" wrapText="1"/>
      <protection locked="0"/>
    </xf>
    <xf numFmtId="16" fontId="54" fillId="0" borderId="25" xfId="0" applyNumberFormat="1" applyFont="1" applyBorder="1" applyAlignment="1" applyProtection="1">
      <alignment horizontal="justify" vertical="center" wrapText="1"/>
      <protection locked="0"/>
    </xf>
    <xf numFmtId="0" fontId="54" fillId="0" borderId="25" xfId="0" applyFont="1" applyFill="1" applyBorder="1" applyAlignment="1" applyProtection="1">
      <alignment horizontal="justify" vertical="center" wrapText="1"/>
      <protection locked="0"/>
    </xf>
    <xf numFmtId="0" fontId="54" fillId="0" borderId="35" xfId="0" applyFont="1" applyFill="1" applyBorder="1" applyAlignment="1" applyProtection="1">
      <alignment horizontal="justify" vertical="center" wrapText="1"/>
      <protection locked="0"/>
    </xf>
    <xf numFmtId="14" fontId="54" fillId="0" borderId="25" xfId="0" applyNumberFormat="1" applyFont="1" applyBorder="1" applyAlignment="1" applyProtection="1">
      <alignment horizontal="center" vertical="center"/>
      <protection locked="0"/>
    </xf>
    <xf numFmtId="49" fontId="54" fillId="0" borderId="0" xfId="0" applyNumberFormat="1" applyFont="1" applyAlignment="1" applyProtection="1">
      <alignment horizontal="left"/>
      <protection locked="0"/>
    </xf>
    <xf numFmtId="49" fontId="54" fillId="0" borderId="0" xfId="0" applyNumberFormat="1" applyFont="1" applyAlignment="1" applyProtection="1">
      <alignment horizontal="center"/>
      <protection locked="0"/>
    </xf>
    <xf numFmtId="16" fontId="54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6" fillId="0" borderId="0" xfId="0" applyFont="1" applyBorder="1" applyAlignment="1">
      <alignment horizontal="left" vertical="center" wrapText="1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4" fillId="0" borderId="5" xfId="0" applyFont="1" applyBorder="1" applyAlignment="1" applyProtection="1">
      <alignment horizontal="justify" vertical="top" wrapText="1"/>
      <protection locked="0"/>
    </xf>
    <xf numFmtId="0" fontId="44" fillId="0" borderId="11" xfId="0" applyFont="1" applyBorder="1" applyAlignment="1" applyProtection="1">
      <alignment horizontal="justify" vertical="top" wrapText="1"/>
      <protection locked="0"/>
    </xf>
    <xf numFmtId="0" fontId="44" fillId="0" borderId="13" xfId="0" applyFont="1" applyBorder="1" applyAlignment="1" applyProtection="1">
      <alignment horizontal="justify" vertical="top" wrapText="1"/>
      <protection locked="0"/>
    </xf>
    <xf numFmtId="0" fontId="44" fillId="0" borderId="3" xfId="0" applyFont="1" applyBorder="1" applyAlignment="1" applyProtection="1">
      <alignment horizontal="justify" vertical="top" wrapText="1"/>
      <protection locked="0"/>
    </xf>
    <xf numFmtId="0" fontId="44" fillId="0" borderId="9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Border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 applyProtection="1">
      <alignment horizontal="justify" vertical="top" wrapText="1"/>
      <protection locked="0"/>
    </xf>
    <xf numFmtId="0" fontId="39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5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4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3" zoomScaleNormal="100" zoomScaleSheetLayoutView="100" zoomScalePageLayoutView="90" workbookViewId="0">
      <selection activeCell="B20" sqref="B20:H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278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44778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0.75</v>
      </c>
      <c r="C9" s="60"/>
      <c r="D9" s="115" t="s">
        <v>236</v>
      </c>
      <c r="E9" s="111"/>
      <c r="F9" s="111"/>
      <c r="G9" s="28" t="s">
        <v>227</v>
      </c>
      <c r="H9" s="30" t="s">
        <v>210</v>
      </c>
    </row>
    <row r="10" spans="1:8" ht="15.6" customHeight="1" thickBot="1">
      <c r="A10" s="99" t="s">
        <v>259</v>
      </c>
      <c r="B10" s="100">
        <v>0.75694444444444453</v>
      </c>
      <c r="C10" s="61"/>
      <c r="D10" s="116" t="s">
        <v>237</v>
      </c>
      <c r="E10" s="112"/>
      <c r="F10" s="112"/>
      <c r="G10" s="29" t="s">
        <v>220</v>
      </c>
      <c r="H10" s="31" t="s">
        <v>249</v>
      </c>
    </row>
    <row r="11" spans="1:8" ht="18" thickTop="1" thickBot="1">
      <c r="A11" s="106" t="s">
        <v>257</v>
      </c>
      <c r="B11" s="107" t="s">
        <v>438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21201</v>
      </c>
      <c r="C12" s="63"/>
      <c r="D12" s="116" t="s">
        <v>373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64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12410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439</v>
      </c>
      <c r="C16" s="18"/>
      <c r="D16" s="41"/>
      <c r="E16" s="41"/>
      <c r="F16" s="41"/>
      <c r="G16" s="159" t="s">
        <v>440</v>
      </c>
      <c r="H16" s="117">
        <v>2030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441</v>
      </c>
      <c r="C18" s="18"/>
      <c r="D18" s="33" t="s">
        <v>275</v>
      </c>
      <c r="E18" s="33"/>
      <c r="F18" s="33"/>
      <c r="G18" s="101" t="s">
        <v>254</v>
      </c>
      <c r="H18" s="102" t="s">
        <v>429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11" t="s">
        <v>431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336</v>
      </c>
      <c r="B22" s="215" t="s">
        <v>443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05"/>
      <c r="C23" s="205"/>
      <c r="D23" s="205"/>
      <c r="E23" s="205"/>
      <c r="F23" s="205"/>
      <c r="G23" s="205"/>
      <c r="H23" s="217"/>
    </row>
    <row r="24" spans="1:8" ht="14.45" customHeight="1">
      <c r="A24" s="68"/>
      <c r="B24" s="205"/>
      <c r="C24" s="205"/>
      <c r="D24" s="205"/>
      <c r="E24" s="205"/>
      <c r="F24" s="205"/>
      <c r="G24" s="205"/>
      <c r="H24" s="217"/>
    </row>
    <row r="25" spans="1:8" ht="14.45" customHeight="1">
      <c r="A25" s="43"/>
      <c r="B25" s="205"/>
      <c r="C25" s="205"/>
      <c r="D25" s="205"/>
      <c r="E25" s="205"/>
      <c r="F25" s="205"/>
      <c r="G25" s="205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337</v>
      </c>
      <c r="B27" s="215" t="s">
        <v>444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05"/>
      <c r="C28" s="205"/>
      <c r="D28" s="205"/>
      <c r="E28" s="205"/>
      <c r="F28" s="205"/>
      <c r="G28" s="205"/>
      <c r="H28" s="217"/>
    </row>
    <row r="29" spans="1:8" ht="14.45" customHeight="1">
      <c r="A29" s="43"/>
      <c r="B29" s="205"/>
      <c r="C29" s="205"/>
      <c r="D29" s="205"/>
      <c r="E29" s="205"/>
      <c r="F29" s="205"/>
      <c r="G29" s="205"/>
      <c r="H29" s="217"/>
    </row>
    <row r="30" spans="1:8" ht="14.45" customHeight="1">
      <c r="A30" s="37"/>
      <c r="B30" s="205"/>
      <c r="C30" s="205"/>
      <c r="D30" s="205"/>
      <c r="E30" s="205"/>
      <c r="F30" s="205"/>
      <c r="G30" s="205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338</v>
      </c>
      <c r="B32" s="215" t="s">
        <v>445</v>
      </c>
      <c r="C32" s="215"/>
      <c r="D32" s="215"/>
      <c r="E32" s="215"/>
      <c r="F32" s="215"/>
      <c r="G32" s="215"/>
      <c r="H32" s="216"/>
    </row>
    <row r="33" spans="1:8" ht="14.45" customHeight="1">
      <c r="A33" s="43"/>
      <c r="B33" s="205"/>
      <c r="C33" s="205"/>
      <c r="D33" s="205"/>
      <c r="E33" s="205"/>
      <c r="F33" s="205"/>
      <c r="G33" s="205"/>
      <c r="H33" s="217"/>
    </row>
    <row r="34" spans="1:8" ht="15.6" customHeight="1">
      <c r="A34" s="43"/>
      <c r="B34" s="205"/>
      <c r="C34" s="205"/>
      <c r="D34" s="205"/>
      <c r="E34" s="205"/>
      <c r="F34" s="205"/>
      <c r="G34" s="205"/>
      <c r="H34" s="217"/>
    </row>
    <row r="35" spans="1:8" ht="14.45" customHeight="1">
      <c r="A35" s="43"/>
      <c r="B35" s="205"/>
      <c r="C35" s="205"/>
      <c r="D35" s="205"/>
      <c r="E35" s="205"/>
      <c r="F35" s="205"/>
      <c r="G35" s="205"/>
      <c r="H35" s="217"/>
    </row>
    <row r="36" spans="1:8" ht="15.6" customHeight="1">
      <c r="A36" s="151"/>
      <c r="B36" s="205"/>
      <c r="C36" s="205"/>
      <c r="D36" s="205"/>
      <c r="E36" s="205"/>
      <c r="F36" s="205"/>
      <c r="G36" s="205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435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276</v>
      </c>
    </row>
    <row r="51" spans="1:13">
      <c r="A51" s="70" t="s">
        <v>264</v>
      </c>
      <c r="B51" s="71" t="s">
        <v>436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384</v>
      </c>
      <c r="C53" s="18"/>
      <c r="D53" s="18"/>
      <c r="E53" s="18"/>
      <c r="F53" s="18"/>
      <c r="G53" s="89" t="str">
        <f>IF(ISBLANK(H9),"",H9)</f>
        <v>Зимин И.Н.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4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273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286</v>
      </c>
      <c r="D8" s="220"/>
      <c r="E8" s="220"/>
      <c r="F8" s="83">
        <v>1</v>
      </c>
      <c r="G8" s="145" t="s">
        <v>428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24"/>
      <c r="D9" s="224"/>
      <c r="E9" s="224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24"/>
      <c r="D10" s="224"/>
      <c r="E10" s="22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44778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0.75694444444444453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>Зимин И.Н.</v>
      </c>
    </row>
    <row r="14" spans="1:8" ht="16.5" thickBot="1">
      <c r="A14" s="91" t="s">
        <v>259</v>
      </c>
      <c r="B14" s="27">
        <v>0.83333333333333337</v>
      </c>
      <c r="C14" s="63"/>
      <c r="D14" s="116" t="s">
        <v>237</v>
      </c>
      <c r="E14" s="112"/>
      <c r="F14" s="112"/>
      <c r="G14" s="96" t="str">
        <f>КАГ!G10</f>
        <v>Мешалкина И.В.</v>
      </c>
      <c r="H14" s="109" t="str">
        <f>IF(ISBLANK(КАГ!H10),"",КАГ!H10)</f>
        <v>Щербакова С.М.</v>
      </c>
    </row>
    <row r="15" spans="1:8" ht="18" thickTop="1" thickBot="1">
      <c r="A15" s="106" t="s">
        <v>257</v>
      </c>
      <c r="B15" s="191" t="str">
        <f>КАГ!B11</f>
        <v>Уклеин В.А.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21201</v>
      </c>
      <c r="C16" s="18"/>
      <c r="D16" s="116" t="s">
        <v>373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64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12410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44:12</v>
      </c>
      <c r="H20" s="118">
        <f>КАГ!H16</f>
        <v>2030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0.76</v>
      </c>
    </row>
    <row r="23" spans="1:8" ht="14.45" customHeight="1">
      <c r="A23" s="227" t="s">
        <v>446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1" t="s">
        <v>437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442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384</v>
      </c>
      <c r="C53" s="18"/>
      <c r="D53" s="18"/>
      <c r="E53" s="18"/>
      <c r="F53" s="18"/>
      <c r="G53" s="89" t="str">
        <f>IF(ISBLANK(H13),"",H13)</f>
        <v>Зимин И.Н.</v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4" sqref="B14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44778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Уклеин В.А.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21201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64</v>
      </c>
    </row>
    <row r="7" spans="1:4">
      <c r="A7" s="43"/>
      <c r="B7" s="18"/>
      <c r="C7" s="124" t="s">
        <v>12</v>
      </c>
      <c r="D7" s="126">
        <f>КАГ!$B$14</f>
        <v>12410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44778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3" s="192" t="s">
        <v>430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93" t="s">
        <v>434</v>
      </c>
      <c r="C14" s="200" t="s">
        <v>433</v>
      </c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93" t="s">
        <v>432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3"/>
      <c r="C16" s="197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8" t="s">
        <v>401</v>
      </c>
      <c r="C17" s="199" t="s">
        <v>189</v>
      </c>
      <c r="D17" s="177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401</v>
      </c>
      <c r="C18" s="197" t="s">
        <v>168</v>
      </c>
      <c r="D18" s="177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401</v>
      </c>
      <c r="C19" s="197" t="s">
        <v>181</v>
      </c>
      <c r="D19" s="177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379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378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414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415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385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13" zoomScaleNormal="100" workbookViewId="0">
      <selection activeCell="C34" sqref="C3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348</v>
      </c>
      <c r="H1" s="139" t="s">
        <v>349</v>
      </c>
      <c r="I1" s="139" t="s">
        <v>350</v>
      </c>
      <c r="J1" s="139" t="s">
        <v>351</v>
      </c>
      <c r="K1" s="140" t="s">
        <v>352</v>
      </c>
      <c r="L1" s="140" t="s">
        <v>353</v>
      </c>
      <c r="M1" s="140" t="s">
        <v>354</v>
      </c>
      <c r="N1" s="140" t="s">
        <v>355</v>
      </c>
      <c r="O1" s="140" t="s">
        <v>356</v>
      </c>
      <c r="P1" s="140" t="s">
        <v>357</v>
      </c>
      <c r="Q1" s="140" t="s">
        <v>358</v>
      </c>
      <c r="R1" s="139" t="s">
        <v>131</v>
      </c>
      <c r="S1" s="139" t="s">
        <v>132</v>
      </c>
      <c r="T1" s="139" t="s">
        <v>359</v>
      </c>
      <c r="U1" s="139" t="s">
        <v>360</v>
      </c>
      <c r="V1" s="139" t="s">
        <v>361</v>
      </c>
      <c r="W1" s="139" t="s">
        <v>362</v>
      </c>
      <c r="X1" s="139" t="s">
        <v>363</v>
      </c>
      <c r="Y1" s="139" t="s">
        <v>364</v>
      </c>
      <c r="Z1" s="139" t="s">
        <v>365</v>
      </c>
      <c r="AA1" s="139" t="s">
        <v>366</v>
      </c>
      <c r="AB1" s="139" t="s">
        <v>367</v>
      </c>
      <c r="AC1" s="139" t="s">
        <v>368</v>
      </c>
      <c r="AD1" s="139" t="s">
        <v>369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/>
      </c>
      <c r="S2" s="139" t="str">
        <f>IFERROR(INDEX(Расходка[Наименование расходного материала],MATCH(Расходка[№],Поиск_расходки[Индекс2],0)),"")</f>
        <v/>
      </c>
      <c r="T2" s="139" t="str">
        <f>IFERROR(INDEX(Расходка[Наименование расходного материала],MATCH(Расходка[№],Поиск_расходки[Индекс3],0)),"")</f>
        <v/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>NC Accuforce</v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>Sprinter Legend</v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345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>Sapphire</v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346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>Euphora</v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381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>NC Euphora</v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>Fielder</v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>Sion</v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>Rinato</v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>Thunder</v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>ProVia 3 Hydro-Track®</v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>ProVia 6 Hydro-Track®</v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>ProVia 9 Hydro-Track®</v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124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420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399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>Cougar LS Hydro-Track®</v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Cougar LS Hydro-Track®</v>
      </c>
      <c r="Z16" s="139" t="str">
        <f>IFERROR(INDEX(Расходка[Наименование расходного материала],MATCH(Расходка[№],Поиск_расходки[Индекс9],0)),"")</f>
        <v>Cougar LS Hydro-Track®</v>
      </c>
      <c r="AA16" s="139" t="str">
        <f>IFERROR(INDEX(Расходка[Наименование расходного материала],MATCH(Расходка[№],Поиск_расходки[Индекс10],0)),"")</f>
        <v>Cougar LS Hydro-Track®</v>
      </c>
      <c r="AB16" s="139" t="str">
        <f>IFERROR(INDEX(Расходка[Наименование расходного материала],MATCH(Расходка[№],Поиск_расходки[Индекс11],0)),"")</f>
        <v>Cougar LS Hydro-Track®</v>
      </c>
      <c r="AC16" s="139" t="str">
        <f>IFERROR(INDEX(Расходка[Наименование расходного материала],MATCH(Расходка[№],Поиск_расходки[Индекс12],0)),"")</f>
        <v>Cougar LS Hydro-Track®</v>
      </c>
      <c r="AD16" s="139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t="s">
        <v>427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>Cougar XT Hydro-Track®</v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XT Hydro-Track®</v>
      </c>
      <c r="Z17" s="139" t="str">
        <f>IFERROR(INDEX(Расходка[Наименование расходного материала],MATCH(Расходка[№],Поиск_расходки[Индекс9],0)),"")</f>
        <v>Cougar XT Hydro-Track®</v>
      </c>
      <c r="AA17" s="139" t="str">
        <f>IFERROR(INDEX(Расходка[Наименование расходного материала],MATCH(Расходка[№],Поиск_расходки[Индекс10],0)),"")</f>
        <v>Cougar XT Hydro-Track®</v>
      </c>
      <c r="AB17" s="139" t="str">
        <f>IFERROR(INDEX(Расходка[Наименование расходного материала],MATCH(Расходка[№],Поиск_расходки[Индекс11],0)),"")</f>
        <v>Cougar XT Hydro-Track®</v>
      </c>
      <c r="AC17" s="139" t="str">
        <f>IFERROR(INDEX(Расходка[Наименование расходного материала],MATCH(Расходка[№],Поиск_расходки[Индекс12],0)),"")</f>
        <v>Cougar XT Hydro-Track®</v>
      </c>
      <c r="AD17" s="139" t="str">
        <f>IFERROR(INDEX(Расходка[Наименование расходного материала],MATCH(Расходка[№],Поиск_расходки[Индекс13],0)),"")</f>
        <v>Cougar XT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s="1" t="s">
        <v>400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>Intuition</v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63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>DES, Resolute Integtity</v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DES, Resolute Integtity</v>
      </c>
      <c r="Z19" s="139" t="str">
        <f>IFERROR(INDEX(Расходка[Наименование расходного материала],MATCH(Расходка[№],Поиск_расходки[Индекс9],0)),"")</f>
        <v>DES, Resolute Integtity</v>
      </c>
      <c r="AA19" s="139" t="str">
        <f>IFERROR(INDEX(Расходка[Наименование расходного материала],MATCH(Расходка[№],Поиск_расходки[Индекс10],0)),"")</f>
        <v>DES, Resolute Integtity</v>
      </c>
      <c r="AB19" s="139" t="str">
        <f>IFERROR(INDEX(Расходка[Наименование расходного материала],MATCH(Расходка[№],Поиск_расходки[Индекс11],0)),"")</f>
        <v>DES, Resolute Integtity</v>
      </c>
      <c r="AC19" s="139" t="str">
        <f>IFERROR(INDEX(Расходка[Наименование расходного материала],MATCH(Расходка[№],Поиск_расходки[Индекс12],0)),"")</f>
        <v>DES, Resolute Integtity</v>
      </c>
      <c r="AD19" s="139" t="str">
        <f>IFERROR(INDEX(Расходка[Наименование расходного материала],MATCH(Расходка[№],Поиск_расходки[Индекс13],0)),"")</f>
        <v>DES, Resolute Integtity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" t="s">
        <v>347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>BMS, Integtity</v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BMS, Integtity</v>
      </c>
      <c r="Z20" s="139" t="str">
        <f>IFERROR(INDEX(Расходка[Наименование расходного материала],MATCH(Расходка[№],Поиск_расходки[Индекс9],0)),"")</f>
        <v>BMS, Integtity</v>
      </c>
      <c r="AA20" s="139" t="str">
        <f>IFERROR(INDEX(Расходка[Наименование расходного материала],MATCH(Расходка[№],Поиск_расходки[Индекс10],0)),"")</f>
        <v>BMS, Integtity</v>
      </c>
      <c r="AB20" s="139" t="str">
        <f>IFERROR(INDEX(Расходка[Наименование расходного материала],MATCH(Расходка[№],Поиск_расходки[Индекс11],0)),"")</f>
        <v>BMS, Integtity</v>
      </c>
      <c r="AC20" s="139" t="str">
        <f>IFERROR(INDEX(Расходка[Наименование расходного материала],MATCH(Расходка[№],Поиск_расходки[Индекс12],0)),"")</f>
        <v>BMS, Integtity</v>
      </c>
      <c r="AD20" s="139" t="str">
        <f>IFERROR(INDEX(Расходка[Наименование расходного материала],MATCH(Расходка[№],Поиск_расходки[Индекс13],0)),"")</f>
        <v>BMS, Integtity</v>
      </c>
      <c r="AF20" s="4" t="s">
        <v>5</v>
      </c>
      <c r="AG20" s="4" t="s">
        <v>117</v>
      </c>
    </row>
    <row r="21" spans="1:33">
      <c r="A21">
        <v>20</v>
      </c>
      <c r="B21" t="s">
        <v>123</v>
      </c>
      <c r="C21" s="1" t="s">
        <v>402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>Guidezilla™ II 6F</v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Guidezilla™ II 6F</v>
      </c>
      <c r="Z21" s="139" t="str">
        <f>IFERROR(INDEX(Расходка[Наименование расходного материала],MATCH(Расходка[№],Поиск_расходки[Индекс9],0)),"")</f>
        <v>Guidezilla™ II 6F</v>
      </c>
      <c r="AA21" s="139" t="str">
        <f>IFERROR(INDEX(Расходка[Наименование расходного материала],MATCH(Расходка[№],Поиск_расходки[Индекс10],0)),"")</f>
        <v>Guidezilla™ II 6F</v>
      </c>
      <c r="AB21" s="139" t="str">
        <f>IFERROR(INDEX(Расходка[Наименование расходного материала],MATCH(Расходка[№],Поиск_расходки[Индекс11],0)),"")</f>
        <v>Guidezilla™ II 6F</v>
      </c>
      <c r="AC21" s="139" t="str">
        <f>IFERROR(INDEX(Расходка[Наименование расходного материала],MATCH(Расходка[№],Поиск_расходки[Индекс12],0)),"")</f>
        <v>Guidezilla™ II 6F</v>
      </c>
      <c r="AD21" s="139" t="str">
        <f>IFERROR(INDEX(Расходка[Наименование расходного материала],MATCH(Расходка[№],Поиск_расходки[Индекс13],0)),"")</f>
        <v>Guidezilla™ II 6F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>Launcher 6F EBU 3.5</v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Launcher 6F EBU 3.5</v>
      </c>
      <c r="Z22" s="139" t="str">
        <f>IFERROR(INDEX(Расходка[Наименование расходного материала],MATCH(Расходка[№],Поиск_расходки[Индекс9],0)),"")</f>
        <v>Launcher 6F EBU 3.5</v>
      </c>
      <c r="AA22" s="139" t="str">
        <f>IFERROR(INDEX(Расходка[Наименование расходного материала],MATCH(Расходка[№],Поиск_расходки[Индекс10],0)),"")</f>
        <v>Launcher 6F EBU 3.5</v>
      </c>
      <c r="AB22" s="139" t="str">
        <f>IFERROR(INDEX(Расходка[Наименование расходного материала],MATCH(Расходка[№],Поиск_расходки[Индекс11],0)),"")</f>
        <v>Launcher 6F EBU 3.5</v>
      </c>
      <c r="AC22" s="139" t="str">
        <f>IFERROR(INDEX(Расходка[Наименование расходного материала],MATCH(Расходка[№],Поиск_расходки[Индекс12],0)),"")</f>
        <v>Launcher 6F EBU 3.5</v>
      </c>
      <c r="AD22" s="139" t="str">
        <f>IFERROR(INDEX(Расходка[Наименование расходного материала],MATCH(Расходка[№],Поиск_расходки[Индекс13],0)),"")</f>
        <v>Launcher 6F EBU 3.5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404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>Launcher 6F EBU 4.0</v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Launcher 6F EBU 4.0</v>
      </c>
      <c r="Z23" s="139" t="str">
        <f>IFERROR(INDEX(Расходка[Наименование расходного материала],MATCH(Расходка[№],Поиск_расходки[Индекс9],0)),"")</f>
        <v>Launcher 6F EBU 4.0</v>
      </c>
      <c r="AA23" s="139" t="str">
        <f>IFERROR(INDEX(Расходка[Наименование расходного материала],MATCH(Расходка[№],Поиск_расходки[Индекс10],0)),"")</f>
        <v>Launcher 6F EBU 4.0</v>
      </c>
      <c r="AB23" s="139" t="str">
        <f>IFERROR(INDEX(Расходка[Наименование расходного материала],MATCH(Расходка[№],Поиск_расходки[Индекс11],0)),"")</f>
        <v>Launcher 6F EBU 4.0</v>
      </c>
      <c r="AC23" s="139" t="str">
        <f>IFERROR(INDEX(Расходка[Наименование расходного материала],MATCH(Расходка[№],Поиск_расходки[Индекс12],0)),"")</f>
        <v>Launcher 6F EBU 4.0</v>
      </c>
      <c r="AD23" s="139" t="str">
        <f>IFERROR(INDEX(Расходка[Наименование расходного материала],MATCH(Расходка[№],Поиск_расходки[Индекс13],0)),"")</f>
        <v>Launcher 6F EBU 4.0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>Launcher 6F JL 3.5</v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Launcher 6F JL 3.5</v>
      </c>
      <c r="Z24" s="139" t="str">
        <f>IFERROR(INDEX(Расходка[Наименование расходного материала],MATCH(Расходка[№],Поиск_расходки[Индекс9],0)),"")</f>
        <v>Launcher 6F JL 3.5</v>
      </c>
      <c r="AA24" s="139" t="str">
        <f>IFERROR(INDEX(Расходка[Наименование расходного материала],MATCH(Расходка[№],Поиск_расходки[Индекс10],0)),"")</f>
        <v>Launcher 6F JL 3.5</v>
      </c>
      <c r="AB24" s="139" t="str">
        <f>IFERROR(INDEX(Расходка[Наименование расходного материала],MATCH(Расходка[№],Поиск_расходки[Индекс11],0)),"")</f>
        <v>Launcher 6F JL 3.5</v>
      </c>
      <c r="AC24" s="139" t="str">
        <f>IFERROR(INDEX(Расходка[Наименование расходного материала],MATCH(Расходка[№],Поиск_расходки[Индекс12],0)),"")</f>
        <v>Launcher 6F JL 3.5</v>
      </c>
      <c r="AD24" s="139" t="str">
        <f>IFERROR(INDEX(Расходка[Наименование расходного материала],MATCH(Расходка[№],Поиск_расходки[Индекс13],0)),"")</f>
        <v>Launcher 6F JL 3.5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406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>Launcher 6F JL 4.0</v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Launcher 6F JL 4.0</v>
      </c>
      <c r="Z25" s="139" t="str">
        <f>IFERROR(INDEX(Расходка[Наименование расходного материала],MATCH(Расходка[№],Поиск_расходки[Индекс9],0)),"")</f>
        <v>Launcher 6F JL 4.0</v>
      </c>
      <c r="AA25" s="139" t="str">
        <f>IFERROR(INDEX(Расходка[Наименование расходного материала],MATCH(Расходка[№],Поиск_расходки[Индекс10],0)),"")</f>
        <v>Launcher 6F JL 4.0</v>
      </c>
      <c r="AB25" s="139" t="str">
        <f>IFERROR(INDEX(Расходка[Наименование расходного материала],MATCH(Расходка[№],Поиск_расходки[Индекс11],0)),"")</f>
        <v>Launcher 6F JL 4.0</v>
      </c>
      <c r="AC25" s="139" t="str">
        <f>IFERROR(INDEX(Расходка[Наименование расходного материала],MATCH(Расходка[№],Поиск_расходки[Индекс12],0)),"")</f>
        <v>Launcher 6F JL 4.0</v>
      </c>
      <c r="AD25" s="139" t="str">
        <f>IFERROR(INDEX(Расходка[Наименование расходного материала],MATCH(Расходка[№],Поиск_расходки[Индекс13],0)),"")</f>
        <v>Launcher 6F JL 4.0</v>
      </c>
      <c r="AF25" s="4" t="s">
        <v>5</v>
      </c>
      <c r="AG25" s="4" t="s">
        <v>376</v>
      </c>
    </row>
    <row r="26" spans="1:33">
      <c r="A26">
        <v>25</v>
      </c>
      <c r="B26" t="s">
        <v>4</v>
      </c>
      <c r="C26" t="s">
        <v>412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>Launcher 6F JL 4.5</v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JL 4.5</v>
      </c>
      <c r="Z26" s="144" t="str">
        <f>IFERROR(INDEX(Расходка[Наименование расходного материала],MATCH(Расходка[№],Поиск_расходки[Индекс9],0)),"")</f>
        <v>Launcher 6F JL 4.5</v>
      </c>
      <c r="AA26" s="144" t="str">
        <f>IFERROR(INDEX(Расходка[Наименование расходного материала],MATCH(Расходка[№],Поиск_расходки[Индекс10],0)),"")</f>
        <v>Launcher 6F JL 4.5</v>
      </c>
      <c r="AB26" s="144" t="str">
        <f>IFERROR(INDEX(Расходка[Наименование расходного материала],MATCH(Расходка[№],Поиск_расходки[Индекс11],0)),"")</f>
        <v>Launcher 6F JL 4.5</v>
      </c>
      <c r="AC26" s="144" t="str">
        <f>IFERROR(INDEX(Расходка[Наименование расходного материала],MATCH(Расходка[№],Поиск_расходки[Индекс12],0)),"")</f>
        <v>Launcher 6F JL 4.5</v>
      </c>
      <c r="AD26" s="144" t="str">
        <f>IFERROR(INDEX(Расходка[Наименование расходного материала],MATCH(Расходка[№],Поиск_расходки[Индекс13],0)),"")</f>
        <v>Launcher 6F JL 4.5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>Launcher 6F JR 3.5</v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JR 3.5</v>
      </c>
      <c r="Z27" s="144" t="str">
        <f>IFERROR(INDEX(Расходка[Наименование расходного материала],MATCH(Расходка[№],Поиск_расходки[Индекс9],0)),"")</f>
        <v>Launcher 6F JR 3.5</v>
      </c>
      <c r="AA27" s="144" t="str">
        <f>IFERROR(INDEX(Расходка[Наименование расходного материала],MATCH(Расходка[№],Поиск_расходки[Индекс10],0)),"")</f>
        <v>Launcher 6F JR 3.5</v>
      </c>
      <c r="AB27" s="144" t="str">
        <f>IFERROR(INDEX(Расходка[Наименование расходного материала],MATCH(Расходка[№],Поиск_расходки[Индекс11],0)),"")</f>
        <v>Launcher 6F JR 3.5</v>
      </c>
      <c r="AC27" s="144" t="str">
        <f>IFERROR(INDEX(Расходка[Наименование расходного материала],MATCH(Расходка[№],Поиск_расходки[Индекс12],0)),"")</f>
        <v>Launcher 6F JR 3.5</v>
      </c>
      <c r="AD27" s="144" t="str">
        <f>IFERROR(INDEX(Расходка[Наименование расходного материала],MATCH(Расходка[№],Поиск_расходки[Индекс13],0)),"")</f>
        <v>Launcher 6F JR 3.5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>Launcher 6F JR 4.0</v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JR 4.0</v>
      </c>
      <c r="Z28" s="144" t="str">
        <f>IFERROR(INDEX(Расходка[Наименование расходного материала],MATCH(Расходка[№],Поиск_расходки[Индекс9],0)),"")</f>
        <v>Launcher 6F JR 4.0</v>
      </c>
      <c r="AA28" s="144" t="str">
        <f>IFERROR(INDEX(Расходка[Наименование расходного материала],MATCH(Расходка[№],Поиск_расходки[Индекс10],0)),"")</f>
        <v>Launcher 6F JR 4.0</v>
      </c>
      <c r="AB28" s="144" t="str">
        <f>IFERROR(INDEX(Расходка[Наименование расходного материала],MATCH(Расходка[№],Поиск_расходки[Индекс11],0)),"")</f>
        <v>Launcher 6F JR 4.0</v>
      </c>
      <c r="AC28" s="144" t="str">
        <f>IFERROR(INDEX(Расходка[Наименование расходного материала],MATCH(Расходка[№],Поиск_расходки[Индекс12],0)),"")</f>
        <v>Launcher 6F JR 4.0</v>
      </c>
      <c r="AD28" s="144" t="str">
        <f>IFERROR(INDEX(Расходка[Наименование расходного материала],MATCH(Расходка[№],Поиск_расходки[Индекс13],0)),"")</f>
        <v>Launcher 6F JR 4.0</v>
      </c>
      <c r="AF28" s="4" t="s">
        <v>6</v>
      </c>
      <c r="AG28" s="4" t="s">
        <v>421</v>
      </c>
    </row>
    <row r="29" spans="1:33">
      <c r="A29">
        <v>28</v>
      </c>
      <c r="B29" t="s">
        <v>4</v>
      </c>
      <c r="C29" t="s">
        <v>419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>Launcher 7F JL 3.5</v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7F JL 3.5</v>
      </c>
      <c r="Z29" s="144" t="str">
        <f>IFERROR(INDEX(Расходка[Наименование расходного материала],MATCH(Расходка[№],Поиск_расходки[Индекс9],0)),"")</f>
        <v>Launcher 7F JL 3.5</v>
      </c>
      <c r="AA29" s="144" t="str">
        <f>IFERROR(INDEX(Расходка[Наименование расходного материала],MATCH(Расходка[№],Поиск_расходки[Индекс10],0)),"")</f>
        <v>Launcher 7F JL 3.5</v>
      </c>
      <c r="AB29" s="144" t="str">
        <f>IFERROR(INDEX(Расходка[Наименование расходного материала],MATCH(Расходка[№],Поиск_расходки[Индекс11],0)),"")</f>
        <v>Launcher 7F JL 3.5</v>
      </c>
      <c r="AC29" s="144" t="str">
        <f>IFERROR(INDEX(Расходка[Наименование расходного материала],MATCH(Расходка[№],Поиск_расходки[Индекс12],0)),"")</f>
        <v>Launcher 7F JL 3.5</v>
      </c>
      <c r="AD29" s="144" t="str">
        <f>IFERROR(INDEX(Расходка[Наименование расходного материала],MATCH(Расходка[№],Поиск_расходки[Индекс13],0)),"")</f>
        <v>Launcher 7F JL 3.5</v>
      </c>
      <c r="AF29" s="4" t="s">
        <v>6</v>
      </c>
      <c r="AG29" s="4" t="s">
        <v>162</v>
      </c>
    </row>
    <row r="30" spans="1:33">
      <c r="A30">
        <v>29</v>
      </c>
      <c r="B30" t="s">
        <v>4</v>
      </c>
      <c r="C30" t="s">
        <v>418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>Launcher 7F JL 4.0</v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7F JL 4.0</v>
      </c>
      <c r="Z30" s="144" t="str">
        <f>IFERROR(INDEX(Расходка[Наименование расходного материала],MATCH(Расходка[№],Поиск_расходки[Индекс9],0)),"")</f>
        <v>Launcher 7F JL 4.0</v>
      </c>
      <c r="AA30" s="144" t="str">
        <f>IFERROR(INDEX(Расходка[Наименование расходного материала],MATCH(Расходка[№],Поиск_расходки[Индекс10],0)),"")</f>
        <v>Launcher 7F JL 4.0</v>
      </c>
      <c r="AB30" s="144" t="str">
        <f>IFERROR(INDEX(Расходка[Наименование расходного материала],MATCH(Расходка[№],Поиск_расходки[Индекс11],0)),"")</f>
        <v>Launcher 7F JL 4.0</v>
      </c>
      <c r="AC30" s="144" t="str">
        <f>IFERROR(INDEX(Расходка[Наименование расходного материала],MATCH(Расходка[№],Поиск_расходки[Индекс12],0)),"")</f>
        <v>Launcher 7F JL 4.0</v>
      </c>
      <c r="AD30" s="144" t="str">
        <f>IFERROR(INDEX(Расходка[Наименование расходного материала],MATCH(Расходка[№],Поиск_расходки[Индекс13],0)),"")</f>
        <v>Launcher 7F JL 4.0</v>
      </c>
      <c r="AF30" s="4" t="s">
        <v>6</v>
      </c>
      <c r="AG30" s="4" t="s">
        <v>165</v>
      </c>
    </row>
    <row r="31" spans="1:33">
      <c r="A31">
        <v>30</v>
      </c>
      <c r="B31" t="s">
        <v>370</v>
      </c>
      <c r="C31" s="1" t="s">
        <v>409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>Angio-Seal™ VIP</v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Angio-Seal™ VIP</v>
      </c>
      <c r="Z31" s="144" t="str">
        <f>IFERROR(INDEX(Расходка[Наименование расходного материала],MATCH(Расходка[№],Поиск_расходки[Индекс9],0)),"")</f>
        <v>Angio-Seal™ VIP</v>
      </c>
      <c r="AA31" s="144" t="str">
        <f>IFERROR(INDEX(Расходка[Наименование расходного материала],MATCH(Расходка[№],Поиск_расходки[Индекс10],0)),"")</f>
        <v>Angio-Seal™ VIP</v>
      </c>
      <c r="AB31" s="144" t="str">
        <f>IFERROR(INDEX(Расходка[Наименование расходного материала],MATCH(Расходка[№],Поиск_расходки[Индекс11],0)),"")</f>
        <v>Angio-Seal™ VIP</v>
      </c>
      <c r="AC31" s="144" t="str">
        <f>IFERROR(INDEX(Расходка[Наименование расходного материала],MATCH(Расходка[№],Поиск_расходки[Индекс12],0)),"")</f>
        <v>Angio-Seal™ VIP</v>
      </c>
      <c r="AD31" s="144" t="str">
        <f>IFERROR(INDEX(Расходка[Наименование расходного материала],MATCH(Расходка[№],Поиск_расходки[Индекс13],0)),"")</f>
        <v>Angio-Seal™ VIP</v>
      </c>
      <c r="AF31" s="4" t="s">
        <v>6</v>
      </c>
      <c r="AG31" s="4" t="s">
        <v>167</v>
      </c>
    </row>
    <row r="32" spans="1:33">
      <c r="A32">
        <v>31</v>
      </c>
      <c r="B32" t="s">
        <v>380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>BasixCOMPAK</v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BasixCOMPAK</v>
      </c>
      <c r="Z32" s="144" t="str">
        <f>IFERROR(INDEX(Расходка[Наименование расходного материала],MATCH(Расходка[№],Поиск_расходки[Индекс9],0)),"")</f>
        <v>BasixCOMPAK</v>
      </c>
      <c r="AA32" s="144" t="str">
        <f>IFERROR(INDEX(Расходка[Наименование расходного материала],MATCH(Расходка[№],Поиск_расходки[Индекс10],0)),"")</f>
        <v>BasixCOMPAK</v>
      </c>
      <c r="AB32" s="144" t="str">
        <f>IFERROR(INDEX(Расходка[Наименование расходного материала],MATCH(Расходка[№],Поиск_расходки[Индекс11],0)),"")</f>
        <v>BasixCOMPAK</v>
      </c>
      <c r="AC32" s="144" t="str">
        <f>IFERROR(INDEX(Расходка[Наименование расходного материала],MATCH(Расходка[№],Поиск_расходки[Индекс12],0)),"")</f>
        <v>BasixCOMPAK</v>
      </c>
      <c r="AD32" s="144" t="str">
        <f>IFERROR(INDEX(Расходка[Наименование расходного материала],MATCH(Расходка[№],Поиск_расходки[Индекс13],0)),"")</f>
        <v>BasixCOMPAK</v>
      </c>
      <c r="AF32" s="4" t="s">
        <v>6</v>
      </c>
      <c r="AG32" s="4" t="s">
        <v>166</v>
      </c>
    </row>
    <row r="33" spans="1:33">
      <c r="A33">
        <v>32</v>
      </c>
      <c r="B33" t="s">
        <v>382</v>
      </c>
      <c r="C33" s="1" t="s">
        <v>411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>Nitrex 260</v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Nitrex 260</v>
      </c>
      <c r="Z33" s="144" t="str">
        <f>IFERROR(INDEX(Расходка[Наименование расходного материала],MATCH(Расходка[№],Поиск_расходки[Индекс9],0)),"")</f>
        <v>Nitrex 260</v>
      </c>
      <c r="AA33" s="144" t="str">
        <f>IFERROR(INDEX(Расходка[Наименование расходного материала],MATCH(Расходка[№],Поиск_расходки[Индекс10],0)),"")</f>
        <v>Nitrex 260</v>
      </c>
      <c r="AB33" s="144" t="str">
        <f>IFERROR(INDEX(Расходка[Наименование расходного материала],MATCH(Расходка[№],Поиск_расходки[Индекс11],0)),"")</f>
        <v>Nitrex 260</v>
      </c>
      <c r="AC33" s="144" t="str">
        <f>IFERROR(INDEX(Расходка[Наименование расходного материала],MATCH(Расходка[№],Поиск_расходки[Индекс12],0)),"")</f>
        <v>Nitrex 260</v>
      </c>
      <c r="AD33" s="144" t="str">
        <f>IFERROR(INDEX(Расходка[Наименование расходного материала],MATCH(Расходка[№],Поиск_расходки[Индекс13],0)),"")</f>
        <v>Nitrex 260</v>
      </c>
      <c r="AF33" s="4" t="s">
        <v>6</v>
      </c>
      <c r="AG33" s="4" t="s">
        <v>169</v>
      </c>
    </row>
    <row r="34" spans="1:33">
      <c r="A34">
        <v>33</v>
      </c>
      <c r="B34" t="s">
        <v>271</v>
      </c>
      <c r="C34" s="1" t="s">
        <v>416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33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>Oscor 7F</v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Oscor 7F</v>
      </c>
      <c r="Z34" s="144" t="str">
        <f>IFERROR(INDEX(Расходка[Наименование расходного материала],MATCH(Расходка[№],Поиск_расходки[Индекс9],0)),"")</f>
        <v>Oscor 7F</v>
      </c>
      <c r="AA34" s="144" t="str">
        <f>IFERROR(INDEX(Расходка[Наименование расходного материала],MATCH(Расходка[№],Поиск_расходки[Индекс10],0)),"")</f>
        <v>Oscor 7F</v>
      </c>
      <c r="AB34" s="144" t="str">
        <f>IFERROR(INDEX(Расходка[Наименование расходного материала],MATCH(Расходка[№],Поиск_расходки[Индекс11],0)),"")</f>
        <v>Oscor 7F</v>
      </c>
      <c r="AC34" s="144" t="str">
        <f>IFERROR(INDEX(Расходка[Наименование расходного материала],MATCH(Расходка[№],Поиск_расходки[Индекс12],0)),"")</f>
        <v>Oscor 7F</v>
      </c>
      <c r="AD34" s="144" t="str">
        <f>IFERROR(INDEX(Расходка[Наименование расходного материала],MATCH(Расходка[№],Поиск_расходки[Индекс13],0)),"")</f>
        <v>Oscor 7F</v>
      </c>
      <c r="AF34" s="4" t="s">
        <v>6</v>
      </c>
      <c r="AG34" s="4" t="s">
        <v>170</v>
      </c>
    </row>
    <row r="35" spans="1:33">
      <c r="C35" s="1"/>
      <c r="AF35" s="4" t="s">
        <v>6</v>
      </c>
      <c r="AG35" s="4" t="s">
        <v>422</v>
      </c>
    </row>
    <row r="36" spans="1:33">
      <c r="AF36" s="4" t="s">
        <v>6</v>
      </c>
      <c r="AG36" s="4" t="s">
        <v>423</v>
      </c>
    </row>
    <row r="37" spans="1:33">
      <c r="AF37" s="4" t="s">
        <v>6</v>
      </c>
      <c r="AG37" s="4" t="s">
        <v>424</v>
      </c>
    </row>
    <row r="38" spans="1:33">
      <c r="AF38" s="4" t="s">
        <v>6</v>
      </c>
      <c r="AG38" s="4" t="s">
        <v>425</v>
      </c>
    </row>
    <row r="39" spans="1:33">
      <c r="AF39" s="4" t="s">
        <v>6</v>
      </c>
      <c r="AG39" s="4" t="s">
        <v>177</v>
      </c>
    </row>
    <row r="40" spans="1:33">
      <c r="AF40" s="4" t="s">
        <v>6</v>
      </c>
      <c r="AG40" s="4" t="s">
        <v>171</v>
      </c>
    </row>
    <row r="41" spans="1:33">
      <c r="AF41" s="4" t="s">
        <v>6</v>
      </c>
      <c r="AG41" s="4" t="s">
        <v>172</v>
      </c>
    </row>
    <row r="42" spans="1:33">
      <c r="AF42" s="4" t="s">
        <v>6</v>
      </c>
      <c r="AG42" s="4" t="s">
        <v>173</v>
      </c>
    </row>
    <row r="43" spans="1:33">
      <c r="AF43" s="4" t="s">
        <v>6</v>
      </c>
      <c r="AG43" s="4" t="s">
        <v>174</v>
      </c>
    </row>
    <row r="44" spans="1:33">
      <c r="C44" s="1"/>
      <c r="AF44" s="4" t="s">
        <v>6</v>
      </c>
      <c r="AG44" s="4" t="s">
        <v>175</v>
      </c>
    </row>
    <row r="45" spans="1:33">
      <c r="AF45" s="4" t="s">
        <v>6</v>
      </c>
      <c r="AG45" s="4" t="s">
        <v>176</v>
      </c>
    </row>
    <row r="46" spans="1:33">
      <c r="AF46" s="4" t="s">
        <v>6</v>
      </c>
      <c r="AG46" s="4" t="s">
        <v>189</v>
      </c>
    </row>
    <row r="47" spans="1:33">
      <c r="AF47" s="4" t="s">
        <v>6</v>
      </c>
      <c r="AG47" s="4" t="s">
        <v>111</v>
      </c>
    </row>
    <row r="48" spans="1:33">
      <c r="AF48" s="4" t="s">
        <v>6</v>
      </c>
      <c r="AG48" s="4" t="s">
        <v>163</v>
      </c>
    </row>
    <row r="49" spans="32:33">
      <c r="AF49" s="4" t="s">
        <v>6</v>
      </c>
      <c r="AG49" s="4" t="s">
        <v>178</v>
      </c>
    </row>
    <row r="50" spans="32:33">
      <c r="AF50" s="4" t="s">
        <v>6</v>
      </c>
      <c r="AG50" s="4" t="s">
        <v>168</v>
      </c>
    </row>
    <row r="51" spans="32:33">
      <c r="AF51" s="4" t="s">
        <v>6</v>
      </c>
      <c r="AG51" s="4" t="s">
        <v>179</v>
      </c>
    </row>
    <row r="52" spans="32:33">
      <c r="AF52" s="4" t="s">
        <v>6</v>
      </c>
      <c r="AG52" s="4" t="s">
        <v>180</v>
      </c>
    </row>
    <row r="53" spans="32:33">
      <c r="AF53" s="4" t="s">
        <v>6</v>
      </c>
      <c r="AG53" s="4" t="s">
        <v>181</v>
      </c>
    </row>
    <row r="54" spans="32:33">
      <c r="AF54" s="4" t="s">
        <v>6</v>
      </c>
      <c r="AG54" s="4" t="s">
        <v>188</v>
      </c>
    </row>
    <row r="55" spans="32:33">
      <c r="AF55" s="4" t="s">
        <v>6</v>
      </c>
      <c r="AG55" s="4" t="s">
        <v>116</v>
      </c>
    </row>
    <row r="56" spans="32:33">
      <c r="AF56" s="4" t="s">
        <v>6</v>
      </c>
      <c r="AG56" s="4" t="s">
        <v>182</v>
      </c>
    </row>
    <row r="57" spans="32:33">
      <c r="AF57" s="4" t="s">
        <v>6</v>
      </c>
      <c r="AG57" s="4" t="s">
        <v>183</v>
      </c>
    </row>
    <row r="58" spans="32:33">
      <c r="AF58" s="4" t="s">
        <v>6</v>
      </c>
      <c r="AG58" s="4" t="s">
        <v>184</v>
      </c>
    </row>
    <row r="59" spans="32:33">
      <c r="AF59" s="4" t="s">
        <v>6</v>
      </c>
      <c r="AG59" s="4" t="s">
        <v>185</v>
      </c>
    </row>
    <row r="60" spans="32:33">
      <c r="AF60" s="4" t="s">
        <v>6</v>
      </c>
      <c r="AG60" s="4" t="s">
        <v>186</v>
      </c>
    </row>
    <row r="61" spans="32:33">
      <c r="AF61" s="4" t="s">
        <v>6</v>
      </c>
      <c r="AG61" s="4" t="s">
        <v>187</v>
      </c>
    </row>
    <row r="62" spans="32:33">
      <c r="AF62" s="4" t="s">
        <v>6</v>
      </c>
      <c r="AG62" s="4" t="s">
        <v>375</v>
      </c>
    </row>
    <row r="63" spans="32:33">
      <c r="AF63" s="4" t="s">
        <v>6</v>
      </c>
      <c r="AG63" s="4" t="s">
        <v>120</v>
      </c>
    </row>
    <row r="64" spans="32:33">
      <c r="AF64" s="4" t="s">
        <v>6</v>
      </c>
      <c r="AG64" s="4" t="s">
        <v>121</v>
      </c>
    </row>
    <row r="65" spans="32:33">
      <c r="AF65" s="4" t="s">
        <v>6</v>
      </c>
      <c r="AG65" s="4" t="s">
        <v>164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373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374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372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373</v>
      </c>
      <c r="B38" t="s">
        <v>325</v>
      </c>
    </row>
    <row r="39" spans="1:2">
      <c r="A39" t="s">
        <v>373</v>
      </c>
      <c r="B39" t="s">
        <v>326</v>
      </c>
    </row>
    <row r="40" spans="1:2">
      <c r="A40" t="s">
        <v>373</v>
      </c>
      <c r="B40" t="s">
        <v>327</v>
      </c>
    </row>
    <row r="41" spans="1:2">
      <c r="A41" t="s">
        <v>373</v>
      </c>
      <c r="B41" t="s">
        <v>242</v>
      </c>
    </row>
    <row r="42" spans="1:2">
      <c r="A42" t="s">
        <v>373</v>
      </c>
      <c r="B42" t="s">
        <v>323</v>
      </c>
    </row>
    <row r="43" spans="1:2">
      <c r="A43" t="s">
        <v>373</v>
      </c>
      <c r="B43" t="s">
        <v>334</v>
      </c>
    </row>
    <row r="44" spans="1:2">
      <c r="A44" t="s">
        <v>373</v>
      </c>
      <c r="B44" t="s">
        <v>241</v>
      </c>
    </row>
    <row r="45" spans="1:2">
      <c r="A45" t="s">
        <v>373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426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2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2022-08-05T13:59:15Z</cp:lastPrinted>
  <dcterms:created xsi:type="dcterms:W3CDTF">2015-06-05T18:19:34Z</dcterms:created>
  <dcterms:modified xsi:type="dcterms:W3CDTF">2022-08-05T17:26:27Z</dcterms:modified>
</cp:coreProperties>
</file>