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17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9" l="1"/>
  <c r="E45" i="1" l="1"/>
  <c r="E46" i="1"/>
  <c r="E47" i="1"/>
  <c r="E48" i="1"/>
  <c r="E49" i="1"/>
  <c r="E50" i="1"/>
  <c r="E51" i="1"/>
  <c r="E52" i="1"/>
  <c r="E53" i="1"/>
  <c r="F45" i="1"/>
  <c r="F46" i="1"/>
  <c r="F47" i="1"/>
  <c r="F48" i="1"/>
  <c r="F49" i="1"/>
  <c r="F50" i="1"/>
  <c r="F51" i="1"/>
  <c r="F52" i="1"/>
  <c r="F53" i="1"/>
  <c r="G45" i="1"/>
  <c r="G46" i="1"/>
  <c r="G47" i="1"/>
  <c r="G48" i="1"/>
  <c r="G49" i="1"/>
  <c r="G50" i="1"/>
  <c r="G51" i="1"/>
  <c r="G52" i="1"/>
  <c r="G53" i="1"/>
  <c r="H45" i="1"/>
  <c r="H46" i="1"/>
  <c r="H47" i="1"/>
  <c r="H48" i="1"/>
  <c r="H49" i="1"/>
  <c r="H50" i="1"/>
  <c r="H51" i="1"/>
  <c r="H52" i="1"/>
  <c r="H53" i="1"/>
  <c r="I45" i="1"/>
  <c r="I46" i="1"/>
  <c r="I47" i="1"/>
  <c r="I48" i="1"/>
  <c r="I49" i="1"/>
  <c r="I50" i="1"/>
  <c r="I51" i="1"/>
  <c r="I52" i="1"/>
  <c r="I53" i="1"/>
  <c r="J45" i="1"/>
  <c r="J46" i="1"/>
  <c r="J47" i="1"/>
  <c r="J48" i="1"/>
  <c r="J49" i="1"/>
  <c r="J50" i="1"/>
  <c r="J51" i="1"/>
  <c r="J52" i="1"/>
  <c r="J53" i="1"/>
  <c r="K45" i="1"/>
  <c r="K46" i="1"/>
  <c r="K47" i="1"/>
  <c r="K48" i="1"/>
  <c r="K49" i="1"/>
  <c r="K50" i="1"/>
  <c r="K51" i="1"/>
  <c r="K52" i="1"/>
  <c r="K53" i="1"/>
  <c r="L45" i="1"/>
  <c r="L46" i="1"/>
  <c r="L47" i="1"/>
  <c r="L48" i="1"/>
  <c r="L49" i="1"/>
  <c r="L50" i="1"/>
  <c r="L51" i="1"/>
  <c r="L52" i="1"/>
  <c r="L53" i="1"/>
  <c r="M45" i="1"/>
  <c r="M46" i="1"/>
  <c r="M47" i="1"/>
  <c r="M48" i="1"/>
  <c r="M49" i="1"/>
  <c r="M50" i="1"/>
  <c r="M51" i="1"/>
  <c r="M52" i="1"/>
  <c r="M53" i="1"/>
  <c r="N45" i="1"/>
  <c r="N46" i="1"/>
  <c r="N47" i="1"/>
  <c r="N48" i="1"/>
  <c r="N49" i="1"/>
  <c r="N50" i="1"/>
  <c r="N51" i="1"/>
  <c r="N52" i="1"/>
  <c r="N53" i="1"/>
  <c r="O45" i="1"/>
  <c r="O46" i="1"/>
  <c r="O47" i="1"/>
  <c r="O48" i="1"/>
  <c r="O49" i="1"/>
  <c r="O50" i="1"/>
  <c r="O51" i="1"/>
  <c r="O52" i="1"/>
  <c r="O53" i="1"/>
  <c r="P45" i="1"/>
  <c r="P46" i="1"/>
  <c r="P47" i="1"/>
  <c r="P48" i="1"/>
  <c r="P49" i="1"/>
  <c r="P50" i="1"/>
  <c r="P51" i="1"/>
  <c r="P52" i="1"/>
  <c r="P53" i="1"/>
  <c r="Q45" i="1"/>
  <c r="Q46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G10" i="1" s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F14" i="1" s="1"/>
  <c r="F15" i="1" s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M15" i="1"/>
  <c r="O15" i="1"/>
  <c r="L13" i="1"/>
  <c r="L14" i="1" s="1"/>
  <c r="L15" i="1" s="1"/>
  <c r="P16" i="1"/>
  <c r="Q15" i="1"/>
  <c r="K12" i="1"/>
  <c r="I15" i="1" l="1"/>
  <c r="J17" i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X43" i="1" s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0" i="1"/>
  <c r="AD23" i="1"/>
  <c r="AD22" i="1"/>
  <c r="L31" i="1"/>
  <c r="L32" i="1" s="1"/>
  <c r="M30" i="1"/>
  <c r="F29" i="1"/>
  <c r="F30" i="1" s="1"/>
  <c r="N29" i="1"/>
  <c r="P29" i="1"/>
  <c r="O29" i="1"/>
  <c r="X39" i="1" l="1"/>
  <c r="X42" i="1"/>
  <c r="X41" i="1"/>
  <c r="X51" i="1"/>
  <c r="X52" i="1"/>
  <c r="X45" i="1"/>
  <c r="X47" i="1"/>
  <c r="X49" i="1"/>
  <c r="X53" i="1"/>
  <c r="X46" i="1"/>
  <c r="X48" i="1"/>
  <c r="X44" i="1"/>
  <c r="X50" i="1"/>
  <c r="X40" i="1"/>
  <c r="X2" i="1"/>
  <c r="AD35" i="1"/>
  <c r="AD42" i="1"/>
  <c r="Q43" i="1"/>
  <c r="G43" i="1"/>
  <c r="G44" i="1" s="1"/>
  <c r="T41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L33" i="1"/>
  <c r="M31" i="1"/>
  <c r="N30" i="1"/>
  <c r="O30" i="1"/>
  <c r="P30" i="1"/>
  <c r="AC25" i="1"/>
  <c r="AB25" i="1"/>
  <c r="AA25" i="1"/>
  <c r="S44" i="1" l="1"/>
  <c r="S46" i="1"/>
  <c r="S51" i="1"/>
  <c r="S45" i="1"/>
  <c r="S48" i="1"/>
  <c r="S50" i="1"/>
  <c r="S47" i="1"/>
  <c r="S52" i="1"/>
  <c r="S49" i="1"/>
  <c r="S53" i="1"/>
  <c r="AD43" i="1"/>
  <c r="Q44" i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AD45" i="1" l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AB53" i="1" l="1"/>
  <c r="AB47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20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0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Z43" i="1"/>
  <c r="M44" i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46" i="1" l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<sst xmlns="http://schemas.openxmlformats.org/spreadsheetml/2006/main" count="737" uniqueCount="466">
  <si>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</si>
  <si>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</si>
  <si>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</si>
  <si>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</si>
  <si>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</si>
  <si>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</si>
  <si>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</si>
  <si>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</si>
  <si>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</si>
  <si>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</si>
  <si>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</si>
  <si>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</si>
  <si>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</si>
  <si>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</si>
  <si>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</si>
  <si>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</si>
  <si>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</si>
  <si>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</si>
  <si>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</si>
  <si>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</si>
  <si>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</si>
  <si>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</si>
  <si>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</si>
  <si>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</si>
  <si>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</si>
  <si>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</si>
  <si>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</si>
  <si>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</si>
  <si>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</si>
  <si>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</si>
  <si>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</si>
  <si>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</si>
  <si>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</si>
  <si>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</si>
  <si>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</si>
  <si>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</si>
  <si>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</si>
  <si>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</si>
  <si>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</si>
  <si>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</si>
  <si>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</si>
  <si>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</si>
  <si>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</si>
  <si>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</si>
  <si>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</si>
  <si>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</si>
  <si>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</si>
  <si>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</si>
  <si>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</si>
  <si>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</si>
  <si>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</si>
  <si>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</si>
  <si>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</si>
  <si>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</si>
  <si>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</si>
  <si>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</si>
  <si>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</si>
  <si>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</si>
  <si>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</si>
  <si>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</si>
  <si>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</si>
  <si>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</si>
  <si>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</si>
  <si>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</si>
  <si>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</si>
  <si>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</si>
  <si>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</si>
  <si>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</si>
  <si>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</si>
  <si>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</si>
  <si>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</si>
  <si>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</si>
  <si>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</si>
  <si>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</si>
  <si>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</si>
  <si>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</si>
  <si>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</si>
  <si>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</si>
  <si>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</si>
  <si>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</si>
  <si>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</si>
  <si>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</si>
  <si>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</si>
  <si>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</si>
  <si>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</si>
  <si>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</si>
  <si>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</si>
  <si>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</si>
  <si>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</si>
  <si>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</si>
  <si>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</si>
  <si>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</si>
  <si>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</si>
  <si>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</si>
  <si>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</si>
  <si>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</si>
  <si>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</si>
  <si>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</si>
  <si>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</si>
  <si>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</si>
  <si>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</si>
  <si>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</si>
  <si>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</si>
  <si>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</si>
  <si>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</si>
  <si>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</si>
  <si>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</si>
  <si>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</si>
  <si>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</si>
  <si>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</si>
  <si>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</si>
  <si>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</si>
  <si>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</si>
  <si>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</si>
  <si>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</si>
  <si>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</si>
  <si>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</si>
  <si>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</si>
  <si>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</si>
  <si>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</si>
  <si>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</si>
  <si>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</si>
  <si>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</si>
  <si>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</si>
  <si>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</si>
  <si>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</si>
  <si>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</si>
  <si>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</si>
  <si>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</si>
  <si>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</si>
  <si>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</si>
  <si>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</si>
  <si>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</si>
  <si>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</si>
  <si>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</si>
  <si>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</si>
  <si>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</si>
  <si>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</si>
  <si>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</si>
  <si>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</si>
  <si>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</si>
  <si>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</si>
  <si>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</si>
  <si>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</si>
  <si>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</si>
  <si>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</si>
  <si>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</si>
  <si>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</si>
  <si>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</si>
  <si>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</si>
  <si>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</si>
  <si>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</si>
  <si>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</si>
  <si>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</si>
  <si>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</si>
  <si>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</si>
  <si>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</si>
  <si>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</si>
  <si>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</si>
  <si>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</si>
  <si>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</si>
  <si>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</si>
  <si>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</si>
  <si>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</si>
  <si>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</si>
  <si>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</si>
  <si>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</si>
  <si>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</si>
  <si>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</si>
  <si>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</si>
  <si>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</si>
  <si>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</si>
  <si>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</si>
  <si>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</si>
  <si>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</si>
  <si>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</si>
  <si>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</si>
  <si>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</si>
  <si>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</si>
  <si>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</si>
  <si>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</si>
  <si>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</si>
  <si>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</si>
  <si>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</si>
  <si>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</si>
  <si>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</si>
  <si>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</si>
  <si>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</si>
  <si>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</si>
  <si>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</si>
  <si>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</si>
  <si>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</si>
  <si>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</si>
  <si>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</si>
  <si>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</si>
  <si>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</si>
  <si>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</si>
  <si>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</si>
  <si>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</si>
  <si>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</si>
  <si>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</si>
  <si>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</si>
  <si>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</si>
  <si>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</si>
  <si>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</si>
  <si>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</si>
  <si>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</si>
  <si>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</si>
  <si>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</si>
  <si>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</si>
  <si>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</si>
  <si>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</si>
  <si>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</si>
  <si>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</si>
  <si>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</si>
  <si>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</si>
  <si>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</si>
  <si>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</si>
  <si>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</si>
  <si>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</si>
  <si>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</si>
  <si>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</si>
  <si>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</si>
  <si>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</si>
  <si>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</si>
  <si>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</si>
  <si>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</si>
  <si>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</si>
  <si>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</si>
  <si>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</si>
  <si>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</si>
  <si>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</si>
  <si>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</si>
  <si>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</si>
  <si>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</si>
  <si>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</si>
  <si>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</si>
  <si>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</si>
  <si>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</si>
  <si>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</si>
  <si>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</si>
  <si>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</si>
  <si>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</si>
  <si>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</si>
  <si>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</si>
  <si>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</si>
  <si>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</si>
  <si>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</si>
  <si>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</si>
  <si>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</si>
  <si>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</si>
  <si>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</si>
  <si>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</si>
  <si>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</si>
  <si>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</si>
  <si>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</si>
  <si>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</si>
  <si>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</si>
  <si>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</si>
  <si>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</si>
  <si>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</si>
  <si>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</si>
  <si>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</si>
  <si>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</si>
  <si>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</si>
  <si>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</si>
  <si>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</si>
  <si>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</si>
  <si>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</si>
  <si>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</si>
  <si>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</si>
  <si>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</si>
  <si>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</si>
  <si>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</si>
  <si>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</si>
  <si>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</si>
  <si>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</si>
  <si>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</si>
  <si>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</si>
  <si>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</si>
  <si>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</si>
  <si>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</si>
  <si>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</si>
  <si>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</si>
  <si>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</si>
  <si>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</si>
  <si>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</si>
  <si>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</si>
  <si>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</si>
  <si>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</si>
  <si>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</si>
  <si>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</si>
  <si>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</si>
  <si>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</si>
  <si>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</si>
  <si>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</si>
  <si>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</si>
  <si>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</si>
  <si>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</si>
  <si>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</si>
  <si>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</si>
  <si>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</si>
  <si>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</si>
  <si>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</si>
  <si>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</si>
  <si>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</si>
  <si>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</si>
  <si>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</si>
  <si>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</si>
  <si>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</si>
  <si>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</si>
  <si>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</si>
  <si>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</si>
  <si>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</si>
  <si>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</si>
  <si>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</si>
  <si>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</si>
  <si>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</si>
  <si>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</si>
  <si>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</si>
  <si>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</si>
  <si>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</si>
  <si>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</si>
  <si>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</si>
  <si>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</si>
  <si>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</si>
  <si>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</si>
  <si>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</si>
  <si>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</si>
  <si>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</si>
  <si>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</si>
  <si>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</si>
  <si>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</si>
  <si>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</si>
  <si>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</si>
  <si>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</si>
  <si>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</si>
  <si>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</si>
  <si>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</si>
  <si>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</si>
  <si>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</si>
  <si>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</si>
  <si>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</si>
  <si>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</si>
  <si>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</si>
  <si>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</si>
  <si>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</si>
  <si>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</si>
  <si>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</si>
  <si>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</si>
  <si>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</si>
  <si>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</si>
  <si>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</si>
  <si>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</si>
  <si>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</si>
  <si>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</si>
  <si>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</si>
  <si>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</si>
  <si>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</si>
  <si>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</si>
  <si>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</si>
  <si>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</si>
  <si>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</si>
  <si>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</si>
  <si>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</si>
  <si>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</si>
  <si>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</si>
  <si>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</si>
  <si>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</si>
  <si>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</si>
  <si>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</si>
  <si>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</si>
  <si>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</si>
  <si>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</si>
  <si>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</si>
  <si>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</si>
  <si>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</si>
  <si>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</si>
  <si>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</si>
  <si>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</si>
  <si>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</si>
  <si>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</si>
  <si>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</si>
  <si>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</si>
  <si>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</si>
  <si>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</si>
  <si>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</si>
  <si>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</si>
  <si>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</si>
  <si>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</si>
  <si>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</si>
  <si>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</si>
  <si>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</si>
  <si>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</si>
  <si>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</si>
  <si>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</si>
  <si>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</si>
  <si>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</si>
  <si>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</si>
  <si>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</si>
  <si>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</si>
  <si>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</si>
  <si>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</si>
  <si>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</si>
  <si>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</si>
  <si>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</si>
  <si>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</si>
  <si>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</si>
  <si>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</si>
  <si>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</si>
  <si>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</si>
  <si>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</si>
  <si>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</si>
  <si>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</si>
  <si>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</si>
  <si>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</si>
  <si>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</si>
  <si>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</si>
  <si>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</si>
  <si>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</si>
  <si>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</si>
  <si>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</si>
  <si>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</si>
  <si>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</si>
  <si>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</si>
  <si>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</si>
  <si>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</si>
  <si>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</si>
  <si>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</si>
  <si>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</si>
  <si>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</si>
  <si>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</si>
  <si>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</si>
  <si>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</si>
  <si>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</si>
  <si>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</si>
  <si>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</si>
  <si>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</si>
  <si>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</si>
  <si>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</si>
  <si>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</si>
  <si>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</si>
  <si>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</si>
  <si>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</si>
  <si>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</si>
  <si>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</si>
  <si>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</si>
  <si>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</si>
  <si>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</si>
  <si>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</si>
  <si>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</si>
  <si>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</si>
  <si>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</si>
  <si>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</si>
  <si>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</si>
  <si>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</si>
  <si>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100 ml</t>
  </si>
  <si>
    <t>й реваскуляризвации миокарда путем Ч</t>
  </si>
  <si>
    <t>Правый</t>
  </si>
  <si>
    <t>Кочнева З.В.</t>
  </si>
  <si>
    <t>выраженный кальциноз, стеноз устья до 30%.</t>
  </si>
  <si>
    <t>3:00</t>
  </si>
  <si>
    <t>диффузные кальцинированные стенотические изменения на протяжении проксимального и среднего сегмента с макс.степенью стенозирования в проксимальном сегменте 60%, среднего сегмента 80%; стеноз проксимальной трети крупной ДВ-1 70%; стеноз устья крупной СВ 70%. Антеградный кровоток TIMI 3.</t>
  </si>
  <si>
    <t>выраженный кальциноз, пролонгированный стеноз проксимального сегмента 70%, антеградный кровоток TIMI 3.</t>
  </si>
  <si>
    <t>диффузные кальцинированные стенотические изменения на протяжении всех сегментов с макс. степенью стенозирования в проксимальном сегменте 60%, среднего сегмента 70%, хроническая функциональная окклюзия дистального сегмента с градацией  антеградного кровотока TIMI 1. Выраженный межсистемный коллатеральный кровоток из СВ ПНА с ретроградным контрастированием ЗМЖВ и ЗБВ до зоны "креста" ПКА.</t>
  </si>
  <si>
    <t>С учётом клинических данных, тяжёлого диффузного кальцинированного трёхсосудистого поражения   с сопутствующим заб - СД 2 типа при сохранной ФВЛЖ от экстренного ЧКВ решено воздержаться. Риски развития  возможных тяжёлых осложнений значительно превышают потенциальную пользу  ЧКВ. Консервативная стратегия.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</si>
</sst>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37" fillId="0" borderId="10" xfId="0" applyFont="1" applyBorder="1" applyAlignment="1">
      <alignment horizontal="left"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1" fillId="0" borderId="0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4" fillId="0" borderId="25" xfId="0" applyFont="1" applyBorder="1" applyAlignment="1" applyProtection="1">
      <alignment horizontal="center" vertical="center"/>
      <protection locked="0"/>
    </xf>
    <xf numFmtId="0" fontId="54" fillId="0" borderId="25" xfId="0" applyFont="1" applyFill="1" applyBorder="1" applyAlignment="1" applyProtection="1">
      <alignment horizontal="center" vertical="center"/>
      <protection locked="0"/>
    </xf>
    <xf numFmtId="0" fontId="54" fillId="0" borderId="26" xfId="0" applyFont="1" applyBorder="1" applyAlignment="1" applyProtection="1">
      <alignment horizontal="center" vertical="center"/>
      <protection locked="0"/>
    </xf>
    <xf numFmtId="0" fontId="55" fillId="4" borderId="28" xfId="0" applyFont="1" applyFill="1" applyBorder="1" applyAlignment="1">
      <alignment horizontal="center" vertical="center"/>
    </xf>
    <xf numFmtId="0" fontId="55" fillId="4" borderId="29" xfId="0" applyFont="1" applyFill="1" applyBorder="1" applyAlignment="1">
      <alignment horizontal="center" vertical="center"/>
    </xf>
    <xf numFmtId="0" fontId="55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4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4" fillId="0" borderId="33" xfId="0" applyFont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4" fillId="0" borderId="35" xfId="0" applyFont="1" applyFill="1" applyBorder="1" applyAlignment="1" applyProtection="1">
      <alignment horizontal="center" vertical="center"/>
      <protection locked="0"/>
    </xf>
    <xf numFmtId="0" fontId="54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3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4" fillId="0" borderId="26" xfId="0" applyFont="1" applyBorder="1" applyAlignment="1" applyProtection="1">
      <alignment horizontal="justify" vertical="center" wrapText="1"/>
      <protection locked="0"/>
    </xf>
    <xf numFmtId="0" fontId="54" fillId="0" borderId="25" xfId="0" applyFont="1" applyBorder="1" applyAlignment="1" applyProtection="1">
      <alignment horizontal="justify" vertical="center" wrapText="1"/>
      <protection locked="0"/>
    </xf>
    <xf numFmtId="16" fontId="54" fillId="0" borderId="25" xfId="0" applyNumberFormat="1" applyFont="1" applyBorder="1" applyAlignment="1" applyProtection="1">
      <alignment horizontal="justify" vertical="center" wrapText="1"/>
      <protection locked="0"/>
    </xf>
    <xf numFmtId="0" fontId="54" fillId="0" borderId="25" xfId="0" applyFont="1" applyFill="1" applyBorder="1" applyAlignment="1" applyProtection="1">
      <alignment horizontal="justify" vertical="center" wrapText="1"/>
      <protection locked="0"/>
    </xf>
    <xf numFmtId="0" fontId="54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6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39" fillId="0" borderId="0" xfId="0" applyFont="1" applyBorder="1"/>
    <xf numFmtId="0" fontId="57" fillId="0" borderId="0" xfId="0" applyFont="1" applyBorder="1" applyAlignment="1">
      <alignment vertical="top" wrapText="1"/>
    </xf>
    <xf numFmtId="0" fontId="39" fillId="0" borderId="8" xfId="0" applyFont="1" applyBorder="1"/>
    <xf numFmtId="0" fontId="39" fillId="0" borderId="3" xfId="0" applyFont="1" applyBorder="1"/>
    <xf numFmtId="0" fontId="57" fillId="0" borderId="3" xfId="0" applyFont="1" applyBorder="1" applyAlignment="1">
      <alignment vertical="top" wrapText="1"/>
    </xf>
    <xf numFmtId="0" fontId="39" fillId="0" borderId="9" xfId="0" applyFont="1" applyBorder="1"/>
    <xf numFmtId="0" fontId="57" fillId="0" borderId="8" xfId="0" applyFont="1" applyBorder="1" applyAlignment="1">
      <alignment vertical="top" wrapText="1"/>
    </xf>
    <xf numFmtId="0" fontId="39" fillId="0" borderId="12" xfId="0" applyFont="1" applyBorder="1"/>
    <xf numFmtId="0" fontId="57" fillId="0" borderId="12" xfId="0" applyFont="1" applyBorder="1" applyAlignment="1">
      <alignment vertical="top" wrapText="1"/>
    </xf>
    <xf numFmtId="0" fontId="39" fillId="0" borderId="12" xfId="0" applyFont="1" applyBorder="1" applyAlignment="1"/>
    <xf numFmtId="0" fontId="58" fillId="0" borderId="0" xfId="0" applyFont="1" applyBorder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1" fillId="0" borderId="11" xfId="0" applyFont="1" applyBorder="1" applyAlignment="1" applyProtection="1">
      <alignment horizontal="justify" vertical="top" wrapText="1"/>
      <protection locked="0"/>
    </xf>
    <xf numFmtId="0" fontId="1" fillId="0" borderId="13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0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12" sqref="L1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6" t="s">
        <v>197</v>
      </c>
      <c r="B1" s="47"/>
      <c r="C1" s="47"/>
      <c r="D1" s="47"/>
      <c r="E1" s="47"/>
      <c r="F1" s="47"/>
      <c r="G1" s="47"/>
      <c r="H1" s="48"/>
    </row>
    <row r="2" spans="1:8">
      <c r="A2" s="49" t="s">
        <v>198</v>
      </c>
      <c r="B2" s="50"/>
      <c r="C2" s="50"/>
      <c r="D2" s="50"/>
      <c r="E2" s="50"/>
      <c r="F2" s="50"/>
      <c r="G2" s="50"/>
      <c r="H2" s="51"/>
    </row>
    <row r="3" spans="1:8">
      <c r="A3" s="49" t="s">
        <v>199</v>
      </c>
      <c r="B3" s="50"/>
      <c r="C3" s="50"/>
      <c r="D3" s="50"/>
      <c r="E3" s="50"/>
      <c r="F3" s="50"/>
      <c r="G3" s="50"/>
      <c r="H3" s="51"/>
    </row>
    <row r="4" spans="1:8">
      <c r="A4" s="52" t="s">
        <v>200</v>
      </c>
      <c r="B4" s="53"/>
      <c r="C4" s="53"/>
      <c r="D4" s="53"/>
      <c r="E4" s="53"/>
      <c r="F4" s="53"/>
      <c r="G4" s="53"/>
      <c r="H4" s="54"/>
    </row>
    <row r="5" spans="1:8">
      <c r="A5" s="41"/>
      <c r="B5" s="18"/>
      <c r="C5" s="18"/>
      <c r="D5" s="18"/>
      <c r="E5" s="18"/>
      <c r="F5" s="18"/>
      <c r="G5" s="18"/>
      <c r="H5" s="42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5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6"/>
      <c r="D7" s="57"/>
      <c r="E7" s="57"/>
      <c r="F7" s="57"/>
      <c r="G7" s="18"/>
      <c r="H7" s="42"/>
    </row>
    <row r="8" spans="1:8" ht="18.75">
      <c r="A8" s="19" t="s">
        <v>254</v>
      </c>
      <c r="B8" s="25">
        <v>44790</v>
      </c>
      <c r="C8" s="58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0.68055555555555547</v>
      </c>
      <c r="C9" s="58"/>
      <c r="D9" s="111" t="s">
        <v>234</v>
      </c>
      <c r="E9" s="107"/>
      <c r="F9" s="107"/>
      <c r="G9" s="28" t="s">
        <v>225</v>
      </c>
      <c r="H9" s="30"/>
    </row>
    <row r="10" spans="1:8" ht="15.6" customHeight="1" thickBot="1">
      <c r="A10" s="95" t="s">
        <v>257</v>
      </c>
      <c r="B10" s="96">
        <v>0.70138888888888884</v>
      </c>
      <c r="C10" s="59"/>
      <c r="D10" s="112" t="s">
        <v>235</v>
      </c>
      <c r="E10" s="108"/>
      <c r="F10" s="108"/>
      <c r="G10" s="29" t="s">
        <v>226</v>
      </c>
      <c r="H10" s="31"/>
    </row>
    <row r="11" spans="1:8" ht="18" thickTop="1" thickBot="1">
      <c r="A11" s="102" t="s">
        <v>255</v>
      </c>
      <c r="B11" s="103" t="s">
        <v>459</v>
      </c>
      <c r="C11" s="60"/>
      <c r="D11" s="112" t="s">
        <v>232</v>
      </c>
      <c r="E11" s="108"/>
      <c r="F11" s="108"/>
      <c r="G11" s="29" t="s">
        <v>317</v>
      </c>
      <c r="H11" s="31"/>
    </row>
    <row r="12" spans="1:8" ht="16.5" thickTop="1">
      <c r="A12" s="93" t="s">
        <v>8</v>
      </c>
      <c r="B12" s="94">
        <v>14535</v>
      </c>
      <c r="C12" s="61"/>
      <c r="D12" s="112" t="s">
        <v>370</v>
      </c>
      <c r="E12" s="108"/>
      <c r="F12" s="108"/>
      <c r="G12" s="29" t="s">
        <v>321</v>
      </c>
      <c r="H12" s="31"/>
    </row>
    <row r="13" spans="1:8" ht="15.75">
      <c r="A13" s="20" t="s">
        <v>10</v>
      </c>
      <c r="B13" s="35">
        <f>DATEDIF(B12,B8,"y")</f>
        <v>82</v>
      </c>
      <c r="C13" s="61"/>
      <c r="D13" s="112"/>
      <c r="E13" s="108"/>
      <c r="F13" s="108"/>
      <c r="G13" s="29"/>
      <c r="H13" s="31"/>
    </row>
    <row r="14" spans="1:8" ht="15.75">
      <c r="A14" s="20" t="s">
        <v>12</v>
      </c>
      <c r="B14" s="24">
        <v>13020</v>
      </c>
      <c r="C14" s="61"/>
      <c r="D14" s="39"/>
      <c r="E14" s="39"/>
      <c r="F14" s="39"/>
      <c r="G14" s="40"/>
      <c r="H14" s="62"/>
    </row>
    <row r="15" spans="1:8" ht="15.75">
      <c r="A15" s="20" t="s">
        <v>195</v>
      </c>
      <c r="B15" s="24">
        <v>35</v>
      </c>
      <c r="C15" s="18"/>
      <c r="D15" s="39"/>
      <c r="E15" s="39"/>
      <c r="F15" s="39"/>
      <c r="G15" s="109" t="s">
        <v>337</v>
      </c>
      <c r="H15" s="110" t="s">
        <v>341</v>
      </c>
    </row>
    <row r="16" spans="1:8" ht="15.6" customHeight="1">
      <c r="A16" s="20" t="s">
        <v>134</v>
      </c>
      <c r="B16" s="24" t="s">
        <v>384</v>
      </c>
      <c r="C16" s="18"/>
      <c r="D16" s="39"/>
      <c r="E16" s="39"/>
      <c r="F16" s="39"/>
      <c r="G16" s="154" t="s">
        <v>461</v>
      </c>
      <c r="H16" s="113">
        <v>227</v>
      </c>
    </row>
    <row r="17" spans="1:8" ht="14.45" customHeight="1">
      <c r="A17" s="43"/>
      <c r="B17" s="36"/>
      <c r="C17" s="36"/>
      <c r="D17" s="101"/>
      <c r="E17" s="101"/>
      <c r="F17" s="101"/>
      <c r="G17" s="36"/>
      <c r="H17" s="44"/>
    </row>
    <row r="18" spans="1:8" ht="14.45" customHeight="1">
      <c r="A18" s="63" t="s">
        <v>251</v>
      </c>
      <c r="B18" s="100" t="s">
        <v>458</v>
      </c>
      <c r="C18" s="196"/>
      <c r="D18" s="197" t="s">
        <v>273</v>
      </c>
      <c r="E18" s="197"/>
      <c r="F18" s="197"/>
      <c r="G18" s="97" t="s">
        <v>252</v>
      </c>
      <c r="H18" s="98" t="s">
        <v>381</v>
      </c>
    </row>
    <row r="19" spans="1:8" ht="14.45" customHeight="1">
      <c r="A19" s="198"/>
      <c r="B19" s="199"/>
      <c r="C19" s="199"/>
      <c r="D19" s="200"/>
      <c r="E19" s="200"/>
      <c r="F19" s="200"/>
      <c r="G19" s="199"/>
      <c r="H19" s="201"/>
    </row>
    <row r="20" spans="1:8" ht="14.45" customHeight="1">
      <c r="A20" s="63" t="s">
        <v>275</v>
      </c>
      <c r="B20" s="225" t="s">
        <v>460</v>
      </c>
      <c r="C20" s="226"/>
      <c r="D20" s="226"/>
      <c r="E20" s="226"/>
      <c r="F20" s="226"/>
      <c r="G20" s="226"/>
      <c r="H20" s="227"/>
    </row>
    <row r="21" spans="1:8" ht="15.75">
      <c r="A21" s="202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64" t="s">
        <v>334</v>
      </c>
      <c r="B22" s="230" t="s">
        <v>462</v>
      </c>
      <c r="C22" s="230"/>
      <c r="D22" s="230"/>
      <c r="E22" s="230"/>
      <c r="F22" s="230"/>
      <c r="G22" s="230"/>
      <c r="H22" s="231"/>
    </row>
    <row r="23" spans="1:8" ht="14.45" customHeight="1">
      <c r="A23" s="203"/>
      <c r="B23" s="224"/>
      <c r="C23" s="224"/>
      <c r="D23" s="224"/>
      <c r="E23" s="224"/>
      <c r="F23" s="224"/>
      <c r="G23" s="224"/>
      <c r="H23" s="232"/>
    </row>
    <row r="24" spans="1:8" ht="14.45" customHeight="1">
      <c r="A24" s="204"/>
      <c r="B24" s="224"/>
      <c r="C24" s="224"/>
      <c r="D24" s="224"/>
      <c r="E24" s="224"/>
      <c r="F24" s="224"/>
      <c r="G24" s="224"/>
      <c r="H24" s="232"/>
    </row>
    <row r="25" spans="1:8" ht="14.45" customHeight="1">
      <c r="A25" s="203"/>
      <c r="B25" s="224"/>
      <c r="C25" s="224"/>
      <c r="D25" s="224"/>
      <c r="E25" s="224"/>
      <c r="F25" s="224"/>
      <c r="G25" s="224"/>
      <c r="H25" s="232"/>
    </row>
    <row r="26" spans="1:8" ht="14.45" customHeight="1">
      <c r="A26" s="198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64" t="s">
        <v>335</v>
      </c>
      <c r="B27" s="230" t="s">
        <v>463</v>
      </c>
      <c r="C27" s="230"/>
      <c r="D27" s="230"/>
      <c r="E27" s="230"/>
      <c r="F27" s="230"/>
      <c r="G27" s="230"/>
      <c r="H27" s="231"/>
    </row>
    <row r="28" spans="1:8" ht="15.6" customHeight="1">
      <c r="A28" s="203"/>
      <c r="B28" s="224"/>
      <c r="C28" s="224"/>
      <c r="D28" s="224"/>
      <c r="E28" s="224"/>
      <c r="F28" s="224"/>
      <c r="G28" s="224"/>
      <c r="H28" s="232"/>
    </row>
    <row r="29" spans="1:8" ht="14.45" customHeight="1">
      <c r="A29" s="203"/>
      <c r="B29" s="224"/>
      <c r="C29" s="224"/>
      <c r="D29" s="224"/>
      <c r="E29" s="224"/>
      <c r="F29" s="224"/>
      <c r="G29" s="224"/>
      <c r="H29" s="232"/>
    </row>
    <row r="30" spans="1:8" ht="14.45" customHeight="1">
      <c r="A30" s="204"/>
      <c r="B30" s="224"/>
      <c r="C30" s="224"/>
      <c r="D30" s="224"/>
      <c r="E30" s="224"/>
      <c r="F30" s="224"/>
      <c r="G30" s="224"/>
      <c r="H30" s="232"/>
    </row>
    <row r="31" spans="1:8" ht="14.45" customHeight="1">
      <c r="A31" s="20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64" t="s">
        <v>336</v>
      </c>
      <c r="B32" s="230" t="s">
        <v>464</v>
      </c>
      <c r="C32" s="223"/>
      <c r="D32" s="223"/>
      <c r="E32" s="223"/>
      <c r="F32" s="223"/>
      <c r="G32" s="223"/>
      <c r="H32" s="235"/>
    </row>
    <row r="33" spans="1:8" ht="14.45" customHeight="1">
      <c r="A33" s="203"/>
      <c r="B33" s="225"/>
      <c r="C33" s="225"/>
      <c r="D33" s="225"/>
      <c r="E33" s="225"/>
      <c r="F33" s="225"/>
      <c r="G33" s="225"/>
      <c r="H33" s="236"/>
    </row>
    <row r="34" spans="1:8" ht="15.6" customHeight="1">
      <c r="A34" s="203"/>
      <c r="B34" s="225"/>
      <c r="C34" s="225"/>
      <c r="D34" s="225"/>
      <c r="E34" s="225"/>
      <c r="F34" s="225"/>
      <c r="G34" s="225"/>
      <c r="H34" s="236"/>
    </row>
    <row r="35" spans="1:8" ht="14.45" customHeight="1">
      <c r="A35" s="203"/>
      <c r="B35" s="225"/>
      <c r="C35" s="225"/>
      <c r="D35" s="225"/>
      <c r="E35" s="225"/>
      <c r="F35" s="225"/>
      <c r="G35" s="225"/>
      <c r="H35" s="236"/>
    </row>
    <row r="36" spans="1:8" ht="15.6" customHeight="1">
      <c r="A36" s="205"/>
      <c r="B36" s="225"/>
      <c r="C36" s="225"/>
      <c r="D36" s="225"/>
      <c r="E36" s="225"/>
      <c r="F36" s="225"/>
      <c r="G36" s="225"/>
      <c r="H36" s="236"/>
    </row>
    <row r="37" spans="1:8" ht="14.45" customHeight="1">
      <c r="A37" s="41"/>
      <c r="B37" s="142"/>
      <c r="C37" s="18"/>
      <c r="D37" s="208" t="str">
        <f>IF($A$6=Вмешательства!$D$3,Вмешательства!$N$2,"")</f>
        <v/>
      </c>
      <c r="E37" s="208"/>
      <c r="F37" s="143"/>
      <c r="G37" s="143"/>
      <c r="H37" s="147"/>
    </row>
    <row r="38" spans="1:8" ht="14.45" customHeight="1">
      <c r="A38" s="41"/>
      <c r="B38" s="142"/>
      <c r="C38" s="148"/>
      <c r="D38" s="209"/>
      <c r="E38" s="209"/>
      <c r="F38" s="209"/>
      <c r="G38" s="209"/>
      <c r="H38" s="210"/>
    </row>
    <row r="39" spans="1:8" ht="14.45" customHeight="1">
      <c r="A39" s="38"/>
      <c r="B39" s="143"/>
      <c r="C39" s="148"/>
      <c r="D39" s="209"/>
      <c r="E39" s="209"/>
      <c r="F39" s="209"/>
      <c r="G39" s="209"/>
      <c r="H39" s="210"/>
    </row>
    <row r="40" spans="1:8" ht="14.45" customHeight="1">
      <c r="A40" s="38"/>
      <c r="B40" s="143"/>
      <c r="C40" s="148"/>
      <c r="D40" s="209"/>
      <c r="E40" s="209"/>
      <c r="F40" s="209"/>
      <c r="G40" s="209"/>
      <c r="H40" s="210"/>
    </row>
    <row r="41" spans="1:8" ht="14.45" customHeight="1">
      <c r="A41" s="38"/>
      <c r="B41" s="143"/>
      <c r="C41" s="148"/>
      <c r="D41" s="209"/>
      <c r="E41" s="209"/>
      <c r="F41" s="209"/>
      <c r="G41" s="209"/>
      <c r="H41" s="210"/>
    </row>
    <row r="42" spans="1:8" ht="14.45" customHeight="1">
      <c r="A42" s="38"/>
      <c r="B42" s="143"/>
      <c r="C42" s="149"/>
      <c r="D42" s="152" t="s">
        <v>250</v>
      </c>
      <c r="E42" s="45"/>
      <c r="F42" s="45"/>
      <c r="G42" s="45"/>
      <c r="H42" s="65"/>
    </row>
    <row r="43" spans="1:8" ht="14.45" customHeight="1">
      <c r="A43" s="38"/>
      <c r="B43" s="143"/>
      <c r="C43" s="150"/>
      <c r="D43" s="206" t="s">
        <v>465</v>
      </c>
      <c r="E43" s="206"/>
      <c r="F43" s="206"/>
      <c r="G43" s="206"/>
      <c r="H43" s="207"/>
    </row>
    <row r="44" spans="1:8" ht="14.45" customHeight="1">
      <c r="A44" s="38"/>
      <c r="B44" s="143"/>
      <c r="C44" s="150"/>
      <c r="D44" s="206"/>
      <c r="E44" s="206"/>
      <c r="F44" s="206"/>
      <c r="G44" s="206"/>
      <c r="H44" s="207"/>
    </row>
    <row r="45" spans="1:8" ht="14.45" customHeight="1">
      <c r="A45" s="38"/>
      <c r="B45" s="143"/>
      <c r="C45" s="150"/>
      <c r="D45" s="206"/>
      <c r="E45" s="206"/>
      <c r="F45" s="206"/>
      <c r="G45" s="206"/>
      <c r="H45" s="207"/>
    </row>
    <row r="46" spans="1:8">
      <c r="A46" s="38"/>
      <c r="B46" s="143"/>
      <c r="C46" s="150"/>
      <c r="D46" s="206"/>
      <c r="E46" s="206"/>
      <c r="F46" s="206"/>
      <c r="G46" s="206"/>
      <c r="H46" s="207"/>
    </row>
    <row r="47" spans="1:8">
      <c r="A47" s="41"/>
      <c r="B47" s="18"/>
      <c r="C47" s="150"/>
      <c r="D47" s="206"/>
      <c r="E47" s="206"/>
      <c r="F47" s="206"/>
      <c r="G47" s="206"/>
      <c r="H47" s="207"/>
    </row>
    <row r="48" spans="1:8">
      <c r="A48" s="41"/>
      <c r="B48" s="18"/>
      <c r="C48" s="150"/>
      <c r="D48" s="206"/>
      <c r="E48" s="206"/>
      <c r="F48" s="206"/>
      <c r="G48" s="206"/>
      <c r="H48" s="207"/>
    </row>
    <row r="49" spans="1:13">
      <c r="A49" s="43"/>
      <c r="B49" s="36"/>
      <c r="C49" s="151"/>
      <c r="D49" s="206"/>
      <c r="E49" s="206"/>
      <c r="F49" s="206"/>
      <c r="G49" s="206"/>
      <c r="H49" s="207"/>
    </row>
    <row r="50" spans="1:13">
      <c r="A50" s="41"/>
      <c r="B50" s="18"/>
      <c r="C50" s="18"/>
      <c r="D50" s="206"/>
      <c r="E50" s="206"/>
      <c r="F50" s="206"/>
      <c r="G50" s="206"/>
      <c r="H50" s="207"/>
      <c r="M50" t="s">
        <v>274</v>
      </c>
    </row>
    <row r="51" spans="1:13">
      <c r="A51" s="66" t="s">
        <v>262</v>
      </c>
      <c r="B51" s="67" t="s">
        <v>456</v>
      </c>
      <c r="C51" s="18"/>
      <c r="D51" s="18"/>
      <c r="E51" s="18"/>
      <c r="F51" s="18"/>
      <c r="G51" s="85" t="str">
        <f>$G$9</f>
        <v>Щербаков А.С.</v>
      </c>
      <c r="H51" s="68"/>
    </row>
    <row r="52" spans="1:13">
      <c r="A52" s="41"/>
      <c r="B52" s="18"/>
      <c r="C52" s="18"/>
      <c r="D52" s="18"/>
      <c r="E52" s="18"/>
      <c r="F52" s="18"/>
      <c r="G52" s="18"/>
      <c r="H52" s="42"/>
    </row>
    <row r="53" spans="1:13">
      <c r="A53" s="69" t="s">
        <v>269</v>
      </c>
      <c r="B53" s="70" t="s">
        <v>382</v>
      </c>
      <c r="C53" s="18"/>
      <c r="D53" s="18"/>
      <c r="E53" s="18"/>
      <c r="F53" s="18"/>
      <c r="G53" s="85" t="str">
        <f>IF(ISBLANK(H9),"",H9)</f>
        <v/>
      </c>
      <c r="H53" s="68"/>
    </row>
    <row r="54" spans="1:13">
      <c r="A54" s="43"/>
      <c r="B54" s="36"/>
      <c r="C54" s="36"/>
      <c r="D54" s="36"/>
      <c r="E54" s="36"/>
      <c r="F54" s="36"/>
      <c r="G54" s="36"/>
      <c r="H54" s="44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9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6" t="s">
        <v>197</v>
      </c>
      <c r="B1" s="47"/>
      <c r="C1" s="47"/>
      <c r="D1" s="47"/>
      <c r="E1" s="47"/>
      <c r="F1" s="47"/>
      <c r="G1" s="47"/>
      <c r="H1" s="48"/>
    </row>
    <row r="2" spans="1:8">
      <c r="A2" s="49" t="s">
        <v>198</v>
      </c>
      <c r="B2" s="50"/>
      <c r="C2" s="50"/>
      <c r="D2" s="50"/>
      <c r="E2" s="50"/>
      <c r="F2" s="50"/>
      <c r="G2" s="50"/>
      <c r="H2" s="51"/>
    </row>
    <row r="3" spans="1:8">
      <c r="A3" s="49" t="s">
        <v>199</v>
      </c>
      <c r="B3" s="50"/>
      <c r="C3" s="50"/>
      <c r="D3" s="50"/>
      <c r="E3" s="50"/>
      <c r="F3" s="50"/>
      <c r="G3" s="50"/>
      <c r="H3" s="51"/>
    </row>
    <row r="4" spans="1:8">
      <c r="A4" s="52" t="s">
        <v>200</v>
      </c>
      <c r="B4" s="53"/>
      <c r="C4" s="53"/>
      <c r="D4" s="53"/>
      <c r="E4" s="53"/>
      <c r="F4" s="53"/>
      <c r="G4" s="53"/>
      <c r="H4" s="54"/>
    </row>
    <row r="5" spans="1:8">
      <c r="A5" s="41"/>
      <c r="B5" s="18"/>
      <c r="C5" s="18"/>
      <c r="D5" s="18"/>
      <c r="E5" s="18"/>
      <c r="F5" s="18"/>
      <c r="G5" s="18"/>
      <c r="H5" s="42"/>
    </row>
    <row r="6" spans="1:8" ht="15.6" customHeight="1">
      <c r="A6" s="215" t="s">
        <v>271</v>
      </c>
      <c r="B6" s="216"/>
      <c r="C6" s="216"/>
      <c r="D6" s="216"/>
      <c r="E6" s="216"/>
      <c r="F6" s="216"/>
      <c r="G6" s="216"/>
      <c r="H6" s="217"/>
    </row>
    <row r="7" spans="1:8" ht="21.6" customHeight="1">
      <c r="A7" s="215"/>
      <c r="B7" s="216"/>
      <c r="C7" s="216"/>
      <c r="D7" s="216"/>
      <c r="E7" s="216"/>
      <c r="F7" s="216"/>
      <c r="G7" s="216"/>
      <c r="H7" s="217"/>
    </row>
    <row r="8" spans="1:8" ht="17.25" thickBot="1">
      <c r="A8" s="55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4"/>
      <c r="D8" s="214"/>
      <c r="E8" s="214"/>
      <c r="F8" s="79"/>
      <c r="G8" s="141"/>
      <c r="H8" s="193"/>
    </row>
    <row r="9" spans="1:8" ht="15.75" thickTop="1">
      <c r="A9" s="55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4"/>
      <c r="D9" s="214"/>
      <c r="E9" s="214"/>
      <c r="F9" s="79"/>
      <c r="G9" s="89"/>
      <c r="H9" s="42"/>
    </row>
    <row r="10" spans="1:8">
      <c r="A10" s="55" t="str">
        <f>"Код метода:"&amp;" "&amp;IF(ISBLANK(H8),IF(SUM(F8:F10)=1,47,IF(SUM(F8:F10)=2,46,IF(SUM(F8:F10)&gt;=3,45,""))),"")</f>
        <v xml:space="preserve">Код метода: </v>
      </c>
      <c r="B10" s="18"/>
      <c r="C10" s="214"/>
      <c r="D10" s="214"/>
      <c r="E10" s="214"/>
      <c r="F10" s="79"/>
      <c r="G10" s="89"/>
      <c r="H10" s="42"/>
    </row>
    <row r="11" spans="1:8">
      <c r="A11" s="41"/>
      <c r="B11" s="18"/>
      <c r="C11" s="60"/>
      <c r="D11" s="18"/>
      <c r="E11" s="18"/>
      <c r="F11" s="18"/>
      <c r="G11" s="18"/>
      <c r="H11" s="42"/>
    </row>
    <row r="12" spans="1:8" ht="18.75">
      <c r="A12" s="86" t="s">
        <v>254</v>
      </c>
      <c r="B12" s="25">
        <f>КАГ!B8</f>
        <v>44790</v>
      </c>
      <c r="C12" s="61"/>
      <c r="D12" s="21" t="s">
        <v>248</v>
      </c>
      <c r="E12" s="34"/>
      <c r="F12" s="34"/>
      <c r="G12" s="22"/>
      <c r="H12" s="23"/>
    </row>
    <row r="13" spans="1:8" ht="15.75">
      <c r="A13" s="87" t="s">
        <v>256</v>
      </c>
      <c r="B13" s="27">
        <v>0.49305555555555558</v>
      </c>
      <c r="C13" s="61"/>
      <c r="D13" s="111" t="s">
        <v>234</v>
      </c>
      <c r="E13" s="107"/>
      <c r="F13" s="107"/>
      <c r="G13" s="91" t="str">
        <f>КАГ!G9</f>
        <v>Щербаков А.С.</v>
      </c>
      <c r="H13" s="104" t="str">
        <f>IF(ISBLANK(КАГ!H9),"",КАГ!H9)</f>
        <v/>
      </c>
    </row>
    <row r="14" spans="1:8" ht="16.5" thickBot="1">
      <c r="A14" s="87" t="s">
        <v>257</v>
      </c>
      <c r="B14" s="27">
        <v>0.54166666666666663</v>
      </c>
      <c r="C14" s="61"/>
      <c r="D14" s="112" t="s">
        <v>235</v>
      </c>
      <c r="E14" s="108"/>
      <c r="F14" s="108"/>
      <c r="G14" s="92" t="str">
        <f>КАГ!G10</f>
        <v>Севринова О.В.</v>
      </c>
      <c r="H14" s="105" t="str">
        <f>IF(ISBLANK(КАГ!H10),"",КАГ!H10)</f>
        <v/>
      </c>
    </row>
    <row r="15" spans="1:8" ht="18" thickTop="1" thickBot="1">
      <c r="A15" s="102" t="s">
        <v>255</v>
      </c>
      <c r="B15" s="186" t="str">
        <f>КАГ!B11</f>
        <v>Кочнева З.В.</v>
      </c>
      <c r="C15" s="18"/>
      <c r="D15" s="112" t="s">
        <v>232</v>
      </c>
      <c r="E15" s="108"/>
      <c r="F15" s="108"/>
      <c r="G15" s="92" t="str">
        <f>КАГ!G11</f>
        <v>Молотков А.В.</v>
      </c>
      <c r="H15" s="105" t="str">
        <f>IF(ISBLANK(КАГ!H11),"",КАГ!H11)</f>
        <v/>
      </c>
    </row>
    <row r="16" spans="1:8" ht="16.5" thickTop="1">
      <c r="A16" s="72" t="s">
        <v>8</v>
      </c>
      <c r="B16" s="71">
        <f>КАГ!B12</f>
        <v>14535</v>
      </c>
      <c r="C16" s="18"/>
      <c r="D16" s="112" t="s">
        <v>370</v>
      </c>
      <c r="E16" s="108"/>
      <c r="F16" s="108"/>
      <c r="G16" s="92" t="str">
        <f>КАГ!G12</f>
        <v>Капралова Е.А.</v>
      </c>
      <c r="H16" s="105" t="str">
        <f>IF(ISBLANK(КАГ!H12),"",КАГ!H12)</f>
        <v/>
      </c>
    </row>
    <row r="17" spans="1:8" ht="15.75">
      <c r="A17" s="72" t="s">
        <v>10</v>
      </c>
      <c r="B17" s="73">
        <f>КАГ!B13</f>
        <v>82</v>
      </c>
      <c r="C17" s="18"/>
      <c r="D17" s="112" t="s">
        <v>246</v>
      </c>
      <c r="E17" s="108"/>
      <c r="F17" s="108"/>
      <c r="G17" s="92" t="str">
        <f>IF(ISBLANK(КАГ!G13),"",КАГ!G13)</f>
        <v/>
      </c>
      <c r="H17" s="105" t="str">
        <f>IF(ISBLANK(КАГ!H13),"",КАГ!H13)</f>
        <v/>
      </c>
    </row>
    <row r="18" spans="1:8" ht="15.75">
      <c r="A18" s="72" t="s">
        <v>12</v>
      </c>
      <c r="B18" s="74">
        <f>КАГ!B14</f>
        <v>13020</v>
      </c>
      <c r="C18" s="18"/>
      <c r="D18" s="18"/>
      <c r="E18" s="18"/>
      <c r="F18" s="18"/>
      <c r="G18" s="18"/>
      <c r="H18" s="42"/>
    </row>
    <row r="19" spans="1:8" ht="14.45" customHeight="1">
      <c r="A19" s="72" t="s">
        <v>195</v>
      </c>
      <c r="B19" s="74">
        <f>КАГ!B15</f>
        <v>35</v>
      </c>
      <c r="C19" s="76"/>
      <c r="D19" s="76"/>
      <c r="E19" s="76"/>
      <c r="F19" s="76"/>
      <c r="G19" s="99" t="s">
        <v>337</v>
      </c>
      <c r="H19" s="106" t="s">
        <v>338</v>
      </c>
    </row>
    <row r="20" spans="1:8" ht="14.45" customHeight="1">
      <c r="A20" s="72" t="s">
        <v>134</v>
      </c>
      <c r="B20" s="71" t="str">
        <f>КАГ!B16</f>
        <v>ОКС БПST</v>
      </c>
      <c r="C20" s="78"/>
      <c r="D20" s="78"/>
      <c r="E20" s="78"/>
      <c r="F20" s="78"/>
      <c r="G20" s="155" t="str">
        <f>КАГ!G16</f>
        <v>3:00</v>
      </c>
      <c r="H20" s="114">
        <f>КАГ!H16</f>
        <v>227</v>
      </c>
    </row>
    <row r="21" spans="1:8" ht="14.45" customHeight="1">
      <c r="A21" s="77"/>
      <c r="B21" s="78"/>
      <c r="C21" s="78"/>
      <c r="D21" s="18"/>
      <c r="E21" s="80"/>
      <c r="F21" s="80"/>
      <c r="G21" s="18"/>
      <c r="H21" s="42"/>
    </row>
    <row r="22" spans="1:8" ht="14.45" customHeight="1">
      <c r="A22" s="63" t="str">
        <f>КАГ!G18</f>
        <v>Доступ:</v>
      </c>
      <c r="B22" s="88" t="str">
        <f>КАГ!H18</f>
        <v>лучевой</v>
      </c>
      <c r="C22" s="78"/>
      <c r="D22" s="78"/>
      <c r="E22" s="78"/>
      <c r="F22" s="78"/>
      <c r="G22" s="82" t="str">
        <f>IF(B20=Вмешательства!I2,Вмешательства!N3,"")</f>
        <v/>
      </c>
      <c r="H22" s="81" t="str">
        <f>IFERROR(SUM(IF($B$20=Вмешательства!F11,SUM(КАГ!$B$9+0.01),"")),"")</f>
        <v/>
      </c>
    </row>
    <row r="23" spans="1:8" ht="14.45" customHeight="1">
      <c r="A23" s="219"/>
      <c r="B23" s="220"/>
      <c r="C23" s="220"/>
      <c r="D23" s="220"/>
      <c r="E23" s="220"/>
      <c r="F23" s="220"/>
      <c r="G23" s="220"/>
      <c r="H23" s="221"/>
    </row>
    <row r="24" spans="1:8" ht="14.45" customHeight="1">
      <c r="A24" s="222"/>
      <c r="B24" s="220"/>
      <c r="C24" s="220"/>
      <c r="D24" s="220"/>
      <c r="E24" s="220"/>
      <c r="F24" s="220"/>
      <c r="G24" s="220"/>
      <c r="H24" s="221"/>
    </row>
    <row r="25" spans="1:8" ht="14.45" customHeight="1">
      <c r="A25" s="222"/>
      <c r="B25" s="220"/>
      <c r="C25" s="220"/>
      <c r="D25" s="220"/>
      <c r="E25" s="220"/>
      <c r="F25" s="220"/>
      <c r="G25" s="220"/>
      <c r="H25" s="221"/>
    </row>
    <row r="26" spans="1:8" ht="14.45" customHeight="1">
      <c r="A26" s="222"/>
      <c r="B26" s="220"/>
      <c r="C26" s="220"/>
      <c r="D26" s="220"/>
      <c r="E26" s="220"/>
      <c r="F26" s="220"/>
      <c r="G26" s="220"/>
      <c r="H26" s="221"/>
    </row>
    <row r="27" spans="1:8" ht="14.45" customHeight="1">
      <c r="A27" s="222"/>
      <c r="B27" s="220"/>
      <c r="C27" s="220"/>
      <c r="D27" s="220"/>
      <c r="E27" s="220"/>
      <c r="F27" s="220"/>
      <c r="G27" s="220"/>
      <c r="H27" s="221"/>
    </row>
    <row r="28" spans="1:8" ht="14.45" customHeight="1">
      <c r="A28" s="222"/>
      <c r="B28" s="220"/>
      <c r="C28" s="220"/>
      <c r="D28" s="220"/>
      <c r="E28" s="220"/>
      <c r="F28" s="220"/>
      <c r="G28" s="220"/>
      <c r="H28" s="221"/>
    </row>
    <row r="29" spans="1:8" ht="14.45" customHeight="1">
      <c r="A29" s="222"/>
      <c r="B29" s="220"/>
      <c r="C29" s="220"/>
      <c r="D29" s="220"/>
      <c r="E29" s="220"/>
      <c r="F29" s="220"/>
      <c r="G29" s="220"/>
      <c r="H29" s="221"/>
    </row>
    <row r="30" spans="1:8" ht="14.45" customHeight="1">
      <c r="A30" s="222"/>
      <c r="B30" s="220"/>
      <c r="C30" s="220"/>
      <c r="D30" s="220"/>
      <c r="E30" s="220"/>
      <c r="F30" s="220"/>
      <c r="G30" s="220"/>
      <c r="H30" s="221"/>
    </row>
    <row r="31" spans="1:8" ht="14.45" customHeight="1">
      <c r="A31" s="222"/>
      <c r="B31" s="220"/>
      <c r="C31" s="220"/>
      <c r="D31" s="220"/>
      <c r="E31" s="220"/>
      <c r="F31" s="220"/>
      <c r="G31" s="220"/>
      <c r="H31" s="221"/>
    </row>
    <row r="32" spans="1:8" ht="14.45" customHeight="1">
      <c r="A32" s="222"/>
      <c r="B32" s="220"/>
      <c r="C32" s="220"/>
      <c r="D32" s="220"/>
      <c r="E32" s="220"/>
      <c r="F32" s="220"/>
      <c r="G32" s="220"/>
      <c r="H32" s="221"/>
    </row>
    <row r="33" spans="1:8" ht="14.45" customHeight="1">
      <c r="A33" s="222"/>
      <c r="B33" s="220"/>
      <c r="C33" s="220"/>
      <c r="D33" s="220"/>
      <c r="E33" s="220"/>
      <c r="F33" s="220"/>
      <c r="G33" s="220"/>
      <c r="H33" s="221"/>
    </row>
    <row r="34" spans="1:8" ht="14.45" customHeight="1">
      <c r="A34" s="222"/>
      <c r="B34" s="220"/>
      <c r="C34" s="220"/>
      <c r="D34" s="220"/>
      <c r="E34" s="220"/>
      <c r="F34" s="220"/>
      <c r="G34" s="220"/>
      <c r="H34" s="221"/>
    </row>
    <row r="35" spans="1:8" ht="14.45" customHeight="1">
      <c r="A35" s="222"/>
      <c r="B35" s="220"/>
      <c r="C35" s="220"/>
      <c r="D35" s="220"/>
      <c r="E35" s="220"/>
      <c r="F35" s="220"/>
      <c r="G35" s="220"/>
      <c r="H35" s="221"/>
    </row>
    <row r="36" spans="1:8" ht="14.45" customHeight="1">
      <c r="A36" s="222"/>
      <c r="B36" s="220"/>
      <c r="C36" s="220"/>
      <c r="D36" s="220"/>
      <c r="E36" s="220"/>
      <c r="F36" s="220"/>
      <c r="G36" s="220"/>
      <c r="H36" s="221"/>
    </row>
    <row r="37" spans="1:8" ht="14.45" customHeight="1">
      <c r="A37" s="222"/>
      <c r="B37" s="220"/>
      <c r="C37" s="220"/>
      <c r="D37" s="220"/>
      <c r="E37" s="220"/>
      <c r="F37" s="220"/>
      <c r="G37" s="220"/>
      <c r="H37" s="221"/>
    </row>
    <row r="38" spans="1:8" ht="14.45" customHeight="1">
      <c r="A38" s="77"/>
      <c r="B38" s="78"/>
      <c r="C38" s="78"/>
      <c r="D38" s="78"/>
      <c r="E38" s="78"/>
      <c r="F38" s="78"/>
      <c r="G38" s="78"/>
      <c r="H38" s="153"/>
    </row>
    <row r="39" spans="1:8" ht="15.75">
      <c r="A39" s="37"/>
      <c r="B39" s="33"/>
      <c r="C39" s="145"/>
      <c r="D39" s="146" t="s">
        <v>250</v>
      </c>
      <c r="E39" s="83"/>
      <c r="F39" s="83"/>
      <c r="G39" s="83"/>
      <c r="H39" s="84"/>
    </row>
    <row r="40" spans="1:8" ht="14.45" customHeight="1">
      <c r="A40" s="37"/>
      <c r="B40" s="33"/>
      <c r="C40" s="144"/>
      <c r="D40" s="218"/>
      <c r="E40" s="209"/>
      <c r="F40" s="209"/>
      <c r="G40" s="209"/>
      <c r="H40" s="210"/>
    </row>
    <row r="41" spans="1:8" ht="14.45" customHeight="1">
      <c r="A41" s="37"/>
      <c r="B41" s="33"/>
      <c r="C41" s="144" t="s">
        <v>457</v>
      </c>
      <c r="D41" s="209"/>
      <c r="E41" s="209"/>
      <c r="F41" s="209"/>
      <c r="G41" s="209"/>
      <c r="H41" s="210"/>
    </row>
    <row r="42" spans="1:8" ht="14.45" customHeight="1">
      <c r="A42" s="37"/>
      <c r="B42" s="33"/>
      <c r="C42" s="144"/>
      <c r="D42" s="209"/>
      <c r="E42" s="209"/>
      <c r="F42" s="209"/>
      <c r="G42" s="209"/>
      <c r="H42" s="210"/>
    </row>
    <row r="43" spans="1:8" ht="14.45" customHeight="1">
      <c r="A43" s="37"/>
      <c r="B43" s="33"/>
      <c r="C43" s="144"/>
      <c r="D43" s="209"/>
      <c r="E43" s="209"/>
      <c r="F43" s="209"/>
      <c r="G43" s="209"/>
      <c r="H43" s="210"/>
    </row>
    <row r="44" spans="1:8" ht="14.45" customHeight="1">
      <c r="A44" s="37"/>
      <c r="B44" s="33"/>
      <c r="C44" s="144"/>
      <c r="D44" s="209"/>
      <c r="E44" s="209"/>
      <c r="F44" s="209"/>
      <c r="G44" s="209"/>
      <c r="H44" s="210"/>
    </row>
    <row r="45" spans="1:8" ht="14.45" customHeight="1">
      <c r="A45" s="37"/>
      <c r="B45" s="33"/>
      <c r="C45" s="144"/>
      <c r="D45" s="209"/>
      <c r="E45" s="209"/>
      <c r="F45" s="209"/>
      <c r="G45" s="209"/>
      <c r="H45" s="210"/>
    </row>
    <row r="46" spans="1:8" ht="14.45" customHeight="1">
      <c r="A46" s="37"/>
      <c r="B46" s="33"/>
      <c r="C46" s="144"/>
      <c r="D46" s="209"/>
      <c r="E46" s="209"/>
      <c r="F46" s="209"/>
      <c r="G46" s="209"/>
      <c r="H46" s="210"/>
    </row>
    <row r="47" spans="1:8" ht="14.45" customHeight="1">
      <c r="A47" s="41"/>
      <c r="B47" s="18"/>
      <c r="C47" s="144"/>
      <c r="D47" s="209"/>
      <c r="E47" s="209"/>
      <c r="F47" s="209"/>
      <c r="G47" s="209"/>
      <c r="H47" s="210"/>
    </row>
    <row r="48" spans="1:8" ht="14.45" customHeight="1">
      <c r="A48" s="41"/>
      <c r="B48" s="18"/>
      <c r="C48" s="144"/>
      <c r="D48" s="209"/>
      <c r="E48" s="209"/>
      <c r="F48" s="209"/>
      <c r="G48" s="209"/>
      <c r="H48" s="210"/>
    </row>
    <row r="49" spans="1:8" ht="14.45" customHeight="1">
      <c r="A49" s="41"/>
      <c r="B49" s="18"/>
      <c r="C49" s="144"/>
      <c r="D49" s="209"/>
      <c r="E49" s="209"/>
      <c r="F49" s="209"/>
      <c r="G49" s="209"/>
      <c r="H49" s="210"/>
    </row>
    <row r="50" spans="1:8">
      <c r="A50" s="41"/>
      <c r="B50" s="18"/>
      <c r="C50" s="18"/>
      <c r="D50" s="18"/>
      <c r="E50" s="18"/>
      <c r="F50" s="18"/>
      <c r="G50" s="18"/>
      <c r="H50" s="42"/>
    </row>
    <row r="51" spans="1:8">
      <c r="A51" s="66" t="s">
        <v>262</v>
      </c>
      <c r="B51" s="67" t="s">
        <v>456</v>
      </c>
      <c r="C51" s="18"/>
      <c r="D51" s="18"/>
      <c r="E51" s="18"/>
      <c r="F51" s="18"/>
      <c r="G51" s="85" t="str">
        <f>$G$13</f>
        <v>Щербаков А.С.</v>
      </c>
      <c r="H51" s="68"/>
    </row>
    <row r="52" spans="1:8">
      <c r="A52" s="41"/>
      <c r="B52" s="18"/>
      <c r="C52" s="18"/>
      <c r="D52" s="18"/>
      <c r="E52" s="18"/>
      <c r="F52" s="18"/>
      <c r="G52" s="18"/>
      <c r="H52" s="42"/>
    </row>
    <row r="53" spans="1:8">
      <c r="A53" s="75" t="s">
        <v>269</v>
      </c>
      <c r="B53" s="70" t="s">
        <v>382</v>
      </c>
      <c r="C53" s="18"/>
      <c r="D53" s="18"/>
      <c r="E53" s="18"/>
      <c r="F53" s="18"/>
      <c r="G53" s="85" t="str">
        <f>IF(ISBLANK(H13),"",H13)</f>
        <v/>
      </c>
      <c r="H53" s="68"/>
    </row>
    <row r="54" spans="1:8">
      <c r="A54" s="43"/>
      <c r="B54" s="36"/>
      <c r="C54" s="36"/>
      <c r="D54" s="36"/>
      <c r="E54" s="36"/>
      <c r="F54" s="36"/>
      <c r="G54" s="36"/>
      <c r="H54" s="44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4" sqref="B1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2"/>
      <c r="C1" s="132"/>
      <c r="D1" s="133"/>
    </row>
    <row r="2" spans="1:4" ht="19.899999999999999" customHeight="1">
      <c r="A2" s="115" t="s">
        <v>126</v>
      </c>
      <c r="B2" s="116">
        <f>$D$10</f>
        <v>44790</v>
      </c>
      <c r="C2" s="185" t="str">
        <f>IF(ЧКВ!A6=Вмешательства!D4,Вмешательства!K7,IF(ЧКВ!A6=Вмешательства!D5,Вмешательства!K7,Вмешательства!K9))</f>
        <v>ВМП 1</v>
      </c>
      <c r="D2" s="117" t="s">
        <v>127</v>
      </c>
    </row>
    <row r="3" spans="1:4" ht="20.45" customHeight="1">
      <c r="A3" s="118" t="s">
        <v>125</v>
      </c>
      <c r="B3" s="119"/>
      <c r="C3" s="18"/>
      <c r="D3" s="42"/>
    </row>
    <row r="4" spans="1:4" ht="17.25" thickBot="1">
      <c r="A4" s="179" t="s">
        <v>258</v>
      </c>
      <c r="B4" s="180" t="s">
        <v>133</v>
      </c>
      <c r="C4" s="181" t="s">
        <v>15</v>
      </c>
      <c r="D4" s="182" t="str">
        <f>КАГ!$B$11</f>
        <v>Кочнева З.В.</v>
      </c>
    </row>
    <row r="5" spans="1:4" ht="15.75" thickTop="1">
      <c r="A5" s="16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1" t="str">
        <f>IF(ISBLANK(КАГ!A6),"",КАГ!A6)</f>
        <v>КОРОНАРОГРАФИЯ</v>
      </c>
      <c r="C5" s="159" t="s">
        <v>8</v>
      </c>
      <c r="D5" s="121">
        <f>КАГ!$B$12</f>
        <v>14535</v>
      </c>
    </row>
    <row r="6" spans="1:4" ht="30">
      <c r="A6" s="16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2" t="str">
        <f>ЧКВ!A6</f>
        <v xml:space="preserve">Транслюминальная баллонная ангиопластика и стентирование коронарных артерий. </v>
      </c>
      <c r="C6" s="159" t="s">
        <v>10</v>
      </c>
      <c r="D6" s="122">
        <f>DATEDIF(D5,D10,"y")</f>
        <v>82</v>
      </c>
    </row>
    <row r="7" spans="1:4">
      <c r="A7" s="41"/>
      <c r="B7" s="18"/>
      <c r="C7" s="120" t="s">
        <v>12</v>
      </c>
      <c r="D7" s="122">
        <f>КАГ!$B$14</f>
        <v>13020</v>
      </c>
    </row>
    <row r="8" spans="1:4">
      <c r="A8" s="123" t="str">
        <f>ЧКВ!$A$9</f>
        <v>Код модели: 21167</v>
      </c>
      <c r="B8" s="124"/>
      <c r="C8" s="120" t="s">
        <v>195</v>
      </c>
      <c r="D8" s="122">
        <f>КАГ!$B$15</f>
        <v>35</v>
      </c>
    </row>
    <row r="9" spans="1:4">
      <c r="A9" s="123" t="str">
        <f>ЧКВ!$A$10</f>
        <v xml:space="preserve">Код метода: </v>
      </c>
      <c r="B9" s="18"/>
      <c r="C9" s="125" t="s">
        <v>134</v>
      </c>
      <c r="D9" s="122" t="str">
        <f>КАГ!$B$16</f>
        <v>ОКС БПST</v>
      </c>
    </row>
    <row r="10" spans="1:4">
      <c r="A10" s="43"/>
      <c r="B10" s="36"/>
      <c r="C10" s="183" t="s">
        <v>13</v>
      </c>
      <c r="D10" s="184">
        <f>КАГ!$B$8</f>
        <v>44790</v>
      </c>
    </row>
    <row r="11" spans="1:4">
      <c r="A11" s="32"/>
      <c r="B11" s="132"/>
      <c r="C11" s="132"/>
      <c r="D11" s="133"/>
    </row>
    <row r="12" spans="1:4" ht="18.75" customHeight="1">
      <c r="A12" s="166" t="s">
        <v>411</v>
      </c>
      <c r="B12" s="167" t="s">
        <v>0</v>
      </c>
      <c r="C12" s="167" t="s">
        <v>14</v>
      </c>
      <c r="D12" s="168" t="s">
        <v>128</v>
      </c>
    </row>
    <row r="13" spans="1:4" ht="27.75" customHeight="1">
      <c r="A13" s="16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87" t="s">
        <v>401</v>
      </c>
      <c r="C13" s="165"/>
      <c r="D13" s="170">
        <v>1</v>
      </c>
    </row>
    <row r="14" spans="1:4" ht="27.75" customHeight="1">
      <c r="A14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88"/>
      <c r="C14" s="163"/>
      <c r="D14" s="170"/>
    </row>
    <row r="15" spans="1:4" ht="27.75" customHeight="1">
      <c r="A15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88"/>
      <c r="C15" s="163"/>
      <c r="D15" s="170"/>
    </row>
    <row r="16" spans="1:4" ht="27.75" customHeight="1">
      <c r="A16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88"/>
      <c r="C16" s="163"/>
      <c r="D16" s="170"/>
    </row>
    <row r="17" spans="1:4" ht="27.75" customHeight="1">
      <c r="A17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88"/>
      <c r="C17" s="163"/>
      <c r="D17" s="170"/>
    </row>
    <row r="18" spans="1:4" ht="27.75" customHeight="1">
      <c r="A18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88"/>
      <c r="C18" s="163"/>
      <c r="D18" s="170"/>
    </row>
    <row r="19" spans="1:4" ht="27.75" customHeight="1">
      <c r="A19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88"/>
      <c r="C19" s="163"/>
      <c r="D19" s="170"/>
    </row>
    <row r="20" spans="1:4" ht="27.75" customHeight="1">
      <c r="A20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9"/>
      <c r="C20" s="163"/>
      <c r="D20" s="172"/>
    </row>
    <row r="21" spans="1:4" ht="27.75" customHeight="1">
      <c r="A21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8"/>
      <c r="C21" s="163"/>
      <c r="D21" s="173"/>
    </row>
    <row r="22" spans="1:4" ht="27.75" customHeight="1">
      <c r="A22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0"/>
      <c r="C22" s="163"/>
      <c r="D22" s="173"/>
    </row>
    <row r="23" spans="1:4" ht="27.75" customHeight="1">
      <c r="A2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0"/>
      <c r="C23" s="163"/>
      <c r="D23" s="173"/>
    </row>
    <row r="24" spans="1:4" ht="27.75" customHeight="1">
      <c r="A24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0"/>
      <c r="C24" s="164"/>
      <c r="D24" s="173"/>
    </row>
    <row r="25" spans="1:4" ht="27.75" customHeight="1">
      <c r="A2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1"/>
      <c r="C25" s="177"/>
      <c r="D25" s="178"/>
    </row>
    <row r="26" spans="1:4" ht="14.45" customHeight="1">
      <c r="A26" s="12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8"/>
      <c r="C26" s="129"/>
      <c r="D26" s="127"/>
    </row>
    <row r="27" spans="1:4" ht="14.45" customHeight="1">
      <c r="A27" s="12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8"/>
      <c r="C27" s="129"/>
      <c r="D27" s="127"/>
    </row>
    <row r="28" spans="1:4" ht="14.45" customHeight="1">
      <c r="A28" s="41" t="s">
        <v>11</v>
      </c>
      <c r="B28" s="18" t="s">
        <v>11</v>
      </c>
      <c r="C28" s="18"/>
      <c r="D28" s="42"/>
    </row>
    <row r="29" spans="1:4" ht="14.45" customHeight="1">
      <c r="A29" s="41" t="s">
        <v>11</v>
      </c>
      <c r="B29" s="18" t="s">
        <v>11</v>
      </c>
      <c r="C29" s="18"/>
      <c r="D29" s="42"/>
    </row>
    <row r="30" spans="1:4" ht="14.45" customHeight="1">
      <c r="A30" s="41" t="s">
        <v>11</v>
      </c>
      <c r="B30" s="18" t="s">
        <v>11</v>
      </c>
      <c r="C30" s="18"/>
      <c r="D30" s="42"/>
    </row>
    <row r="31" spans="1:4" ht="14.45" customHeight="1">
      <c r="A31" s="41" t="s">
        <v>11</v>
      </c>
      <c r="B31" s="18" t="s">
        <v>11</v>
      </c>
      <c r="C31" s="18"/>
      <c r="D31" s="42"/>
    </row>
    <row r="32" spans="1:4" ht="14.45" customHeight="1">
      <c r="A32" s="41" t="s">
        <v>11</v>
      </c>
      <c r="B32" s="18"/>
      <c r="C32" s="18"/>
      <c r="D32" s="42"/>
    </row>
    <row r="33" spans="1:4" ht="14.45" customHeight="1">
      <c r="A33" s="41"/>
      <c r="B33" s="18"/>
      <c r="C33" s="18"/>
      <c r="D33" s="42"/>
    </row>
    <row r="34" spans="1:4" ht="14.45" customHeight="1">
      <c r="A34" s="41"/>
      <c r="B34" s="18"/>
      <c r="C34" s="18"/>
      <c r="D34" s="42"/>
    </row>
    <row r="35" spans="1:4" ht="19.899999999999999" customHeight="1">
      <c r="A35" s="41"/>
      <c r="B35" s="130" t="s">
        <v>448</v>
      </c>
      <c r="C35" s="17"/>
      <c r="D35" s="42"/>
    </row>
    <row r="36" spans="1:4" ht="19.899999999999999" customHeight="1">
      <c r="A36" s="41"/>
      <c r="C36" s="18"/>
      <c r="D36" s="42"/>
    </row>
    <row r="37" spans="1:4" ht="19.899999999999999" customHeight="1">
      <c r="A37" s="41"/>
      <c r="B37" s="139" t="str">
        <f>"Оператор:"&amp;" "&amp;ЧКВ!$G$13</f>
        <v>Оператор: Щербаков А.С.</v>
      </c>
      <c r="C37" s="17"/>
      <c r="D37" s="42"/>
    </row>
    <row r="38" spans="1:4" ht="19.899999999999999" customHeight="1">
      <c r="A38" s="41"/>
      <c r="C38" s="18"/>
      <c r="D38" s="42"/>
    </row>
    <row r="39" spans="1:4" ht="19.899999999999999" customHeight="1">
      <c r="A39" s="41"/>
      <c r="B39" s="131" t="s">
        <v>342</v>
      </c>
      <c r="C39" s="134"/>
      <c r="D39" s="42"/>
    </row>
    <row r="40" spans="1:4" ht="19.899999999999999" customHeight="1">
      <c r="A40" s="43"/>
      <c r="B40" s="36"/>
      <c r="C40" s="36"/>
      <c r="D40" s="44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C43" sqref="C4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384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440</v>
      </c>
    </row>
    <row r="5" spans="1:15" ht="30">
      <c r="A5" s="10">
        <v>4</v>
      </c>
      <c r="B5" s="2"/>
      <c r="C5" s="10" t="s">
        <v>39</v>
      </c>
      <c r="D5" s="5" t="s">
        <v>439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412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413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383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0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0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0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0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0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0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0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0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0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0"/>
  <sheetViews>
    <sheetView topLeftCell="A2" zoomScaleNormal="100" workbookViewId="0">
      <selection activeCell="B2" sqref="B2:B5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5" hidden="1" customWidth="1" outlineLevel="1"/>
    <col min="11" max="17" width="4.42578125" style="136" hidden="1" customWidth="1" outlineLevel="1"/>
    <col min="18" max="30" width="4.42578125" style="13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5" t="s">
        <v>129</v>
      </c>
      <c r="F1" s="135" t="s">
        <v>130</v>
      </c>
      <c r="G1" s="135" t="s">
        <v>346</v>
      </c>
      <c r="H1" s="135" t="s">
        <v>347</v>
      </c>
      <c r="I1" s="135" t="s">
        <v>348</v>
      </c>
      <c r="J1" s="135" t="s">
        <v>349</v>
      </c>
      <c r="K1" s="136" t="s">
        <v>350</v>
      </c>
      <c r="L1" s="136" t="s">
        <v>351</v>
      </c>
      <c r="M1" s="136" t="s">
        <v>352</v>
      </c>
      <c r="N1" s="136" t="s">
        <v>353</v>
      </c>
      <c r="O1" s="136" t="s">
        <v>354</v>
      </c>
      <c r="P1" s="136" t="s">
        <v>355</v>
      </c>
      <c r="Q1" s="136" t="s">
        <v>356</v>
      </c>
      <c r="R1" s="135" t="s">
        <v>131</v>
      </c>
      <c r="S1" s="135" t="s">
        <v>132</v>
      </c>
      <c r="T1" s="135" t="s">
        <v>357</v>
      </c>
      <c r="U1" s="135" t="s">
        <v>358</v>
      </c>
      <c r="V1" s="135" t="s">
        <v>359</v>
      </c>
      <c r="W1" s="135" t="s">
        <v>360</v>
      </c>
      <c r="X1" s="135" t="s">
        <v>361</v>
      </c>
      <c r="Y1" s="135" t="s">
        <v>362</v>
      </c>
      <c r="Z1" s="135" t="s">
        <v>363</v>
      </c>
      <c r="AA1" s="135" t="s">
        <v>364</v>
      </c>
      <c r="AB1" s="135" t="s">
        <v>365</v>
      </c>
      <c r="AC1" s="135" t="s">
        <v>366</v>
      </c>
      <c r="AD1" s="135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380</v>
      </c>
      <c r="D2" s="1"/>
      <c r="E2" s="136">
        <f>IF(ISNUMBER(SEARCH('Карта учёта'!$B$13,Расходка[[#This Row],[Наименование расходного материала]])),MAX($E$1:E1)+1,0)</f>
        <v>0</v>
      </c>
      <c r="F2" s="136">
        <f>IF(ISNUMBER(SEARCH('Карта учёта'!$B$14,Расходка[[#This Row],[Наименование расходного материала]])),MAX($F$1:F1)+1,0)</f>
        <v>1</v>
      </c>
      <c r="G2" s="136">
        <f>IF(ISNUMBER(SEARCH('Карта учёта'!$B$15,Расходка[Наименование расходного материала])),MAX($G$1:G1)+1,0)</f>
        <v>1</v>
      </c>
      <c r="H2" s="136">
        <f>IF(ISNUMBER(SEARCH('Карта учёта'!$B$16,Расходка[Наименование расходного материала])),MAX($H$1:H1)+1,0)</f>
        <v>1</v>
      </c>
      <c r="I2" s="136">
        <f>IF(ISNUMBER(SEARCH('Карта учёта'!$B$17,Расходка[Наименование расходного материала])),MAX($I$1:I1)+1,0)</f>
        <v>1</v>
      </c>
      <c r="J2" s="136">
        <f>IF(ISNUMBER(SEARCH('Карта учёта'!$B$18,Расходка[Наименование расходного материала])),MAX($J$1:J1)+1,0)</f>
        <v>1</v>
      </c>
      <c r="K2" s="136">
        <f>IF(ISNUMBER(SEARCH('Карта учёта'!$B$19,Расходка[Наименование расходного материала])),MAX($K$1:K1)+1,0)</f>
        <v>1</v>
      </c>
      <c r="L2" s="136">
        <f>IF(ISNUMBER(SEARCH('Карта учёта'!$B$20,Расходка[Наименование расходного материала])),MAX($L$1:L1)+1,0)</f>
        <v>1</v>
      </c>
      <c r="M2" s="136">
        <f>IF(ISNUMBER(SEARCH('Карта учёта'!$B$21,Расходка[Наименование расходного материала])),MAX($M$1:M1)+1,0)</f>
        <v>1</v>
      </c>
      <c r="N2" s="137">
        <f>IF(ISNUMBER(SEARCH('Карта учёта'!$B$22,Расходка[Наименование расходного материала])),MAX($N$1:N1)+1,0)</f>
        <v>1</v>
      </c>
      <c r="O2" s="136">
        <f>IF(ISNUMBER(SEARCH('Карта учёта'!$B$23,Расходка[Наименование расходного материала])),MAX($O$1:O1)+1,0)</f>
        <v>1</v>
      </c>
      <c r="P2" s="136">
        <f>IF(ISNUMBER(SEARCH('Карта учёта'!$B$24,Расходка[Наименование расходного материала])),MAX($P$1:P1)+1,0)</f>
        <v>1</v>
      </c>
      <c r="Q2" s="136">
        <f>IF(ISNUMBER(SEARCH('Карта учёта'!$B$25,Расходка[Наименование расходного материала])),MAX($Q$1:Q1)+1,0)</f>
        <v>1</v>
      </c>
      <c r="R2" s="135" t="str">
        <f>IFERROR(INDEX(Расходка[Наименование расходного материала],MATCH(Расходка[№],Поиск_расходки[Индекс1],0)),"")</f>
        <v>Launcher 6F EBU 3.5</v>
      </c>
      <c r="S2" s="135" t="str">
        <f>IFERROR(INDEX(Расходка[Наименование расходного материала],MATCH(Расходка[№],Поиск_расходки[Индекс2],0)),"")</f>
        <v>Hunter® 6F</v>
      </c>
      <c r="T2" s="135" t="str">
        <f>IFERROR(INDEX(Расходка[Наименование расходного материала],MATCH(Расходка[№],Поиск_расходки[Индекс3],0)),"")</f>
        <v>Hunter® 6F</v>
      </c>
      <c r="U2" s="135" t="str">
        <f>IFERROR(INDEX(Расходка[Наименование расходного материала],MATCH(Расходка[№],Поиск_расходки[Индекс4],0)),"")</f>
        <v>Hunter® 6F</v>
      </c>
      <c r="V2" s="135" t="str">
        <f>IFERROR(INDEX(Расходка[Наименование расходного материала],MATCH(Расходка[№],Поиск_расходки[Индекс5],0)),"")</f>
        <v>Hunter® 6F</v>
      </c>
      <c r="W2" s="135" t="str">
        <f>IFERROR(INDEX(Расходка[Наименование расходного материала],MATCH(Расходка[№],Поиск_расходки[Индекс6],0)),"")</f>
        <v>Hunter® 6F</v>
      </c>
      <c r="X2" s="135" t="str">
        <f>IFERROR(INDEX(Расходка[Наименование расходного материала],MATCH(Расходка[№],Поиск_расходки[Индекс7],0)),"")</f>
        <v>Hunter® 6F</v>
      </c>
      <c r="Y2" s="135" t="str">
        <f>IFERROR(INDEX(Расходка[Наименование расходного материала],MATCH(Расходка[№],Поиск_расходки[Индекс8],0)),"")</f>
        <v>Hunter® 6F</v>
      </c>
      <c r="Z2" s="135" t="str">
        <f>IFERROR(INDEX(Расходка[Наименование расходного материала],MATCH(Расходка[№],Поиск_расходки[Индекс9],0)),"")</f>
        <v>Hunter® 6F</v>
      </c>
      <c r="AA2" s="135" t="str">
        <f>IFERROR(INDEX(Расходка[Наименование расходного материала],MATCH(Расходка[№],Поиск_расходки[Индекс10],0)),"")</f>
        <v>Hunter® 6F</v>
      </c>
      <c r="AB2" s="135" t="str">
        <f>IFERROR(INDEX(Расходка[Наименование расходного материала],MATCH(Расходка[№],Поиск_расходки[Индекс11],0)),"")</f>
        <v>Hunter® 6F</v>
      </c>
      <c r="AC2" s="135" t="str">
        <f>IFERROR(INDEX(Расходка[Наименование расходного материала],MATCH(Расходка[№],Поиск_расходки[Индекс12],0)),"")</f>
        <v>Hunter® 6F</v>
      </c>
      <c r="AD2" s="135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388</v>
      </c>
      <c r="E3" s="136">
        <f>IF(ISNUMBER(SEARCH('Карта учёта'!$B$13,Расходка[[#This Row],[Наименование расходного материала]])),MAX($E$1:E2)+1,0)</f>
        <v>0</v>
      </c>
      <c r="F3" s="136">
        <f>IF(ISNUMBER(SEARCH('Карта учёта'!$B$14,Расходка[[#This Row],[Наименование расходного материала]])),MAX($F$1:F2)+1,0)</f>
        <v>2</v>
      </c>
      <c r="G3" s="136">
        <f>IF(ISNUMBER(SEARCH('Карта учёта'!$B$15,Расходка[Наименование расходного материала])),MAX($G$1:G2)+1,0)</f>
        <v>2</v>
      </c>
      <c r="H3" s="136">
        <f>IF(ISNUMBER(SEARCH('Карта учёта'!$B$16,Расходка[Наименование расходного материала])),MAX($H$1:H2)+1,0)</f>
        <v>2</v>
      </c>
      <c r="I3" s="136">
        <f>IF(ISNUMBER(SEARCH('Карта учёта'!$B$17,Расходка[Наименование расходного материала])),MAX($I$1:I2)+1,0)</f>
        <v>2</v>
      </c>
      <c r="J3" s="136">
        <f>IF(ISNUMBER(SEARCH('Карта учёта'!$B$18,Расходка[Наименование расходного материала])),MAX($J$1:J2)+1,0)</f>
        <v>2</v>
      </c>
      <c r="K3" s="136">
        <f>IF(ISNUMBER(SEARCH('Карта учёта'!$B$19,Расходка[Наименование расходного материала])),MAX($K$1:K2)+1,0)</f>
        <v>2</v>
      </c>
      <c r="L3" s="136">
        <f>IF(ISNUMBER(SEARCH('Карта учёта'!$B$20,Расходка[Наименование расходного материала])),MAX($L$1:L2)+1,0)</f>
        <v>2</v>
      </c>
      <c r="M3" s="136">
        <f>IF(ISNUMBER(SEARCH('Карта учёта'!$B$21,Расходка[Наименование расходного материала])),MAX($M$1:M2)+1,0)</f>
        <v>2</v>
      </c>
      <c r="N3" s="138">
        <f>IF(ISNUMBER(SEARCH('Карта учёта'!$B$22,Расходка[Наименование расходного материала])),MAX($N$1:N2)+1,0)</f>
        <v>2</v>
      </c>
      <c r="O3" s="136">
        <f>IF(ISNUMBER(SEARCH('Карта учёта'!$B$23,Расходка[Наименование расходного материала])),MAX($O$1:O2)+1,0)</f>
        <v>2</v>
      </c>
      <c r="P3" s="136">
        <f>IF(ISNUMBER(SEARCH('Карта учёта'!$B$24,Расходка[Наименование расходного материала])),MAX($P$1:P2)+1,0)</f>
        <v>2</v>
      </c>
      <c r="Q3" s="136">
        <f>IF(ISNUMBER(SEARCH('Карта учёта'!$B$25,Расходка[Наименование расходного материала])),MAX($Q$1:Q2)+1,0)</f>
        <v>2</v>
      </c>
      <c r="R3" s="135" t="str">
        <f>IFERROR(INDEX(Расходка[Наименование расходного материала],MATCH(Расходка[№],Поиск_расходки[Индекс1],0)),"")</f>
        <v/>
      </c>
      <c r="S3" s="135" t="str">
        <f>IFERROR(INDEX(Расходка[Наименование расходного материала],MATCH(Расходка[№],Поиск_расходки[Индекс2],0)),"")</f>
        <v>NC Accuforce</v>
      </c>
      <c r="T3" s="135" t="str">
        <f>IFERROR(INDEX(Расходка[Наименование расходного материала],MATCH(Расходка[№],Поиск_расходки[Индекс3],0)),"")</f>
        <v>NC Accuforce</v>
      </c>
      <c r="U3" s="135" t="str">
        <f>IFERROR(INDEX(Расходка[Наименование расходного материала],MATCH(Расходка[№],Поиск_расходки[Индекс4],0)),"")</f>
        <v>NC Accuforce</v>
      </c>
      <c r="V3" s="135" t="str">
        <f>IFERROR(INDEX(Расходка[Наименование расходного материала],MATCH(Расходка[№],Поиск_расходки[Индекс5],0)),"")</f>
        <v>NC Accuforce</v>
      </c>
      <c r="W3" s="135" t="str">
        <f>IFERROR(INDEX(Расходка[Наименование расходного материала],MATCH(Расходка[№],Поиск_расходки[Индекс6],0)),"")</f>
        <v>NC Accuforce</v>
      </c>
      <c r="X3" s="135" t="str">
        <f>IFERROR(INDEX(Расходка[Наименование расходного материала],MATCH(Расходка[№],Поиск_расходки[Индекс7],0)),"")</f>
        <v>NC Accuforce</v>
      </c>
      <c r="Y3" s="135" t="str">
        <f>IFERROR(INDEX(Расходка[Наименование расходного материала],MATCH(Расходка[№],Поиск_расходки[Индекс8],0)),"")</f>
        <v>NC Accuforce</v>
      </c>
      <c r="Z3" s="135" t="str">
        <f>IFERROR(INDEX(Расходка[Наименование расходного материала],MATCH(Расходка[№],Поиск_расходки[Индекс9],0)),"")</f>
        <v>NC Accuforce</v>
      </c>
      <c r="AA3" s="135" t="str">
        <f>IFERROR(INDEX(Расходка[Наименование расходного материала],MATCH(Расходка[№],Поиск_расходки[Индекс10],0)),"")</f>
        <v>NC Accuforce</v>
      </c>
      <c r="AB3" s="135" t="str">
        <f>IFERROR(INDEX(Расходка[Наименование расходного материала],MATCH(Расходка[№],Поиск_расходки[Индекс11],0)),"")</f>
        <v>NC Accuforce</v>
      </c>
      <c r="AC3" s="135" t="str">
        <f>IFERROR(INDEX(Расходка[Наименование расходного материала],MATCH(Расходка[№],Поиск_расходки[Индекс12],0)),"")</f>
        <v>NC Accuforce</v>
      </c>
      <c r="AD3" s="135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441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36">
        <f>IF(ISNUMBER(SEARCH('Карта учёта'!$B$13,Расходка[[#This Row],[Наименование расходного материала]])),MAX($E$1:E3)+1,0)</f>
        <v>0</v>
      </c>
      <c r="F4" s="136">
        <f>IF(ISNUMBER(SEARCH('Карта учёта'!$B$14,Расходка[[#This Row],[Наименование расходного материала]])),MAX($F$1:F3)+1,0)</f>
        <v>3</v>
      </c>
      <c r="G4" s="136">
        <f>IF(ISNUMBER(SEARCH('Карта учёта'!$B$15,Расходка[Наименование расходного материала])),MAX($G$1:G3)+1,0)</f>
        <v>3</v>
      </c>
      <c r="H4" s="136">
        <f>IF(ISNUMBER(SEARCH('Карта учёта'!$B$16,Расходка[Наименование расходного материала])),MAX($H$1:H3)+1,0)</f>
        <v>3</v>
      </c>
      <c r="I4" s="136">
        <f>IF(ISNUMBER(SEARCH('Карта учёта'!$B$17,Расходка[Наименование расходного материала])),MAX($I$1:I3)+1,0)</f>
        <v>3</v>
      </c>
      <c r="J4" s="136">
        <f>IF(ISNUMBER(SEARCH('Карта учёта'!$B$18,Расходка[Наименование расходного материала])),MAX($J$1:J3)+1,0)</f>
        <v>3</v>
      </c>
      <c r="K4" s="136">
        <f>IF(ISNUMBER(SEARCH('Карта учёта'!$B$19,Расходка[Наименование расходного материала])),MAX($K$1:K3)+1,0)</f>
        <v>3</v>
      </c>
      <c r="L4" s="136">
        <f>IF(ISNUMBER(SEARCH('Карта учёта'!$B$20,Расходка[Наименование расходного материала])),MAX($L$1:L3)+1,0)</f>
        <v>3</v>
      </c>
      <c r="M4" s="136">
        <f>IF(ISNUMBER(SEARCH('Карта учёта'!$B$21,Расходка[Наименование расходного материала])),MAX($M$1:M3)+1,0)</f>
        <v>3</v>
      </c>
      <c r="N4" s="138">
        <f>IF(ISNUMBER(SEARCH('Карта учёта'!$B$22,Расходка[Наименование расходного материала])),MAX($N$1:N3)+1,0)</f>
        <v>3</v>
      </c>
      <c r="O4" s="136">
        <f>IF(ISNUMBER(SEARCH('Карта учёта'!$B$23,Расходка[Наименование расходного материала])),MAX($O$1:O3)+1,0)</f>
        <v>3</v>
      </c>
      <c r="P4" s="136">
        <f>IF(ISNUMBER(SEARCH('Карта учёта'!$B$24,Расходка[Наименование расходного материала])),MAX($P$1:P3)+1,0)</f>
        <v>3</v>
      </c>
      <c r="Q4" s="136">
        <f>IF(ISNUMBER(SEARCH('Карта учёта'!$B$25,Расходка[Наименование расходного материала])),MAX($Q$1:Q3)+1,0)</f>
        <v>3</v>
      </c>
      <c r="R4" s="135" t="str">
        <f>IFERROR(INDEX(Расходка[Наименование расходного материала],MATCH(Расходка[№],Поиск_расходки[Индекс1],0)),"")</f>
        <v/>
      </c>
      <c r="S4" s="135" t="str">
        <f>IFERROR(INDEX(Расходка[Наименование расходного материала],MATCH(Расходка[№],Поиск_расходки[Индекс2],0)),"")</f>
        <v>Sprinter Legend</v>
      </c>
      <c r="T4" s="135" t="str">
        <f>IFERROR(INDEX(Расходка[Наименование расходного материала],MATCH(Расходка[№],Поиск_расходки[Индекс3],0)),"")</f>
        <v>Sprinter Legend</v>
      </c>
      <c r="U4" s="135" t="str">
        <f>IFERROR(INDEX(Расходка[Наименование расходного материала],MATCH(Расходка[№],Поиск_расходки[Индекс4],0)),"")</f>
        <v>Sprinter Legend</v>
      </c>
      <c r="V4" s="135" t="str">
        <f>IFERROR(INDEX(Расходка[Наименование расходного материала],MATCH(Расходка[№],Поиск_расходки[Индекс5],0)),"")</f>
        <v>Sprinter Legend</v>
      </c>
      <c r="W4" s="135" t="str">
        <f>IFERROR(INDEX(Расходка[Наименование расходного материала],MATCH(Расходка[№],Поиск_расходки[Индекс6],0)),"")</f>
        <v>Sprinter Legend</v>
      </c>
      <c r="X4" s="135" t="str">
        <f>IFERROR(INDEX(Расходка[Наименование расходного материала],MATCH(Расходка[№],Поиск_расходки[Индекс7],0)),"")</f>
        <v>Sprinter Legend</v>
      </c>
      <c r="Y4" s="135" t="str">
        <f>IFERROR(INDEX(Расходка[Наименование расходного материала],MATCH(Расходка[№],Поиск_расходки[Индекс8],0)),"")</f>
        <v>Sprinter Legend</v>
      </c>
      <c r="Z4" s="135" t="str">
        <f>IFERROR(INDEX(Расходка[Наименование расходного материала],MATCH(Расходка[№],Поиск_расходки[Индекс9],0)),"")</f>
        <v>Sprinter Legend</v>
      </c>
      <c r="AA4" s="135" t="str">
        <f>IFERROR(INDEX(Расходка[Наименование расходного материала],MATCH(Расходка[№],Поиск_расходки[Индекс10],0)),"")</f>
        <v>Sprinter Legend</v>
      </c>
      <c r="AB4" s="135" t="str">
        <f>IFERROR(INDEX(Расходка[Наименование расходного материала],MATCH(Расходка[№],Поиск_расходки[Индекс11],0)),"")</f>
        <v>Sprinter Legend</v>
      </c>
      <c r="AC4" s="135" t="str">
        <f>IFERROR(INDEX(Расходка[Наименование расходного материала],MATCH(Расходка[№],Поиск_расходки[Индекс12],0)),"")</f>
        <v>Sprinter Legend</v>
      </c>
      <c r="AD4" s="135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36">
        <f>IF(ISNUMBER(SEARCH('Карта учёта'!$B$13,Расходка[[#This Row],[Наименование расходного материала]])),MAX($E$1:E4)+1,0)</f>
        <v>0</v>
      </c>
      <c r="F5" s="136">
        <f>IF(ISNUMBER(SEARCH('Карта учёта'!$B$14,Расходка[[#This Row],[Наименование расходного материала]])),MAX($F$1:F4)+1,0)</f>
        <v>4</v>
      </c>
      <c r="G5" s="136">
        <f>IF(ISNUMBER(SEARCH('Карта учёта'!$B$15,Расходка[Наименование расходного материала])),MAX($G$1:G4)+1,0)</f>
        <v>4</v>
      </c>
      <c r="H5" s="136">
        <f>IF(ISNUMBER(SEARCH('Карта учёта'!$B$16,Расходка[Наименование расходного материала])),MAX($H$1:H4)+1,0)</f>
        <v>4</v>
      </c>
      <c r="I5" s="136">
        <f>IF(ISNUMBER(SEARCH('Карта учёта'!$B$17,Расходка[Наименование расходного материала])),MAX($I$1:I4)+1,0)</f>
        <v>4</v>
      </c>
      <c r="J5" s="136">
        <f>IF(ISNUMBER(SEARCH('Карта учёта'!$B$18,Расходка[Наименование расходного материала])),MAX($J$1:J4)+1,0)</f>
        <v>4</v>
      </c>
      <c r="K5" s="136">
        <f>IF(ISNUMBER(SEARCH('Карта учёта'!$B$19,Расходка[Наименование расходного материала])),MAX($K$1:K4)+1,0)</f>
        <v>4</v>
      </c>
      <c r="L5" s="136">
        <f>IF(ISNUMBER(SEARCH('Карта учёта'!$B$20,Расходка[Наименование расходного материала])),MAX($L$1:L4)+1,0)</f>
        <v>4</v>
      </c>
      <c r="M5" s="136">
        <f>IF(ISNUMBER(SEARCH('Карта учёта'!$B$21,Расходка[Наименование расходного материала])),MAX($M$1:M4)+1,0)</f>
        <v>4</v>
      </c>
      <c r="N5" s="138">
        <f>IF(ISNUMBER(SEARCH('Карта учёта'!$B$22,Расходка[Наименование расходного материала])),MAX($N$1:N4)+1,0)</f>
        <v>4</v>
      </c>
      <c r="O5" s="136">
        <f>IF(ISNUMBER(SEARCH('Карта учёта'!$B$23,Расходка[Наименование расходного материала])),MAX($O$1:O4)+1,0)</f>
        <v>4</v>
      </c>
      <c r="P5" s="136">
        <f>IF(ISNUMBER(SEARCH('Карта учёта'!$B$24,Расходка[Наименование расходного материала])),MAX($P$1:P4)+1,0)</f>
        <v>4</v>
      </c>
      <c r="Q5" s="136">
        <f>IF(ISNUMBER(SEARCH('Карта учёта'!$B$25,Расходка[Наименование расходного материала])),MAX($Q$1:Q4)+1,0)</f>
        <v>4</v>
      </c>
      <c r="R5" s="135" t="str">
        <f>IFERROR(INDEX(Расходка[Наименование расходного материала],MATCH(Расходка[№],Поиск_расходки[Индекс1],0)),"")</f>
        <v/>
      </c>
      <c r="S5" s="135" t="str">
        <f>IFERROR(INDEX(Расходка[Наименование расходного материала],MATCH(Расходка[№],Поиск_расходки[Индекс2],0)),"")</f>
        <v>Sapphire</v>
      </c>
      <c r="T5" s="135" t="str">
        <f>IFERROR(INDEX(Расходка[Наименование расходного материала],MATCH(Расходка[№],Поиск_расходки[Индекс3],0)),"")</f>
        <v>Sapphire</v>
      </c>
      <c r="U5" s="135" t="str">
        <f>IFERROR(INDEX(Расходка[Наименование расходного материала],MATCH(Расходка[№],Поиск_расходки[Индекс4],0)),"")</f>
        <v>Sapphire</v>
      </c>
      <c r="V5" s="135" t="str">
        <f>IFERROR(INDEX(Расходка[Наименование расходного материала],MATCH(Расходка[№],Поиск_расходки[Индекс5],0)),"")</f>
        <v>Sapphire</v>
      </c>
      <c r="W5" s="135" t="str">
        <f>IFERROR(INDEX(Расходка[Наименование расходного материала],MATCH(Расходка[№],Поиск_расходки[Индекс6],0)),"")</f>
        <v>Sapphire</v>
      </c>
      <c r="X5" s="135" t="str">
        <f>IFERROR(INDEX(Расходка[Наименование расходного материала],MATCH(Расходка[№],Поиск_расходки[Индекс7],0)),"")</f>
        <v>Sapphire</v>
      </c>
      <c r="Y5" s="135" t="str">
        <f>IFERROR(INDEX(Расходка[Наименование расходного материала],MATCH(Расходка[№],Поиск_расходки[Индекс8],0)),"")</f>
        <v>Sapphire</v>
      </c>
      <c r="Z5" s="135" t="str">
        <f>IFERROR(INDEX(Расходка[Наименование расходного материала],MATCH(Расходка[№],Поиск_расходки[Индекс9],0)),"")</f>
        <v>Sapphire</v>
      </c>
      <c r="AA5" s="135" t="str">
        <f>IFERROR(INDEX(Расходка[Наименование расходного материала],MATCH(Расходка[№],Поиск_расходки[Индекс10],0)),"")</f>
        <v>Sapphire</v>
      </c>
      <c r="AB5" s="135" t="str">
        <f>IFERROR(INDEX(Расходка[Наименование расходного материала],MATCH(Расходка[№],Поиск_расходки[Индекс11],0)),"")</f>
        <v>Sapphire</v>
      </c>
      <c r="AC5" s="135" t="str">
        <f>IFERROR(INDEX(Расходка[Наименование расходного материала],MATCH(Расходка[№],Поиск_расходки[Индекс12],0)),"")</f>
        <v>Sapphire</v>
      </c>
      <c r="AD5" s="135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36">
        <f>IF(ISNUMBER(SEARCH('Карта учёта'!$B$13,Расходка[[#This Row],[Наименование расходного материала]])),MAX($E$1:E5)+1,0)</f>
        <v>0</v>
      </c>
      <c r="F6" s="136">
        <f>IF(ISNUMBER(SEARCH('Карта учёта'!$B$14,Расходка[[#This Row],[Наименование расходного материала]])),MAX($F$1:F5)+1,0)</f>
        <v>5</v>
      </c>
      <c r="G6" s="136">
        <f>IF(ISNUMBER(SEARCH('Карта учёта'!$B$15,Расходка[Наименование расходного материала])),MAX($G$1:G5)+1,0)</f>
        <v>5</v>
      </c>
      <c r="H6" s="136">
        <f>IF(ISNUMBER(SEARCH('Карта учёта'!$B$16,Расходка[Наименование расходного материала])),MAX($H$1:H5)+1,0)</f>
        <v>5</v>
      </c>
      <c r="I6" s="136">
        <f>IF(ISNUMBER(SEARCH('Карта учёта'!$B$17,Расходка[Наименование расходного материала])),MAX($I$1:I5)+1,0)</f>
        <v>5</v>
      </c>
      <c r="J6" s="136">
        <f>IF(ISNUMBER(SEARCH('Карта учёта'!$B$18,Расходка[Наименование расходного материала])),MAX($J$1:J5)+1,0)</f>
        <v>5</v>
      </c>
      <c r="K6" s="136">
        <f>IF(ISNUMBER(SEARCH('Карта учёта'!$B$19,Расходка[Наименование расходного материала])),MAX($K$1:K5)+1,0)</f>
        <v>5</v>
      </c>
      <c r="L6" s="136">
        <f>IF(ISNUMBER(SEARCH('Карта учёта'!$B$20,Расходка[Наименование расходного материала])),MAX($L$1:L5)+1,0)</f>
        <v>5</v>
      </c>
      <c r="M6" s="136">
        <f>IF(ISNUMBER(SEARCH('Карта учёта'!$B$21,Расходка[Наименование расходного материала])),MAX($M$1:M5)+1,0)</f>
        <v>5</v>
      </c>
      <c r="N6" s="138">
        <f>IF(ISNUMBER(SEARCH('Карта учёта'!$B$22,Расходка[Наименование расходного материала])),MAX($N$1:N5)+1,0)</f>
        <v>5</v>
      </c>
      <c r="O6" s="136">
        <f>IF(ISNUMBER(SEARCH('Карта учёта'!$B$23,Расходка[Наименование расходного материала])),MAX($O$1:O5)+1,0)</f>
        <v>5</v>
      </c>
      <c r="P6" s="136">
        <f>IF(ISNUMBER(SEARCH('Карта учёта'!$B$24,Расходка[Наименование расходного материала])),MAX($P$1:P5)+1,0)</f>
        <v>5</v>
      </c>
      <c r="Q6" s="136">
        <f>IF(ISNUMBER(SEARCH('Карта учёта'!$B$25,Расходка[Наименование расходного материала])),MAX($Q$1:Q5)+1,0)</f>
        <v>5</v>
      </c>
      <c r="R6" s="135" t="str">
        <f>IFERROR(INDEX(Расходка[Наименование расходного материала],MATCH(Расходка[№],Поиск_расходки[Индекс1],0)),"")</f>
        <v/>
      </c>
      <c r="S6" s="135" t="str">
        <f>IFERROR(INDEX(Расходка[Наименование расходного материала],MATCH(Расходка[№],Поиск_расходки[Индекс2],0)),"")</f>
        <v>Euphora</v>
      </c>
      <c r="T6" s="135" t="str">
        <f>IFERROR(INDEX(Расходка[Наименование расходного материала],MATCH(Расходка[№],Поиск_расходки[Индекс3],0)),"")</f>
        <v>Euphora</v>
      </c>
      <c r="U6" s="135" t="str">
        <f>IFERROR(INDEX(Расходка[Наименование расходного материала],MATCH(Расходка[№],Поиск_расходки[Индекс4],0)),"")</f>
        <v>Euphora</v>
      </c>
      <c r="V6" s="135" t="str">
        <f>IFERROR(INDEX(Расходка[Наименование расходного материала],MATCH(Расходка[№],Поиск_расходки[Индекс5],0)),"")</f>
        <v>Euphora</v>
      </c>
      <c r="W6" s="135" t="str">
        <f>IFERROR(INDEX(Расходка[Наименование расходного материала],MATCH(Расходка[№],Поиск_расходки[Индекс6],0)),"")</f>
        <v>Euphora</v>
      </c>
      <c r="X6" s="135" t="str">
        <f>IFERROR(INDEX(Расходка[Наименование расходного материала],MATCH(Расходка[№],Поиск_расходки[Индекс7],0)),"")</f>
        <v>Euphora</v>
      </c>
      <c r="Y6" s="135" t="str">
        <f>IFERROR(INDEX(Расходка[Наименование расходного материала],MATCH(Расходка[№],Поиск_расходки[Индекс8],0)),"")</f>
        <v>Euphora</v>
      </c>
      <c r="Z6" s="135" t="str">
        <f>IFERROR(INDEX(Расходка[Наименование расходного материала],MATCH(Расходка[№],Поиск_расходки[Индекс9],0)),"")</f>
        <v>Euphora</v>
      </c>
      <c r="AA6" s="135" t="str">
        <f>IFERROR(INDEX(Расходка[Наименование расходного материала],MATCH(Расходка[№],Поиск_расходки[Индекс10],0)),"")</f>
        <v>Euphora</v>
      </c>
      <c r="AB6" s="135" t="str">
        <f>IFERROR(INDEX(Расходка[Наименование расходного материала],MATCH(Расходка[№],Поиск_расходки[Индекс11],0)),"")</f>
        <v>Euphora</v>
      </c>
      <c r="AC6" s="135" t="str">
        <f>IFERROR(INDEX(Расходка[Наименование расходного материала],MATCH(Расходка[№],Поиск_расходки[Индекс12],0)),"")</f>
        <v>Euphora</v>
      </c>
      <c r="AD6" s="135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36">
        <f>IF(ISNUMBER(SEARCH('Карта учёта'!$B$13,Расходка[[#This Row],[Наименование расходного материала]])),MAX($E$1:E6)+1,0)</f>
        <v>0</v>
      </c>
      <c r="F7" s="136">
        <f>IF(ISNUMBER(SEARCH('Карта учёта'!$B$14,Расходка[[#This Row],[Наименование расходного материала]])),MAX($F$1:F6)+1,0)</f>
        <v>6</v>
      </c>
      <c r="G7" s="136">
        <f>IF(ISNUMBER(SEARCH('Карта учёта'!$B$15,Расходка[Наименование расходного материала])),MAX($G$1:G6)+1,0)</f>
        <v>6</v>
      </c>
      <c r="H7" s="136">
        <f>IF(ISNUMBER(SEARCH('Карта учёта'!$B$16,Расходка[Наименование расходного материала])),MAX($H$1:H6)+1,0)</f>
        <v>6</v>
      </c>
      <c r="I7" s="136">
        <f>IF(ISNUMBER(SEARCH('Карта учёта'!$B$17,Расходка[Наименование расходного материала])),MAX($I$1:I6)+1,0)</f>
        <v>6</v>
      </c>
      <c r="J7" s="136">
        <f>IF(ISNUMBER(SEARCH('Карта учёта'!$B$18,Расходка[Наименование расходного материала])),MAX($J$1:J6)+1,0)</f>
        <v>6</v>
      </c>
      <c r="K7" s="136">
        <f>IF(ISNUMBER(SEARCH('Карта учёта'!$B$19,Расходка[Наименование расходного материала])),MAX($K$1:K6)+1,0)</f>
        <v>6</v>
      </c>
      <c r="L7" s="136">
        <f>IF(ISNUMBER(SEARCH('Карта учёта'!$B$20,Расходка[Наименование расходного материала])),MAX($L$1:L6)+1,0)</f>
        <v>6</v>
      </c>
      <c r="M7" s="136">
        <f>IF(ISNUMBER(SEARCH('Карта учёта'!$B$21,Расходка[Наименование расходного материала])),MAX($M$1:M6)+1,0)</f>
        <v>6</v>
      </c>
      <c r="N7" s="138">
        <f>IF(ISNUMBER(SEARCH('Карта учёта'!$B$22,Расходка[Наименование расходного материала])),MAX($N$1:N6)+1,0)</f>
        <v>6</v>
      </c>
      <c r="O7" s="136">
        <f>IF(ISNUMBER(SEARCH('Карта учёта'!$B$23,Расходка[Наименование расходного материала])),MAX($O$1:O6)+1,0)</f>
        <v>6</v>
      </c>
      <c r="P7" s="136">
        <f>IF(ISNUMBER(SEARCH('Карта учёта'!$B$24,Расходка[Наименование расходного материала])),MAX($P$1:P6)+1,0)</f>
        <v>6</v>
      </c>
      <c r="Q7" s="136">
        <f>IF(ISNUMBER(SEARCH('Карта учёта'!$B$25,Расходка[Наименование расходного материала])),MAX($Q$1:Q6)+1,0)</f>
        <v>6</v>
      </c>
      <c r="R7" s="135" t="str">
        <f>IFERROR(INDEX(Расходка[Наименование расходного материала],MATCH(Расходка[№],Поиск_расходки[Индекс1],0)),"")</f>
        <v/>
      </c>
      <c r="S7" s="135" t="str">
        <f>IFERROR(INDEX(Расходка[Наименование расходного материала],MATCH(Расходка[№],Поиск_расходки[Индекс2],0)),"")</f>
        <v>NC Euphora</v>
      </c>
      <c r="T7" s="135" t="str">
        <f>IFERROR(INDEX(Расходка[Наименование расходного материала],MATCH(Расходка[№],Поиск_расходки[Индекс3],0)),"")</f>
        <v>NC Euphora</v>
      </c>
      <c r="U7" s="135" t="str">
        <f>IFERROR(INDEX(Расходка[Наименование расходного материала],MATCH(Расходка[№],Поиск_расходки[Индекс4],0)),"")</f>
        <v>NC Euphora</v>
      </c>
      <c r="V7" s="135" t="str">
        <f>IFERROR(INDEX(Расходка[Наименование расходного материала],MATCH(Расходка[№],Поиск_расходки[Индекс5],0)),"")</f>
        <v>NC Euphora</v>
      </c>
      <c r="W7" s="135" t="str">
        <f>IFERROR(INDEX(Расходка[Наименование расходного материала],MATCH(Расходка[№],Поиск_расходки[Индекс6],0)),"")</f>
        <v>NC Euphora</v>
      </c>
      <c r="X7" s="135" t="str">
        <f>IFERROR(INDEX(Расходка[Наименование расходного материала],MATCH(Расходка[№],Поиск_расходки[Индекс7],0)),"")</f>
        <v>NC Euphora</v>
      </c>
      <c r="Y7" s="135" t="str">
        <f>IFERROR(INDEX(Расходка[Наименование расходного материала],MATCH(Расходка[№],Поиск_расходки[Индекс8],0)),"")</f>
        <v>NC Euphora</v>
      </c>
      <c r="Z7" s="135" t="str">
        <f>IFERROR(INDEX(Расходка[Наименование расходного материала],MATCH(Расходка[№],Поиск_расходки[Индекс9],0)),"")</f>
        <v>NC Euphora</v>
      </c>
      <c r="AA7" s="135" t="str">
        <f>IFERROR(INDEX(Расходка[Наименование расходного материала],MATCH(Расходка[№],Поиск_расходки[Индекс10],0)),"")</f>
        <v>NC Euphora</v>
      </c>
      <c r="AB7" s="135" t="str">
        <f>IFERROR(INDEX(Расходка[Наименование расходного материала],MATCH(Расходка[№],Поиск_расходки[Индекс11],0)),"")</f>
        <v>NC Euphora</v>
      </c>
      <c r="AC7" s="135" t="str">
        <f>IFERROR(INDEX(Расходка[Наименование расходного материала],MATCH(Расходка[№],Поиск_расходки[Индекс12],0)),"")</f>
        <v>NC Euphora</v>
      </c>
      <c r="AD7" s="135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390</v>
      </c>
      <c r="E8" s="136">
        <f>IF(ISNUMBER(SEARCH('Карта учёта'!$B$13,Расходка[[#This Row],[Наименование расходного материала]])),MAX($E$1:E7)+1,0)</f>
        <v>0</v>
      </c>
      <c r="F8" s="136">
        <f>IF(ISNUMBER(SEARCH('Карта учёта'!$B$14,Расходка[[#This Row],[Наименование расходного материала]])),MAX($F$1:F7)+1,0)</f>
        <v>7</v>
      </c>
      <c r="G8" s="136">
        <f>IF(ISNUMBER(SEARCH('Карта учёта'!$B$15,Расходка[Наименование расходного материала])),MAX($G$1:G7)+1,0)</f>
        <v>7</v>
      </c>
      <c r="H8" s="136">
        <f>IF(ISNUMBER(SEARCH('Карта учёта'!$B$16,Расходка[Наименование расходного материала])),MAX($H$1:H7)+1,0)</f>
        <v>7</v>
      </c>
      <c r="I8" s="136">
        <f>IF(ISNUMBER(SEARCH('Карта учёта'!$B$17,Расходка[Наименование расходного материала])),MAX($I$1:I7)+1,0)</f>
        <v>7</v>
      </c>
      <c r="J8" s="136">
        <f>IF(ISNUMBER(SEARCH('Карта учёта'!$B$18,Расходка[Наименование расходного материала])),MAX($J$1:J7)+1,0)</f>
        <v>7</v>
      </c>
      <c r="K8" s="136">
        <f>IF(ISNUMBER(SEARCH('Карта учёта'!$B$19,Расходка[Наименование расходного материала])),MAX($K$1:K7)+1,0)</f>
        <v>7</v>
      </c>
      <c r="L8" s="136">
        <f>IF(ISNUMBER(SEARCH('Карта учёта'!$B$20,Расходка[Наименование расходного материала])),MAX($L$1:L7)+1,0)</f>
        <v>7</v>
      </c>
      <c r="M8" s="136">
        <f>IF(ISNUMBER(SEARCH('Карта учёта'!$B$21,Расходка[Наименование расходного материала])),MAX($M$1:M7)+1,0)</f>
        <v>7</v>
      </c>
      <c r="N8" s="138">
        <f>IF(ISNUMBER(SEARCH('Карта учёта'!$B$22,Расходка[Наименование расходного материала])),MAX($N$1:N7)+1,0)</f>
        <v>7</v>
      </c>
      <c r="O8" s="136">
        <f>IF(ISNUMBER(SEARCH('Карта учёта'!$B$23,Расходка[Наименование расходного материала])),MAX($O$1:O7)+1,0)</f>
        <v>7</v>
      </c>
      <c r="P8" s="136">
        <f>IF(ISNUMBER(SEARCH('Карта учёта'!$B$24,Расходка[Наименование расходного материала])),MAX($P$1:P7)+1,0)</f>
        <v>7</v>
      </c>
      <c r="Q8" s="136">
        <f>IF(ISNUMBER(SEARCH('Карта учёта'!$B$25,Расходка[Наименование расходного материала])),MAX($Q$1:Q7)+1,0)</f>
        <v>7</v>
      </c>
      <c r="R8" s="135" t="str">
        <f>IFERROR(INDEX(Расходка[Наименование расходного материала],MATCH(Расходка[№],Поиск_расходки[Индекс1],0)),"")</f>
        <v/>
      </c>
      <c r="S8" s="135" t="str">
        <f>IFERROR(INDEX(Расходка[Наименование расходного материала],MATCH(Расходка[№],Поиск_расходки[Индекс2],0)),"")</f>
        <v>Fielder</v>
      </c>
      <c r="T8" s="135" t="str">
        <f>IFERROR(INDEX(Расходка[Наименование расходного материала],MATCH(Расходка[№],Поиск_расходки[Индекс3],0)),"")</f>
        <v>Fielder</v>
      </c>
      <c r="U8" s="135" t="str">
        <f>IFERROR(INDEX(Расходка[Наименование расходного материала],MATCH(Расходка[№],Поиск_расходки[Индекс4],0)),"")</f>
        <v>Fielder</v>
      </c>
      <c r="V8" s="135" t="str">
        <f>IFERROR(INDEX(Расходка[Наименование расходного материала],MATCH(Расходка[№],Поиск_расходки[Индекс5],0)),"")</f>
        <v>Fielder</v>
      </c>
      <c r="W8" s="135" t="str">
        <f>IFERROR(INDEX(Расходка[Наименование расходного материала],MATCH(Расходка[№],Поиск_расходки[Индекс6],0)),"")</f>
        <v>Fielder</v>
      </c>
      <c r="X8" s="135" t="str">
        <f>IFERROR(INDEX(Расходка[Наименование расходного материала],MATCH(Расходка[№],Поиск_расходки[Индекс7],0)),"")</f>
        <v>Fielder</v>
      </c>
      <c r="Y8" s="135" t="str">
        <f>IFERROR(INDEX(Расходка[Наименование расходного материала],MATCH(Расходка[№],Поиск_расходки[Индекс8],0)),"")</f>
        <v>Fielder</v>
      </c>
      <c r="Z8" s="135" t="str">
        <f>IFERROR(INDEX(Расходка[Наименование расходного материала],MATCH(Расходка[№],Поиск_расходки[Индекс9],0)),"")</f>
        <v>Fielder</v>
      </c>
      <c r="AA8" s="135" t="str">
        <f>IFERROR(INDEX(Расходка[Наименование расходного материала],MATCH(Расходка[№],Поиск_расходки[Индекс10],0)),"")</f>
        <v>Fielder</v>
      </c>
      <c r="AB8" s="135" t="str">
        <f>IFERROR(INDEX(Расходка[Наименование расходного материала],MATCH(Расходка[№],Поиск_расходки[Индекс11],0)),"")</f>
        <v>Fielder</v>
      </c>
      <c r="AC8" s="135" t="str">
        <f>IFERROR(INDEX(Расходка[Наименование расходного материала],MATCH(Расходка[№],Поиск_расходки[Индекс12],0)),"")</f>
        <v>Fielder</v>
      </c>
      <c r="AD8" s="135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391</v>
      </c>
      <c r="E9" s="136">
        <f>IF(ISNUMBER(SEARCH('Карта учёта'!$B$13,Расходка[[#This Row],[Наименование расходного материала]])),MAX($E$1:E8)+1,0)</f>
        <v>0</v>
      </c>
      <c r="F9" s="136">
        <f>IF(ISNUMBER(SEARCH('Карта учёта'!$B$14,Расходка[[#This Row],[Наименование расходного материала]])),MAX($F$1:F8)+1,0)</f>
        <v>8</v>
      </c>
      <c r="G9" s="136">
        <f>IF(ISNUMBER(SEARCH('Карта учёта'!$B$15,Расходка[Наименование расходного материала])),MAX($G$1:G8)+1,0)</f>
        <v>8</v>
      </c>
      <c r="H9" s="136">
        <f>IF(ISNUMBER(SEARCH('Карта учёта'!$B$16,Расходка[Наименование расходного материала])),MAX($H$1:H8)+1,0)</f>
        <v>8</v>
      </c>
      <c r="I9" s="136">
        <f>IF(ISNUMBER(SEARCH('Карта учёта'!$B$17,Расходка[Наименование расходного материала])),MAX($I$1:I8)+1,0)</f>
        <v>8</v>
      </c>
      <c r="J9" s="136">
        <f>IF(ISNUMBER(SEARCH('Карта учёта'!$B$18,Расходка[Наименование расходного материала])),MAX($J$1:J8)+1,0)</f>
        <v>8</v>
      </c>
      <c r="K9" s="136">
        <f>IF(ISNUMBER(SEARCH('Карта учёта'!$B$19,Расходка[Наименование расходного материала])),MAX($K$1:K8)+1,0)</f>
        <v>8</v>
      </c>
      <c r="L9" s="136">
        <f>IF(ISNUMBER(SEARCH('Карта учёта'!$B$20,Расходка[Наименование расходного материала])),MAX($L$1:L8)+1,0)</f>
        <v>8</v>
      </c>
      <c r="M9" s="136">
        <f>IF(ISNUMBER(SEARCH('Карта учёта'!$B$21,Расходка[Наименование расходного материала])),MAX($M$1:M8)+1,0)</f>
        <v>8</v>
      </c>
      <c r="N9" s="138">
        <f>IF(ISNUMBER(SEARCH('Карта учёта'!$B$22,Расходка[Наименование расходного материала])),MAX($N$1:N8)+1,0)</f>
        <v>8</v>
      </c>
      <c r="O9" s="136">
        <f>IF(ISNUMBER(SEARCH('Карта учёта'!$B$23,Расходка[Наименование расходного материала])),MAX($O$1:O8)+1,0)</f>
        <v>8</v>
      </c>
      <c r="P9" s="136">
        <f>IF(ISNUMBER(SEARCH('Карта учёта'!$B$24,Расходка[Наименование расходного материала])),MAX($P$1:P8)+1,0)</f>
        <v>8</v>
      </c>
      <c r="Q9" s="136">
        <f>IF(ISNUMBER(SEARCH('Карта учёта'!$B$25,Расходка[Наименование расходного материала])),MAX($Q$1:Q8)+1,0)</f>
        <v>8</v>
      </c>
      <c r="R9" s="135" t="str">
        <f>IFERROR(INDEX(Расходка[Наименование расходного материала],MATCH(Расходка[№],Поиск_расходки[Индекс1],0)),"")</f>
        <v/>
      </c>
      <c r="S9" s="135" t="str">
        <f>IFERROR(INDEX(Расходка[Наименование расходного материала],MATCH(Расходка[№],Поиск_расходки[Индекс2],0)),"")</f>
        <v>Sion</v>
      </c>
      <c r="T9" s="135" t="str">
        <f>IFERROR(INDEX(Расходка[Наименование расходного материала],MATCH(Расходка[№],Поиск_расходки[Индекс3],0)),"")</f>
        <v>Sion</v>
      </c>
      <c r="U9" s="135" t="str">
        <f>IFERROR(INDEX(Расходка[Наименование расходного материала],MATCH(Расходка[№],Поиск_расходки[Индекс4],0)),"")</f>
        <v>Sion</v>
      </c>
      <c r="V9" s="135" t="str">
        <f>IFERROR(INDEX(Расходка[Наименование расходного материала],MATCH(Расходка[№],Поиск_расходки[Индекс5],0)),"")</f>
        <v>Sion</v>
      </c>
      <c r="W9" s="135" t="str">
        <f>IFERROR(INDEX(Расходка[Наименование расходного материала],MATCH(Расходка[№],Поиск_расходки[Индекс6],0)),"")</f>
        <v>Sion</v>
      </c>
      <c r="X9" s="135" t="str">
        <f>IFERROR(INDEX(Расходка[Наименование расходного материала],MATCH(Расходка[№],Поиск_расходки[Индекс7],0)),"")</f>
        <v>Sion</v>
      </c>
      <c r="Y9" s="135" t="str">
        <f>IFERROR(INDEX(Расходка[Наименование расходного материала],MATCH(Расходка[№],Поиск_расходки[Индекс8],0)),"")</f>
        <v>Sion</v>
      </c>
      <c r="Z9" s="135" t="str">
        <f>IFERROR(INDEX(Расходка[Наименование расходного материала],MATCH(Расходка[№],Поиск_расходки[Индекс9],0)),"")</f>
        <v>Sion</v>
      </c>
      <c r="AA9" s="135" t="str">
        <f>IFERROR(INDEX(Расходка[Наименование расходного материала],MATCH(Расходка[№],Поиск_расходки[Индекс10],0)),"")</f>
        <v>Sion</v>
      </c>
      <c r="AB9" s="135" t="str">
        <f>IFERROR(INDEX(Расходка[Наименование расходного материала],MATCH(Расходка[№],Поиск_расходки[Индекс11],0)),"")</f>
        <v>Sion</v>
      </c>
      <c r="AC9" s="135" t="str">
        <f>IFERROR(INDEX(Расходка[Наименование расходного материала],MATCH(Расходка[№],Поиск_расходки[Индекс12],0)),"")</f>
        <v>Sion</v>
      </c>
      <c r="AD9" s="135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392</v>
      </c>
      <c r="E10" s="136">
        <f>IF(ISNUMBER(SEARCH('Карта учёта'!$B$13,Расходка[[#This Row],[Наименование расходного материала]])),MAX($E$1:E9)+1,0)</f>
        <v>0</v>
      </c>
      <c r="F10" s="136">
        <f>IF(ISNUMBER(SEARCH('Карта учёта'!$B$14,Расходка[[#This Row],[Наименование расходного материала]])),MAX($F$1:F9)+1,0)</f>
        <v>9</v>
      </c>
      <c r="G10" s="136">
        <f>IF(ISNUMBER(SEARCH('Карта учёта'!$B$15,Расходка[Наименование расходного материала])),MAX($G$1:G9)+1,0)</f>
        <v>9</v>
      </c>
      <c r="H10" s="136">
        <f>IF(ISNUMBER(SEARCH('Карта учёта'!$B$16,Расходка[Наименование расходного материала])),MAX($H$1:H9)+1,0)</f>
        <v>9</v>
      </c>
      <c r="I10" s="136">
        <f>IF(ISNUMBER(SEARCH('Карта учёта'!$B$17,Расходка[Наименование расходного материала])),MAX($I$1:I9)+1,0)</f>
        <v>9</v>
      </c>
      <c r="J10" s="136">
        <f>IF(ISNUMBER(SEARCH('Карта учёта'!$B$18,Расходка[Наименование расходного материала])),MAX($J$1:J9)+1,0)</f>
        <v>9</v>
      </c>
      <c r="K10" s="136">
        <f>IF(ISNUMBER(SEARCH('Карта учёта'!$B$19,Расходка[Наименование расходного материала])),MAX($K$1:K9)+1,0)</f>
        <v>9</v>
      </c>
      <c r="L10" s="136">
        <f>IF(ISNUMBER(SEARCH('Карта учёта'!$B$20,Расходка[Наименование расходного материала])),MAX($L$1:L9)+1,0)</f>
        <v>9</v>
      </c>
      <c r="M10" s="136">
        <f>IF(ISNUMBER(SEARCH('Карта учёта'!$B$21,Расходка[Наименование расходного материала])),MAX($M$1:M9)+1,0)</f>
        <v>9</v>
      </c>
      <c r="N10" s="138">
        <f>IF(ISNUMBER(SEARCH('Карта учёта'!$B$22,Расходка[Наименование расходного материала])),MAX($N$1:N9)+1,0)</f>
        <v>9</v>
      </c>
      <c r="O10" s="136">
        <f>IF(ISNUMBER(SEARCH('Карта учёта'!$B$23,Расходка[Наименование расходного материала])),MAX($O$1:O9)+1,0)</f>
        <v>9</v>
      </c>
      <c r="P10" s="136">
        <f>IF(ISNUMBER(SEARCH('Карта учёта'!$B$24,Расходка[Наименование расходного материала])),MAX($P$1:P9)+1,0)</f>
        <v>9</v>
      </c>
      <c r="Q10" s="136">
        <f>IF(ISNUMBER(SEARCH('Карта учёта'!$B$25,Расходка[Наименование расходного материала])),MAX($Q$1:Q9)+1,0)</f>
        <v>9</v>
      </c>
      <c r="R10" s="135" t="str">
        <f>IFERROR(INDEX(Расходка[Наименование расходного материала],MATCH(Расходка[№],Поиск_расходки[Индекс1],0)),"")</f>
        <v/>
      </c>
      <c r="S10" s="135" t="str">
        <f>IFERROR(INDEX(Расходка[Наименование расходного материала],MATCH(Расходка[№],Поиск_расходки[Индекс2],0)),"")</f>
        <v>Rinato</v>
      </c>
      <c r="T10" s="135" t="str">
        <f>IFERROR(INDEX(Расходка[Наименование расходного материала],MATCH(Расходка[№],Поиск_расходки[Индекс3],0)),"")</f>
        <v>Rinato</v>
      </c>
      <c r="U10" s="135" t="str">
        <f>IFERROR(INDEX(Расходка[Наименование расходного материала],MATCH(Расходка[№],Поиск_расходки[Индекс4],0)),"")</f>
        <v>Rinato</v>
      </c>
      <c r="V10" s="135" t="str">
        <f>IFERROR(INDEX(Расходка[Наименование расходного материала],MATCH(Расходка[№],Поиск_расходки[Индекс5],0)),"")</f>
        <v>Rinato</v>
      </c>
      <c r="W10" s="135" t="str">
        <f>IFERROR(INDEX(Расходка[Наименование расходного материала],MATCH(Расходка[№],Поиск_расходки[Индекс6],0)),"")</f>
        <v>Rinato</v>
      </c>
      <c r="X10" s="135" t="str">
        <f>IFERROR(INDEX(Расходка[Наименование расходного материала],MATCH(Расходка[№],Поиск_расходки[Индекс7],0)),"")</f>
        <v>Rinato</v>
      </c>
      <c r="Y10" s="135" t="str">
        <f>IFERROR(INDEX(Расходка[Наименование расходного материала],MATCH(Расходка[№],Поиск_расходки[Индекс8],0)),"")</f>
        <v>Rinato</v>
      </c>
      <c r="Z10" s="135" t="str">
        <f>IFERROR(INDEX(Расходка[Наименование расходного материала],MATCH(Расходка[№],Поиск_расходки[Индекс9],0)),"")</f>
        <v>Rinato</v>
      </c>
      <c r="AA10" s="135" t="str">
        <f>IFERROR(INDEX(Расходка[Наименование расходного материала],MATCH(Расходка[№],Поиск_расходки[Индекс10],0)),"")</f>
        <v>Rinato</v>
      </c>
      <c r="AB10" s="135" t="str">
        <f>IFERROR(INDEX(Расходка[Наименование расходного материала],MATCH(Расходка[№],Поиск_расходки[Индекс11],0)),"")</f>
        <v>Rinato</v>
      </c>
      <c r="AC10" s="135" t="str">
        <f>IFERROR(INDEX(Расходка[Наименование расходного материала],MATCH(Расходка[№],Поиск_расходки[Индекс12],0)),"")</f>
        <v>Rinato</v>
      </c>
      <c r="AD10" s="135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393</v>
      </c>
      <c r="E11" s="136">
        <f>IF(ISNUMBER(SEARCH('Карта учёта'!$B$13,Расходка[[#This Row],[Наименование расходного материала]])),MAX($E$1:E10)+1,0)</f>
        <v>0</v>
      </c>
      <c r="F11" s="136">
        <f>IF(ISNUMBER(SEARCH('Карта учёта'!$B$14,Расходка[[#This Row],[Наименование расходного материала]])),MAX($F$1:F10)+1,0)</f>
        <v>10</v>
      </c>
      <c r="G11" s="136">
        <f>IF(ISNUMBER(SEARCH('Карта учёта'!$B$15,Расходка[Наименование расходного материала])),MAX($G$1:G10)+1,0)</f>
        <v>10</v>
      </c>
      <c r="H11" s="136">
        <f>IF(ISNUMBER(SEARCH('Карта учёта'!$B$16,Расходка[Наименование расходного материала])),MAX($H$1:H10)+1,0)</f>
        <v>10</v>
      </c>
      <c r="I11" s="136">
        <f>IF(ISNUMBER(SEARCH('Карта учёта'!$B$17,Расходка[Наименование расходного материала])),MAX($I$1:I10)+1,0)</f>
        <v>10</v>
      </c>
      <c r="J11" s="136">
        <f>IF(ISNUMBER(SEARCH('Карта учёта'!$B$18,Расходка[Наименование расходного материала])),MAX($J$1:J10)+1,0)</f>
        <v>10</v>
      </c>
      <c r="K11" s="136">
        <f>IF(ISNUMBER(SEARCH('Карта учёта'!$B$19,Расходка[Наименование расходного материала])),MAX($K$1:K10)+1,0)</f>
        <v>10</v>
      </c>
      <c r="L11" s="136">
        <f>IF(ISNUMBER(SEARCH('Карта учёта'!$B$20,Расходка[Наименование расходного материала])),MAX($L$1:L10)+1,0)</f>
        <v>10</v>
      </c>
      <c r="M11" s="136">
        <f>IF(ISNUMBER(SEARCH('Карта учёта'!$B$21,Расходка[Наименование расходного материала])),MAX($M$1:M10)+1,0)</f>
        <v>10</v>
      </c>
      <c r="N11" s="138">
        <f>IF(ISNUMBER(SEARCH('Карта учёта'!$B$22,Расходка[Наименование расходного материала])),MAX($N$1:N10)+1,0)</f>
        <v>10</v>
      </c>
      <c r="O11" s="136">
        <f>IF(ISNUMBER(SEARCH('Карта учёта'!$B$23,Расходка[Наименование расходного материала])),MAX($O$1:O10)+1,0)</f>
        <v>10</v>
      </c>
      <c r="P11" s="136">
        <f>IF(ISNUMBER(SEARCH('Карта учёта'!$B$24,Расходка[Наименование расходного материала])),MAX($P$1:P10)+1,0)</f>
        <v>10</v>
      </c>
      <c r="Q11" s="136">
        <f>IF(ISNUMBER(SEARCH('Карта учёта'!$B$25,Расходка[Наименование расходного материала])),MAX($Q$1:Q10)+1,0)</f>
        <v>10</v>
      </c>
      <c r="R11" s="135" t="str">
        <f>IFERROR(INDEX(Расходка[Наименование расходного материала],MATCH(Расходка[№],Поиск_расходки[Индекс1],0)),"")</f>
        <v/>
      </c>
      <c r="S11" s="135" t="str">
        <f>IFERROR(INDEX(Расходка[Наименование расходного материала],MATCH(Расходка[№],Поиск_расходки[Индекс2],0)),"")</f>
        <v>Thunder</v>
      </c>
      <c r="T11" s="135" t="str">
        <f>IFERROR(INDEX(Расходка[Наименование расходного материала],MATCH(Расходка[№],Поиск_расходки[Индекс3],0)),"")</f>
        <v>Thunder</v>
      </c>
      <c r="U11" s="135" t="str">
        <f>IFERROR(INDEX(Расходка[Наименование расходного материала],MATCH(Расходка[№],Поиск_расходки[Индекс4],0)),"")</f>
        <v>Thunder</v>
      </c>
      <c r="V11" s="135" t="str">
        <f>IFERROR(INDEX(Расходка[Наименование расходного материала],MATCH(Расходка[№],Поиск_расходки[Индекс5],0)),"")</f>
        <v>Thunder</v>
      </c>
      <c r="W11" s="135" t="str">
        <f>IFERROR(INDEX(Расходка[Наименование расходного материала],MATCH(Расходка[№],Поиск_расходки[Индекс6],0)),"")</f>
        <v>Thunder</v>
      </c>
      <c r="X11" s="135" t="str">
        <f>IFERROR(INDEX(Расходка[Наименование расходного материала],MATCH(Расходка[№],Поиск_расходки[Индекс7],0)),"")</f>
        <v>Thunder</v>
      </c>
      <c r="Y11" s="135" t="str">
        <f>IFERROR(INDEX(Расходка[Наименование расходного материала],MATCH(Расходка[№],Поиск_расходки[Индекс8],0)),"")</f>
        <v>Thunder</v>
      </c>
      <c r="Z11" s="135" t="str">
        <f>IFERROR(INDEX(Расходка[Наименование расходного материала],MATCH(Расходка[№],Поиск_расходки[Индекс9],0)),"")</f>
        <v>Thunder</v>
      </c>
      <c r="AA11" s="135" t="str">
        <f>IFERROR(INDEX(Расходка[Наименование расходного материала],MATCH(Расходка[№],Поиск_расходки[Индекс10],0)),"")</f>
        <v>Thunder</v>
      </c>
      <c r="AB11" s="135" t="str">
        <f>IFERROR(INDEX(Расходка[Наименование расходного материала],MATCH(Расходка[№],Поиск_расходки[Индекс11],0)),"")</f>
        <v>Thunder</v>
      </c>
      <c r="AC11" s="135" t="str">
        <f>IFERROR(INDEX(Расходка[Наименование расходного материала],MATCH(Расходка[№],Поиск_расходки[Индекс12],0)),"")</f>
        <v>Thunder</v>
      </c>
      <c r="AD11" s="135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195" t="s">
        <v>452</v>
      </c>
      <c r="AM11" t="s">
        <v>379</v>
      </c>
    </row>
    <row r="12" spans="1:39">
      <c r="A12">
        <v>11</v>
      </c>
      <c r="B12" t="s">
        <v>3</v>
      </c>
      <c r="C12" t="s">
        <v>394</v>
      </c>
      <c r="E12" s="136">
        <f>IF(ISNUMBER(SEARCH('Карта учёта'!$B$13,Расходка[[#This Row],[Наименование расходного материала]])),MAX($E$1:E11)+1,0)</f>
        <v>0</v>
      </c>
      <c r="F12" s="136">
        <f>IF(ISNUMBER(SEARCH('Карта учёта'!$B$14,Расходка[[#This Row],[Наименование расходного материала]])),MAX($F$1:F11)+1,0)</f>
        <v>11</v>
      </c>
      <c r="G12" s="136">
        <f>IF(ISNUMBER(SEARCH('Карта учёта'!$B$15,Расходка[Наименование расходного материала])),MAX($G$1:G11)+1,0)</f>
        <v>11</v>
      </c>
      <c r="H12" s="136">
        <f>IF(ISNUMBER(SEARCH('Карта учёта'!$B$16,Расходка[Наименование расходного материала])),MAX($H$1:H11)+1,0)</f>
        <v>11</v>
      </c>
      <c r="I12" s="136">
        <f>IF(ISNUMBER(SEARCH('Карта учёта'!$B$17,Расходка[Наименование расходного материала])),MAX($I$1:I11)+1,0)</f>
        <v>11</v>
      </c>
      <c r="J12" s="136">
        <f>IF(ISNUMBER(SEARCH('Карта учёта'!$B$18,Расходка[Наименование расходного материала])),MAX($J$1:J11)+1,0)</f>
        <v>11</v>
      </c>
      <c r="K12" s="136">
        <f>IF(ISNUMBER(SEARCH('Карта учёта'!$B$19,Расходка[Наименование расходного материала])),MAX($K$1:K11)+1,0)</f>
        <v>11</v>
      </c>
      <c r="L12" s="136">
        <f>IF(ISNUMBER(SEARCH('Карта учёта'!$B$20,Расходка[Наименование расходного материала])),MAX($L$1:L11)+1,0)</f>
        <v>11</v>
      </c>
      <c r="M12" s="136">
        <f>IF(ISNUMBER(SEARCH('Карта учёта'!$B$21,Расходка[Наименование расходного материала])),MAX($M$1:M11)+1,0)</f>
        <v>11</v>
      </c>
      <c r="N12" s="138">
        <f>IF(ISNUMBER(SEARCH('Карта учёта'!$B$22,Расходка[Наименование расходного материала])),MAX($N$1:N11)+1,0)</f>
        <v>11</v>
      </c>
      <c r="O12" s="136">
        <f>IF(ISNUMBER(SEARCH('Карта учёта'!$B$23,Расходка[Наименование расходного материала])),MAX($O$1:O11)+1,0)</f>
        <v>11</v>
      </c>
      <c r="P12" s="136">
        <f>IF(ISNUMBER(SEARCH('Карта учёта'!$B$24,Расходка[Наименование расходного материала])),MAX($P$1:P11)+1,0)</f>
        <v>11</v>
      </c>
      <c r="Q12" s="136">
        <f>IF(ISNUMBER(SEARCH('Карта учёта'!$B$25,Расходка[Наименование расходного материала])),MAX($Q$1:Q11)+1,0)</f>
        <v>11</v>
      </c>
      <c r="R12" s="135" t="str">
        <f>IFERROR(INDEX(Расходка[Наименование расходного материала],MATCH(Расходка[№],Поиск_расходки[Индекс1],0)),"")</f>
        <v/>
      </c>
      <c r="S12" s="135" t="str">
        <f>IFERROR(INDEX(Расходка[Наименование расходного материала],MATCH(Расходка[№],Поиск_расходки[Индекс2],0)),"")</f>
        <v>ProVia 3 Hydro-Track®</v>
      </c>
      <c r="T12" s="135" t="str">
        <f>IFERROR(INDEX(Расходка[Наименование расходного материала],MATCH(Расходка[№],Поиск_расходки[Индекс3],0)),"")</f>
        <v>ProVia 3 Hydro-Track®</v>
      </c>
      <c r="U12" s="135" t="str">
        <f>IFERROR(INDEX(Расходка[Наименование расходного материала],MATCH(Расходка[№],Поиск_расходки[Индекс4],0)),"")</f>
        <v>ProVia 3 Hydro-Track®</v>
      </c>
      <c r="V12" s="135" t="str">
        <f>IFERROR(INDEX(Расходка[Наименование расходного материала],MATCH(Расходка[№],Поиск_расходки[Индекс5],0)),"")</f>
        <v>ProVia 3 Hydro-Track®</v>
      </c>
      <c r="W12" s="135" t="str">
        <f>IFERROR(INDEX(Расходка[Наименование расходного материала],MATCH(Расходка[№],Поиск_расходки[Индекс6],0)),"")</f>
        <v>ProVia 3 Hydro-Track®</v>
      </c>
      <c r="X12" s="135" t="str">
        <f>IFERROR(INDEX(Расходка[Наименование расходного материала],MATCH(Расходка[№],Поиск_расходки[Индекс7],0)),"")</f>
        <v>ProVia 3 Hydro-Track®</v>
      </c>
      <c r="Y12" s="135" t="str">
        <f>IFERROR(INDEX(Расходка[Наименование расходного материала],MATCH(Расходка[№],Поиск_расходки[Индекс8],0)),"")</f>
        <v>ProVia 3 Hydro-Track®</v>
      </c>
      <c r="Z12" s="135" t="str">
        <f>IFERROR(INDEX(Расходка[Наименование расходного материала],MATCH(Расходка[№],Поиск_расходки[Индекс9],0)),"")</f>
        <v>ProVia 3 Hydro-Track®</v>
      </c>
      <c r="AA12" s="135" t="str">
        <f>IFERROR(INDEX(Расходка[Наименование расходного материала],MATCH(Расходка[№],Поиск_расходки[Индекс10],0)),"")</f>
        <v>ProVia 3 Hydro-Track®</v>
      </c>
      <c r="AB12" s="135" t="str">
        <f>IFERROR(INDEX(Расходка[Наименование расходного материала],MATCH(Расходка[№],Поиск_расходки[Индекс11],0)),"")</f>
        <v>ProVia 3 Hydro-Track®</v>
      </c>
      <c r="AC12" s="135" t="str">
        <f>IFERROR(INDEX(Расходка[Наименование расходного материала],MATCH(Расходка[№],Поиск_расходки[Индекс12],0)),"")</f>
        <v>ProVia 3 Hydro-Track®</v>
      </c>
      <c r="AD12" s="135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56" t="s">
        <v>385</v>
      </c>
    </row>
    <row r="13" spans="1:39">
      <c r="A13">
        <v>12</v>
      </c>
      <c r="B13" t="s">
        <v>3</v>
      </c>
      <c r="C13" t="s">
        <v>395</v>
      </c>
      <c r="D13" s="1"/>
      <c r="E13" s="136">
        <f>IF(ISNUMBER(SEARCH('Карта учёта'!$B$13,Расходка[[#This Row],[Наименование расходного материала]])),MAX($E$1:E12)+1,0)</f>
        <v>0</v>
      </c>
      <c r="F13" s="136">
        <f>IF(ISNUMBER(SEARCH('Карта учёта'!$B$14,Расходка[[#This Row],[Наименование расходного материала]])),MAX($F$1:F12)+1,0)</f>
        <v>12</v>
      </c>
      <c r="G13" s="136">
        <f>IF(ISNUMBER(SEARCH('Карта учёта'!$B$15,Расходка[Наименование расходного материала])),MAX($G$1:G12)+1,0)</f>
        <v>12</v>
      </c>
      <c r="H13" s="136">
        <f>IF(ISNUMBER(SEARCH('Карта учёта'!$B$16,Расходка[Наименование расходного материала])),MAX($H$1:H12)+1,0)</f>
        <v>12</v>
      </c>
      <c r="I13" s="136">
        <f>IF(ISNUMBER(SEARCH('Карта учёта'!$B$17,Расходка[Наименование расходного материала])),MAX($I$1:I12)+1,0)</f>
        <v>12</v>
      </c>
      <c r="J13" s="136">
        <f>IF(ISNUMBER(SEARCH('Карта учёта'!$B$18,Расходка[Наименование расходного материала])),MAX($J$1:J12)+1,0)</f>
        <v>12</v>
      </c>
      <c r="K13" s="136">
        <f>IF(ISNUMBER(SEARCH('Карта учёта'!$B$19,Расходка[Наименование расходного материала])),MAX($K$1:K12)+1,0)</f>
        <v>12</v>
      </c>
      <c r="L13" s="136">
        <f>IF(ISNUMBER(SEARCH('Карта учёта'!$B$20,Расходка[Наименование расходного материала])),MAX($L$1:L12)+1,0)</f>
        <v>12</v>
      </c>
      <c r="M13" s="136">
        <f>IF(ISNUMBER(SEARCH('Карта учёта'!$B$21,Расходка[Наименование расходного материала])),MAX($M$1:M12)+1,0)</f>
        <v>12</v>
      </c>
      <c r="N13" s="138">
        <f>IF(ISNUMBER(SEARCH('Карта учёта'!$B$22,Расходка[Наименование расходного материала])),MAX($N$1:N12)+1,0)</f>
        <v>12</v>
      </c>
      <c r="O13" s="136">
        <f>IF(ISNUMBER(SEARCH('Карта учёта'!$B$23,Расходка[Наименование расходного материала])),MAX($O$1:O12)+1,0)</f>
        <v>12</v>
      </c>
      <c r="P13" s="136">
        <f>IF(ISNUMBER(SEARCH('Карта учёта'!$B$24,Расходка[Наименование расходного материала])),MAX($P$1:P12)+1,0)</f>
        <v>12</v>
      </c>
      <c r="Q13" s="136">
        <f>IF(ISNUMBER(SEARCH('Карта учёта'!$B$25,Расходка[Наименование расходного материала])),MAX($Q$1:Q12)+1,0)</f>
        <v>12</v>
      </c>
      <c r="R13" s="135" t="str">
        <f>IFERROR(INDEX(Расходка[Наименование расходного материала],MATCH(Расходка[№],Поиск_расходки[Индекс1],0)),"")</f>
        <v/>
      </c>
      <c r="S13" s="135" t="str">
        <f>IFERROR(INDEX(Расходка[Наименование расходного материала],MATCH(Расходка[№],Поиск_расходки[Индекс2],0)),"")</f>
        <v>ProVia 6 Hydro-Track®</v>
      </c>
      <c r="T13" s="135" t="str">
        <f>IFERROR(INDEX(Расходка[Наименование расходного материала],MATCH(Расходка[№],Поиск_расходки[Индекс3],0)),"")</f>
        <v>ProVia 6 Hydro-Track®</v>
      </c>
      <c r="U13" s="135" t="str">
        <f>IFERROR(INDEX(Расходка[Наименование расходного материала],MATCH(Расходка[№],Поиск_расходки[Индекс4],0)),"")</f>
        <v>ProVia 6 Hydro-Track®</v>
      </c>
      <c r="V13" s="135" t="str">
        <f>IFERROR(INDEX(Расходка[Наименование расходного материала],MATCH(Расходка[№],Поиск_расходки[Индекс5],0)),"")</f>
        <v>ProVia 6 Hydro-Track®</v>
      </c>
      <c r="W13" s="135" t="str">
        <f>IFERROR(INDEX(Расходка[Наименование расходного материала],MATCH(Расходка[№],Поиск_расходки[Индекс6],0)),"")</f>
        <v>ProVia 6 Hydro-Track®</v>
      </c>
      <c r="X13" s="135" t="str">
        <f>IFERROR(INDEX(Расходка[Наименование расходного материала],MATCH(Расходка[№],Поиск_расходки[Индекс7],0)),"")</f>
        <v>ProVia 6 Hydro-Track®</v>
      </c>
      <c r="Y13" s="135" t="str">
        <f>IFERROR(INDEX(Расходка[Наименование расходного материала],MATCH(Расходка[№],Поиск_расходки[Индекс8],0)),"")</f>
        <v>ProVia 6 Hydro-Track®</v>
      </c>
      <c r="Z13" s="135" t="str">
        <f>IFERROR(INDEX(Расходка[Наименование расходного материала],MATCH(Расходка[№],Поиск_расходки[Индекс9],0)),"")</f>
        <v>ProVia 6 Hydro-Track®</v>
      </c>
      <c r="AA13" s="135" t="str">
        <f>IFERROR(INDEX(Расходка[Наименование расходного материала],MATCH(Расходка[№],Поиск_расходки[Индекс10],0)),"")</f>
        <v>ProVia 6 Hydro-Track®</v>
      </c>
      <c r="AB13" s="135" t="str">
        <f>IFERROR(INDEX(Расходка[Наименование расходного материала],MATCH(Расходка[№],Поиск_расходки[Индекс11],0)),"")</f>
        <v>ProVia 6 Hydro-Track®</v>
      </c>
      <c r="AC13" s="135" t="str">
        <f>IFERROR(INDEX(Расходка[Наименование расходного материала],MATCH(Расходка[№],Поиск_расходки[Индекс12],0)),"")</f>
        <v>ProVia 6 Hydro-Track®</v>
      </c>
      <c r="AD13" s="135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57" t="s">
        <v>386</v>
      </c>
    </row>
    <row r="14" spans="1:39">
      <c r="A14">
        <v>13</v>
      </c>
      <c r="B14" t="s">
        <v>3</v>
      </c>
      <c r="C14" t="s">
        <v>396</v>
      </c>
      <c r="E14" s="136">
        <f>IF(ISNUMBER(SEARCH('Карта учёта'!$B$13,Расходка[[#This Row],[Наименование расходного материала]])),MAX($E$1:E13)+1,0)</f>
        <v>0</v>
      </c>
      <c r="F14" s="136">
        <f>IF(ISNUMBER(SEARCH('Карта учёта'!$B$14,Расходка[[#This Row],[Наименование расходного материала]])),MAX($F$1:F13)+1,0)</f>
        <v>13</v>
      </c>
      <c r="G14" s="136">
        <f>IF(ISNUMBER(SEARCH('Карта учёта'!$B$15,Расходка[Наименование расходного материала])),MAX($G$1:G13)+1,0)</f>
        <v>13</v>
      </c>
      <c r="H14" s="136">
        <f>IF(ISNUMBER(SEARCH('Карта учёта'!$B$16,Расходка[Наименование расходного материала])),MAX($H$1:H13)+1,0)</f>
        <v>13</v>
      </c>
      <c r="I14" s="136">
        <f>IF(ISNUMBER(SEARCH('Карта учёта'!$B$17,Расходка[Наименование расходного материала])),MAX($I$1:I13)+1,0)</f>
        <v>13</v>
      </c>
      <c r="J14" s="136">
        <f>IF(ISNUMBER(SEARCH('Карта учёта'!$B$18,Расходка[Наименование расходного материала])),MAX($J$1:J13)+1,0)</f>
        <v>13</v>
      </c>
      <c r="K14" s="136">
        <f>IF(ISNUMBER(SEARCH('Карта учёта'!$B$19,Расходка[Наименование расходного материала])),MAX($K$1:K13)+1,0)</f>
        <v>13</v>
      </c>
      <c r="L14" s="136">
        <f>IF(ISNUMBER(SEARCH('Карта учёта'!$B$20,Расходка[Наименование расходного материала])),MAX($L$1:L13)+1,0)</f>
        <v>13</v>
      </c>
      <c r="M14" s="136">
        <f>IF(ISNUMBER(SEARCH('Карта учёта'!$B$21,Расходка[Наименование расходного материала])),MAX($M$1:M13)+1,0)</f>
        <v>13</v>
      </c>
      <c r="N14" s="138">
        <f>IF(ISNUMBER(SEARCH('Карта учёта'!$B$22,Расходка[Наименование расходного материала])),MAX($N$1:N13)+1,0)</f>
        <v>13</v>
      </c>
      <c r="O14" s="136">
        <f>IF(ISNUMBER(SEARCH('Карта учёта'!$B$23,Расходка[Наименование расходного материала])),MAX($O$1:O13)+1,0)</f>
        <v>13</v>
      </c>
      <c r="P14" s="136">
        <f>IF(ISNUMBER(SEARCH('Карта учёта'!$B$24,Расходка[Наименование расходного материала])),MAX($P$1:P13)+1,0)</f>
        <v>13</v>
      </c>
      <c r="Q14" s="136">
        <f>IF(ISNUMBER(SEARCH('Карта учёта'!$B$25,Расходка[Наименование расходного материала])),MAX($Q$1:Q13)+1,0)</f>
        <v>13</v>
      </c>
      <c r="R14" s="135" t="str">
        <f>IFERROR(INDEX(Расходка[Наименование расходного материала],MATCH(Расходка[№],Поиск_расходки[Индекс1],0)),"")</f>
        <v/>
      </c>
      <c r="S14" s="135" t="str">
        <f>IFERROR(INDEX(Расходка[Наименование расходного материала],MATCH(Расходка[№],Поиск_расходки[Индекс2],0)),"")</f>
        <v>ProVia 9 Hydro-Track®</v>
      </c>
      <c r="T14" s="135" t="str">
        <f>IFERROR(INDEX(Расходка[Наименование расходного материала],MATCH(Расходка[№],Поиск_расходки[Индекс3],0)),"")</f>
        <v>ProVia 9 Hydro-Track®</v>
      </c>
      <c r="U14" s="135" t="str">
        <f>IFERROR(INDEX(Расходка[Наименование расходного материала],MATCH(Расходка[№],Поиск_расходки[Индекс4],0)),"")</f>
        <v>ProVia 9 Hydro-Track®</v>
      </c>
      <c r="V14" s="135" t="str">
        <f>IFERROR(INDEX(Расходка[Наименование расходного материала],MATCH(Расходка[№],Поиск_расходки[Индекс5],0)),"")</f>
        <v>ProVia 9 Hydro-Track®</v>
      </c>
      <c r="W14" s="135" t="str">
        <f>IFERROR(INDEX(Расходка[Наименование расходного материала],MATCH(Расходка[№],Поиск_расходки[Индекс6],0)),"")</f>
        <v>ProVia 9 Hydro-Track®</v>
      </c>
      <c r="X14" s="135" t="str">
        <f>IFERROR(INDEX(Расходка[Наименование расходного материала],MATCH(Расходка[№],Поиск_расходки[Индекс7],0)),"")</f>
        <v>ProVia 9 Hydro-Track®</v>
      </c>
      <c r="Y14" s="135" t="str">
        <f>IFERROR(INDEX(Расходка[Наименование расходного материала],MATCH(Расходка[№],Поиск_расходки[Индекс8],0)),"")</f>
        <v>ProVia 9 Hydro-Track®</v>
      </c>
      <c r="Z14" s="135" t="str">
        <f>IFERROR(INDEX(Расходка[Наименование расходного материала],MATCH(Расходка[№],Поиск_расходки[Индекс9],0)),"")</f>
        <v>ProVia 9 Hydro-Track®</v>
      </c>
      <c r="AA14" s="135" t="str">
        <f>IFERROR(INDEX(Расходка[Наименование расходного материала],MATCH(Расходка[№],Поиск_расходки[Индекс10],0)),"")</f>
        <v>ProVia 9 Hydro-Track®</v>
      </c>
      <c r="AB14" s="135" t="str">
        <f>IFERROR(INDEX(Расходка[Наименование расходного материала],MATCH(Расходка[№],Поиск_расходки[Индекс11],0)),"")</f>
        <v>ProVia 9 Hydro-Track®</v>
      </c>
      <c r="AC14" s="135" t="str">
        <f>IFERROR(INDEX(Расходка[Наименование расходного материала],MATCH(Расходка[№],Поиск_расходки[Индекс12],0)),"")</f>
        <v>ProVia 9 Hydro-Track®</v>
      </c>
      <c r="AD14" s="135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57" t="s">
        <v>387</v>
      </c>
    </row>
    <row r="15" spans="1:39">
      <c r="A15">
        <v>14</v>
      </c>
      <c r="B15" t="s">
        <v>3</v>
      </c>
      <c r="C15" t="s">
        <v>435</v>
      </c>
      <c r="E15" s="136">
        <f>IF(ISNUMBER(SEARCH('Карта учёта'!$B$13,Расходка[[#This Row],[Наименование расходного материала]])),MAX($E$1:E14)+1,0)</f>
        <v>0</v>
      </c>
      <c r="F15" s="136">
        <f>IF(ISNUMBER(SEARCH('Карта учёта'!$B$14,Расходка[[#This Row],[Наименование расходного материала]])),MAX($F$1:F14)+1,0)</f>
        <v>14</v>
      </c>
      <c r="G15" s="136">
        <f>IF(ISNUMBER(SEARCH('Карта учёта'!$B$15,Расходка[Наименование расходного материала])),MAX($G$1:G14)+1,0)</f>
        <v>14</v>
      </c>
      <c r="H15" s="136">
        <f>IF(ISNUMBER(SEARCH('Карта учёта'!$B$16,Расходка[Наименование расходного материала])),MAX($H$1:H14)+1,0)</f>
        <v>14</v>
      </c>
      <c r="I15" s="136">
        <f>IF(ISNUMBER(SEARCH('Карта учёта'!$B$17,Расходка[Наименование расходного материала])),MAX($I$1:I14)+1,0)</f>
        <v>14</v>
      </c>
      <c r="J15" s="136">
        <f>IF(ISNUMBER(SEARCH('Карта учёта'!$B$18,Расходка[Наименование расходного материала])),MAX($J$1:J14)+1,0)</f>
        <v>14</v>
      </c>
      <c r="K15" s="136">
        <f>IF(ISNUMBER(SEARCH('Карта учёта'!$B$19,Расходка[Наименование расходного материала])),MAX($K$1:K14)+1,0)</f>
        <v>14</v>
      </c>
      <c r="L15" s="136">
        <f>IF(ISNUMBER(SEARCH('Карта учёта'!$B$20,Расходка[Наименование расходного материала])),MAX($L$1:L14)+1,0)</f>
        <v>14</v>
      </c>
      <c r="M15" s="136">
        <f>IF(ISNUMBER(SEARCH('Карта учёта'!$B$21,Расходка[Наименование расходного материала])),MAX($M$1:M14)+1,0)</f>
        <v>14</v>
      </c>
      <c r="N15" s="138">
        <f>IF(ISNUMBER(SEARCH('Карта учёта'!$B$22,Расходка[Наименование расходного материала])),MAX($N$1:N14)+1,0)</f>
        <v>14</v>
      </c>
      <c r="O15" s="136">
        <f>IF(ISNUMBER(SEARCH('Карта учёта'!$B$23,Расходка[Наименование расходного материала])),MAX($O$1:O14)+1,0)</f>
        <v>14</v>
      </c>
      <c r="P15" s="136">
        <f>IF(ISNUMBER(SEARCH('Карта учёта'!$B$24,Расходка[Наименование расходного материала])),MAX($P$1:P14)+1,0)</f>
        <v>14</v>
      </c>
      <c r="Q15" s="136">
        <f>IF(ISNUMBER(SEARCH('Карта учёта'!$B$25,Расходка[Наименование расходного материала])),MAX($Q$1:Q14)+1,0)</f>
        <v>14</v>
      </c>
      <c r="R15" s="135" t="str">
        <f>IFERROR(INDEX(Расходка[Наименование расходного материала],MATCH(Расходка[№],Поиск_расходки[Индекс1],0)),"")</f>
        <v/>
      </c>
      <c r="S15" s="135" t="str">
        <f>IFERROR(INDEX(Расходка[Наименование расходного материала],MATCH(Расходка[№],Поиск_расходки[Индекс2],0)),"")</f>
        <v>Проводник коронарный  1g, Angioline</v>
      </c>
      <c r="T15" s="135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15" s="135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15" s="135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5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5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36">
        <f>IF(ISNUMBER(SEARCH('Карта учёта'!$B$13,Расходка[[#This Row],[Наименование расходного материала]])),MAX($E$1:E15)+1,0)</f>
        <v>0</v>
      </c>
      <c r="F16" s="136">
        <f>IF(ISNUMBER(SEARCH('Карта учёта'!$B$14,Расходка[[#This Row],[Наименование расходного материала]])),MAX($F$1:F15)+1,0)</f>
        <v>15</v>
      </c>
      <c r="G16" s="136">
        <f>IF(ISNUMBER(SEARCH('Карта учёта'!$B$15,Расходка[Наименование расходного материала])),MAX($G$1:G15)+1,0)</f>
        <v>15</v>
      </c>
      <c r="H16" s="136">
        <f>IF(ISNUMBER(SEARCH('Карта учёта'!$B$16,Расходка[Наименование расходного материала])),MAX($H$1:H15)+1,0)</f>
        <v>15</v>
      </c>
      <c r="I16" s="136">
        <f>IF(ISNUMBER(SEARCH('Карта учёта'!$B$17,Расходка[Наименование расходного материала])),MAX($I$1:I15)+1,0)</f>
        <v>15</v>
      </c>
      <c r="J16" s="136">
        <f>IF(ISNUMBER(SEARCH('Карта учёта'!$B$18,Расходка[Наименование расходного материала])),MAX($J$1:J15)+1,0)</f>
        <v>15</v>
      </c>
      <c r="K16" s="136">
        <f>IF(ISNUMBER(SEARCH('Карта учёта'!$B$19,Расходка[Наименование расходного материала])),MAX($K$1:K15)+1,0)</f>
        <v>15</v>
      </c>
      <c r="L16" s="136">
        <f>IF(ISNUMBER(SEARCH('Карта учёта'!$B$20,Расходка[Наименование расходного материала])),MAX($L$1:L15)+1,0)</f>
        <v>15</v>
      </c>
      <c r="M16" s="136">
        <f>IF(ISNUMBER(SEARCH('Карта учёта'!$B$21,Расходка[Наименование расходного материала])),MAX($M$1:M15)+1,0)</f>
        <v>15</v>
      </c>
      <c r="N16" s="138">
        <f>IF(ISNUMBER(SEARCH('Карта учёта'!$B$22,Расходка[Наименование расходного материала])),MAX($N$1:N15)+1,0)</f>
        <v>15</v>
      </c>
      <c r="O16" s="136">
        <f>IF(ISNUMBER(SEARCH('Карта учёта'!$B$23,Расходка[Наименование расходного материала])),MAX($O$1:O15)+1,0)</f>
        <v>15</v>
      </c>
      <c r="P16" s="136">
        <f>IF(ISNUMBER(SEARCH('Карта учёта'!$B$24,Расходка[Наименование расходного материала])),MAX($P$1:P15)+1,0)</f>
        <v>15</v>
      </c>
      <c r="Q16" s="136">
        <f>IF(ISNUMBER(SEARCH('Карта учёта'!$B$25,Расходка[Наименование расходного материала])),MAX($Q$1:Q15)+1,0)</f>
        <v>15</v>
      </c>
      <c r="R16" s="135" t="str">
        <f>IFERROR(INDEX(Расходка[Наименование расходного материала],MATCH(Расходка[№],Поиск_расходки[Индекс1],0)),"")</f>
        <v/>
      </c>
      <c r="S16" s="135" t="str">
        <f>IFERROR(INDEX(Расходка[Наименование расходного материала],MATCH(Расходка[№],Поиск_расходки[Индекс2],0)),"")</f>
        <v>Проводник коронарный  3g, Angioline</v>
      </c>
      <c r="T16" s="135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16" s="135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16" s="135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5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5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397</v>
      </c>
      <c r="E17" s="136">
        <f>IF(ISNUMBER(SEARCH('Карта учёта'!$B$13,Расходка[[#This Row],[Наименование расходного материала]])),MAX($E$1:E16)+1,0)</f>
        <v>0</v>
      </c>
      <c r="F17" s="136">
        <f>IF(ISNUMBER(SEARCH('Карта учёта'!$B$14,Расходка[[#This Row],[Наименование расходного материала]])),MAX($F$1:F16)+1,0)</f>
        <v>16</v>
      </c>
      <c r="G17" s="136">
        <f>IF(ISNUMBER(SEARCH('Карта учёта'!$B$15,Расходка[Наименование расходного материала])),MAX($G$1:G16)+1,0)</f>
        <v>16</v>
      </c>
      <c r="H17" s="136">
        <f>IF(ISNUMBER(SEARCH('Карта учёта'!$B$16,Расходка[Наименование расходного материала])),MAX($H$1:H16)+1,0)</f>
        <v>16</v>
      </c>
      <c r="I17" s="136">
        <f>IF(ISNUMBER(SEARCH('Карта учёта'!$B$17,Расходка[Наименование расходного материала])),MAX($I$1:I16)+1,0)</f>
        <v>16</v>
      </c>
      <c r="J17" s="136">
        <f>IF(ISNUMBER(SEARCH('Карта учёта'!$B$18,Расходка[Наименование расходного материала])),MAX($J$1:J16)+1,0)</f>
        <v>16</v>
      </c>
      <c r="K17" s="136">
        <f>IF(ISNUMBER(SEARCH('Карта учёта'!$B$19,Расходка[Наименование расходного материала])),MAX($K$1:K16)+1,0)</f>
        <v>16</v>
      </c>
      <c r="L17" s="136">
        <f>IF(ISNUMBER(SEARCH('Карта учёта'!$B$20,Расходка[Наименование расходного материала])),MAX($L$1:L16)+1,0)</f>
        <v>16</v>
      </c>
      <c r="M17" s="136">
        <f>IF(ISNUMBER(SEARCH('Карта учёта'!$B$21,Расходка[Наименование расходного материала])),MAX($M$1:M16)+1,0)</f>
        <v>16</v>
      </c>
      <c r="N17" s="138">
        <f>IF(ISNUMBER(SEARCH('Карта учёта'!$B$22,Расходка[Наименование расходного материала])),MAX($N$1:N16)+1,0)</f>
        <v>16</v>
      </c>
      <c r="O17" s="136">
        <f>IF(ISNUMBER(SEARCH('Карта учёта'!$B$23,Расходка[Наименование расходного материала])),MAX($O$1:O16)+1,0)</f>
        <v>16</v>
      </c>
      <c r="P17" s="136">
        <f>IF(ISNUMBER(SEARCH('Карта учёта'!$B$24,Расходка[Наименование расходного материала])),MAX($P$1:P16)+1,0)</f>
        <v>16</v>
      </c>
      <c r="Q17" s="136">
        <f>IF(ISNUMBER(SEARCH('Карта учёта'!$B$25,Расходка[Наименование расходного материала])),MAX($Q$1:Q16)+1,0)</f>
        <v>16</v>
      </c>
      <c r="R17" s="135" t="str">
        <f>IFERROR(INDEX(Расходка[Наименование расходного материала],MATCH(Расходка[№],Поиск_расходки[Индекс1],0)),"")</f>
        <v/>
      </c>
      <c r="S17" s="135" t="str">
        <f>IFERROR(INDEX(Расходка[Наименование расходного материала],MATCH(Расходка[№],Поиск_расходки[Индекс2],0)),"")</f>
        <v>Cougar LS Hydro-Track®</v>
      </c>
      <c r="T17" s="135" t="str">
        <f>IFERROR(INDEX(Расходка[Наименование расходного материала],MATCH(Расходка[№],Поиск_расходки[Индекс3],0)),"")</f>
        <v>Cougar LS Hydro-Track®</v>
      </c>
      <c r="U17" s="135" t="str">
        <f>IFERROR(INDEX(Расходка[Наименование расходного материала],MATCH(Расходка[№],Поиск_расходки[Индекс4],0)),"")</f>
        <v>Cougar LS Hydro-Track®</v>
      </c>
      <c r="V17" s="135" t="str">
        <f>IFERROR(INDEX(Расходка[Наименование расходного материала],MATCH(Расходка[№],Поиск_расходки[Индекс5],0)),"")</f>
        <v>Cougar LS Hydro-Track®</v>
      </c>
      <c r="W17" s="135" t="str">
        <f>IFERROR(INDEX(Расходка[Наименование расходного материала],MATCH(Расходка[№],Поиск_расходки[Индекс6],0)),"")</f>
        <v>Cougar LS Hydro-Track®</v>
      </c>
      <c r="X17" s="135" t="str">
        <f>IFERROR(INDEX(Расходка[Наименование расходного материала],MATCH(Расходка[№],Поиск_расходки[Индекс7],0)),"")</f>
        <v>Cougar LS Hydro-Track®</v>
      </c>
      <c r="Y17" s="135" t="str">
        <f>IFERROR(INDEX(Расходка[Наименование расходного материала],MATCH(Расходка[№],Поиск_расходки[Индекс8],0)),"")</f>
        <v>Cougar LS Hydro-Track®</v>
      </c>
      <c r="Z17" s="135" t="str">
        <f>IFERROR(INDEX(Расходка[Наименование расходного материала],MATCH(Расходка[№],Поиск_расходки[Индекс9],0)),"")</f>
        <v>Cougar LS Hydro-Track®</v>
      </c>
      <c r="AA17" s="135" t="str">
        <f>IFERROR(INDEX(Расходка[Наименование расходного материала],MATCH(Расходка[№],Поиск_расходки[Индекс10],0)),"")</f>
        <v>Cougar LS Hydro-Track®</v>
      </c>
      <c r="AB17" s="135" t="str">
        <f>IFERROR(INDEX(Расходка[Наименование расходного материала],MATCH(Расходка[№],Поиск_расходки[Индекс11],0)),"")</f>
        <v>Cougar LS Hydro-Track®</v>
      </c>
      <c r="AC17" s="135" t="str">
        <f>IFERROR(INDEX(Расходка[Наименование расходного материала],MATCH(Расходка[№],Поиск_расходки[Индекс12],0)),"")</f>
        <v>Cougar LS Hydro-Track®</v>
      </c>
      <c r="AD17" s="135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415</v>
      </c>
    </row>
    <row r="18" spans="1:33">
      <c r="A18">
        <v>17</v>
      </c>
      <c r="B18" t="s">
        <v>3</v>
      </c>
      <c r="C18" t="s">
        <v>425</v>
      </c>
      <c r="D18" s="1"/>
      <c r="E18" s="136">
        <f>IF(ISNUMBER(SEARCH('Карта учёта'!$B$13,Расходка[[#This Row],[Наименование расходного материала]])),MAX($E$1:E17)+1,0)</f>
        <v>0</v>
      </c>
      <c r="F18" s="136">
        <f>IF(ISNUMBER(SEARCH('Карта учёта'!$B$14,Расходка[[#This Row],[Наименование расходного материала]])),MAX($F$1:F17)+1,0)</f>
        <v>17</v>
      </c>
      <c r="G18" s="136">
        <f>IF(ISNUMBER(SEARCH('Карта учёта'!$B$15,Расходка[Наименование расходного материала])),MAX($G$1:G17)+1,0)</f>
        <v>17</v>
      </c>
      <c r="H18" s="136">
        <f>IF(ISNUMBER(SEARCH('Карта учёта'!$B$16,Расходка[Наименование расходного материала])),MAX($H$1:H17)+1,0)</f>
        <v>17</v>
      </c>
      <c r="I18" s="136">
        <f>IF(ISNUMBER(SEARCH('Карта учёта'!$B$17,Расходка[Наименование расходного материала])),MAX($I$1:I17)+1,0)</f>
        <v>17</v>
      </c>
      <c r="J18" s="136">
        <f>IF(ISNUMBER(SEARCH('Карта учёта'!$B$18,Расходка[Наименование расходного материала])),MAX($J$1:J17)+1,0)</f>
        <v>17</v>
      </c>
      <c r="K18" s="136">
        <f>IF(ISNUMBER(SEARCH('Карта учёта'!$B$19,Расходка[Наименование расходного материала])),MAX($K$1:K17)+1,0)</f>
        <v>17</v>
      </c>
      <c r="L18" s="136">
        <f>IF(ISNUMBER(SEARCH('Карта учёта'!$B$20,Расходка[Наименование расходного материала])),MAX($L$1:L17)+1,0)</f>
        <v>17</v>
      </c>
      <c r="M18" s="136">
        <f>IF(ISNUMBER(SEARCH('Карта учёта'!$B$21,Расходка[Наименование расходного материала])),MAX($M$1:M17)+1,0)</f>
        <v>17</v>
      </c>
      <c r="N18" s="138">
        <f>IF(ISNUMBER(SEARCH('Карта учёта'!$B$22,Расходка[Наименование расходного материала])),MAX($N$1:N17)+1,0)</f>
        <v>17</v>
      </c>
      <c r="O18" s="136">
        <f>IF(ISNUMBER(SEARCH('Карта учёта'!$B$23,Расходка[Наименование расходного материала])),MAX($O$1:O17)+1,0)</f>
        <v>17</v>
      </c>
      <c r="P18" s="136">
        <f>IF(ISNUMBER(SEARCH('Карта учёта'!$B$24,Расходка[Наименование расходного материала])),MAX($P$1:P17)+1,0)</f>
        <v>17</v>
      </c>
      <c r="Q18" s="136">
        <f>IF(ISNUMBER(SEARCH('Карта учёта'!$B$25,Расходка[Наименование расходного материала])),MAX($Q$1:Q17)+1,0)</f>
        <v>17</v>
      </c>
      <c r="R18" s="135" t="str">
        <f>IFERROR(INDEX(Расходка[Наименование расходного материала],MATCH(Расходка[№],Поиск_расходки[Индекс1],0)),"")</f>
        <v/>
      </c>
      <c r="S18" s="135" t="str">
        <f>IFERROR(INDEX(Расходка[Наименование расходного материала],MATCH(Расходка[№],Поиск_расходки[Индекс2],0)),"")</f>
        <v>Cougar XT Hydro-Track®</v>
      </c>
      <c r="T18" s="135" t="str">
        <f>IFERROR(INDEX(Расходка[Наименование расходного материала],MATCH(Расходка[№],Поиск_расходки[Индекс3],0)),"")</f>
        <v>Cougar XT Hydro-Track®</v>
      </c>
      <c r="U18" s="135" t="str">
        <f>IFERROR(INDEX(Расходка[Наименование расходного материала],MATCH(Расходка[№],Поиск_расходки[Индекс4],0)),"")</f>
        <v>Cougar XT Hydro-Track®</v>
      </c>
      <c r="V18" s="135" t="str">
        <f>IFERROR(INDEX(Расходка[Наименование расходного материала],MATCH(Расходка[№],Поиск_расходки[Индекс5],0)),"")</f>
        <v>Cougar XT Hydro-Track®</v>
      </c>
      <c r="W18" s="135" t="str">
        <f>IFERROR(INDEX(Расходка[Наименование расходного материала],MATCH(Расходка[№],Поиск_расходки[Индекс6],0)),"")</f>
        <v>Cougar XT Hydro-Track®</v>
      </c>
      <c r="X18" s="135" t="str">
        <f>IFERROR(INDEX(Расходка[Наименование расходного материала],MATCH(Расходка[№],Поиск_расходки[Индекс7],0)),"")</f>
        <v>Cougar XT Hydro-Track®</v>
      </c>
      <c r="Y18" s="135" t="str">
        <f>IFERROR(INDEX(Расходка[Наименование расходного материала],MATCH(Расходка[№],Поиск_расходки[Индекс8],0)),"")</f>
        <v>Cougar XT Hydro-Track®</v>
      </c>
      <c r="Z18" s="135" t="str">
        <f>IFERROR(INDEX(Расходка[Наименование расходного материала],MATCH(Расходка[№],Поиск_расходки[Индекс9],0)),"")</f>
        <v>Cougar XT Hydro-Track®</v>
      </c>
      <c r="AA18" s="135" t="str">
        <f>IFERROR(INDEX(Расходка[Наименование расходного материала],MATCH(Расходка[№],Поиск_расходки[Индекс10],0)),"")</f>
        <v>Cougar XT Hydro-Track®</v>
      </c>
      <c r="AB18" s="135" t="str">
        <f>IFERROR(INDEX(Расходка[Наименование расходного материала],MATCH(Расходка[№],Поиск_расходки[Индекс11],0)),"")</f>
        <v>Cougar XT Hydro-Track®</v>
      </c>
      <c r="AC18" s="135" t="str">
        <f>IFERROR(INDEX(Расходка[Наименование расходного материала],MATCH(Расходка[№],Поиск_расходки[Индекс12],0)),"")</f>
        <v>Cougar XT Hydro-Track®</v>
      </c>
      <c r="AD18" s="135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398</v>
      </c>
      <c r="E19" s="136">
        <f>IF(ISNUMBER(SEARCH('Карта учёта'!$B$13,Расходка[[#This Row],[Наименование расходного материала]])),MAX($E$1:E18)+1,0)</f>
        <v>0</v>
      </c>
      <c r="F19" s="136">
        <f>IF(ISNUMBER(SEARCH('Карта учёта'!$B$14,Расходка[[#This Row],[Наименование расходного материала]])),MAX($F$1:F18)+1,0)</f>
        <v>18</v>
      </c>
      <c r="G19" s="136">
        <f>IF(ISNUMBER(SEARCH('Карта учёта'!$B$15,Расходка[Наименование расходного материала])),MAX($G$1:G18)+1,0)</f>
        <v>18</v>
      </c>
      <c r="H19" s="136">
        <f>IF(ISNUMBER(SEARCH('Карта учёта'!$B$16,Расходка[Наименование расходного материала])),MAX($H$1:H18)+1,0)</f>
        <v>18</v>
      </c>
      <c r="I19" s="136">
        <f>IF(ISNUMBER(SEARCH('Карта учёта'!$B$17,Расходка[Наименование расходного материала])),MAX($I$1:I18)+1,0)</f>
        <v>18</v>
      </c>
      <c r="J19" s="136">
        <f>IF(ISNUMBER(SEARCH('Карта учёта'!$B$18,Расходка[Наименование расходного материала])),MAX($J$1:J18)+1,0)</f>
        <v>18</v>
      </c>
      <c r="K19" s="136">
        <f>IF(ISNUMBER(SEARCH('Карта учёта'!$B$19,Расходка[Наименование расходного материала])),MAX($K$1:K18)+1,0)</f>
        <v>18</v>
      </c>
      <c r="L19" s="136">
        <f>IF(ISNUMBER(SEARCH('Карта учёта'!$B$20,Расходка[Наименование расходного материала])),MAX($L$1:L18)+1,0)</f>
        <v>18</v>
      </c>
      <c r="M19" s="136">
        <f>IF(ISNUMBER(SEARCH('Карта учёта'!$B$21,Расходка[Наименование расходного материала])),MAX($M$1:M18)+1,0)</f>
        <v>18</v>
      </c>
      <c r="N19" s="138">
        <f>IF(ISNUMBER(SEARCH('Карта учёта'!$B$22,Расходка[Наименование расходного материала])),MAX($N$1:N18)+1,0)</f>
        <v>18</v>
      </c>
      <c r="O19" s="136">
        <f>IF(ISNUMBER(SEARCH('Карта учёта'!$B$23,Расходка[Наименование расходного материала])),MAX($O$1:O18)+1,0)</f>
        <v>18</v>
      </c>
      <c r="P19" s="136">
        <f>IF(ISNUMBER(SEARCH('Карта учёта'!$B$24,Расходка[Наименование расходного материала])),MAX($P$1:P18)+1,0)</f>
        <v>18</v>
      </c>
      <c r="Q19" s="136">
        <f>IF(ISNUMBER(SEARCH('Карта учёта'!$B$25,Расходка[Наименование расходного материала])),MAX($Q$1:Q18)+1,0)</f>
        <v>18</v>
      </c>
      <c r="R19" s="135" t="str">
        <f>IFERROR(INDEX(Расходка[Наименование расходного материала],MATCH(Расходка[№],Поиск_расходки[Индекс1],0)),"")</f>
        <v/>
      </c>
      <c r="S19" s="135" t="str">
        <f>IFERROR(INDEX(Расходка[Наименование расходного материала],MATCH(Расходка[№],Поиск_расходки[Индекс2],0)),"")</f>
        <v>Intuition</v>
      </c>
      <c r="T19" s="135" t="str">
        <f>IFERROR(INDEX(Расходка[Наименование расходного материала],MATCH(Расходка[№],Поиск_расходки[Индекс3],0)),"")</f>
        <v>Intuition</v>
      </c>
      <c r="U19" s="135" t="str">
        <f>IFERROR(INDEX(Расходка[Наименование расходного материала],MATCH(Расходка[№],Поиск_расходки[Индекс4],0)),"")</f>
        <v>Intuition</v>
      </c>
      <c r="V19" s="135" t="str">
        <f>IFERROR(INDEX(Расходка[Наименование расходного материала],MATCH(Расходка[№],Поиск_расходки[Индекс5],0)),"")</f>
        <v>Intuition</v>
      </c>
      <c r="W19" s="135" t="str">
        <f>IFERROR(INDEX(Расходка[Наименование расходного материала],MATCH(Расходка[№],Поиск_расходки[Индекс6],0)),"")</f>
        <v>Intuition</v>
      </c>
      <c r="X19" s="135" t="str">
        <f>IFERROR(INDEX(Расходка[Наименование расходного материала],MATCH(Расходка[№],Поиск_расходки[Индекс7],0)),"")</f>
        <v>Intuition</v>
      </c>
      <c r="Y19" s="135" t="str">
        <f>IFERROR(INDEX(Расходка[Наименование расходного материала],MATCH(Расходка[№],Поиск_расходки[Индекс8],0)),"")</f>
        <v>Intuition</v>
      </c>
      <c r="Z19" s="135" t="str">
        <f>IFERROR(INDEX(Расходка[Наименование расходного материала],MATCH(Расходка[№],Поиск_расходки[Индекс9],0)),"")</f>
        <v>Intuition</v>
      </c>
      <c r="AA19" s="135" t="str">
        <f>IFERROR(INDEX(Расходка[Наименование расходного материала],MATCH(Расходка[№],Поиск_расходки[Индекс10],0)),"")</f>
        <v>Intuition</v>
      </c>
      <c r="AB19" s="135" t="str">
        <f>IFERROR(INDEX(Расходка[Наименование расходного материала],MATCH(Расходка[№],Поиск_расходки[Индекс11],0)),"")</f>
        <v>Intuition</v>
      </c>
      <c r="AC19" s="135" t="str">
        <f>IFERROR(INDEX(Расходка[Наименование расходного материала],MATCH(Расходка[№],Поиск_расходки[Индекс12],0)),"")</f>
        <v>Intuition</v>
      </c>
      <c r="AD19" s="135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58" t="s">
        <v>399</v>
      </c>
      <c r="E20" s="136">
        <f>IF(ISNUMBER(SEARCH('Карта учёта'!$B$13,Расходка[[#This Row],[Наименование расходного материала]])),MAX($E$1:E19)+1,0)</f>
        <v>0</v>
      </c>
      <c r="F20" s="136">
        <f>IF(ISNUMBER(SEARCH('Карта учёта'!$B$14,Расходка[[#This Row],[Наименование расходного материала]])),MAX($F$1:F19)+1,0)</f>
        <v>19</v>
      </c>
      <c r="G20" s="136">
        <f>IF(ISNUMBER(SEARCH('Карта учёта'!$B$15,Расходка[Наименование расходного материала])),MAX($G$1:G19)+1,0)</f>
        <v>19</v>
      </c>
      <c r="H20" s="136">
        <f>IF(ISNUMBER(SEARCH('Карта учёта'!$B$16,Расходка[Наименование расходного материала])),MAX($H$1:H19)+1,0)</f>
        <v>19</v>
      </c>
      <c r="I20" s="136">
        <f>IF(ISNUMBER(SEARCH('Карта учёта'!$B$17,Расходка[Наименование расходного материала])),MAX($I$1:I19)+1,0)</f>
        <v>19</v>
      </c>
      <c r="J20" s="136">
        <f>IF(ISNUMBER(SEARCH('Карта учёта'!$B$18,Расходка[Наименование расходного материала])),MAX($J$1:J19)+1,0)</f>
        <v>19</v>
      </c>
      <c r="K20" s="136">
        <f>IF(ISNUMBER(SEARCH('Карта учёта'!$B$19,Расходка[Наименование расходного материала])),MAX($K$1:K19)+1,0)</f>
        <v>19</v>
      </c>
      <c r="L20" s="136">
        <f>IF(ISNUMBER(SEARCH('Карта учёта'!$B$20,Расходка[Наименование расходного материала])),MAX($L$1:L19)+1,0)</f>
        <v>19</v>
      </c>
      <c r="M20" s="136">
        <f>IF(ISNUMBER(SEARCH('Карта учёта'!$B$21,Расходка[Наименование расходного материала])),MAX($M$1:M19)+1,0)</f>
        <v>19</v>
      </c>
      <c r="N20" s="138">
        <f>IF(ISNUMBER(SEARCH('Карта учёта'!$B$22,Расходка[Наименование расходного материала])),MAX($N$1:N19)+1,0)</f>
        <v>19</v>
      </c>
      <c r="O20" s="136">
        <f>IF(ISNUMBER(SEARCH('Карта учёта'!$B$23,Расходка[Наименование расходного материала])),MAX($O$1:O19)+1,0)</f>
        <v>19</v>
      </c>
      <c r="P20" s="136">
        <f>IF(ISNUMBER(SEARCH('Карта учёта'!$B$24,Расходка[Наименование расходного материала])),MAX($P$1:P19)+1,0)</f>
        <v>19</v>
      </c>
      <c r="Q20" s="136">
        <f>IF(ISNUMBER(SEARCH('Карта учёта'!$B$25,Расходка[Наименование расходного материала])),MAX($Q$1:Q19)+1,0)</f>
        <v>19</v>
      </c>
      <c r="R20" s="135" t="str">
        <f>IFERROR(INDEX(Расходка[Наименование расходного материала],MATCH(Расходка[№],Поиск_расходки[Индекс1],0)),"")</f>
        <v/>
      </c>
      <c r="S20" s="135" t="str">
        <f>IFERROR(INDEX(Расходка[Наименование расходного материала],MATCH(Расходка[№],Поиск_расходки[Индекс2],0)),"")</f>
        <v>DES, Resolute Integtity</v>
      </c>
      <c r="T20" s="135" t="str">
        <f>IFERROR(INDEX(Расходка[Наименование расходного материала],MATCH(Расходка[№],Поиск_расходки[Индекс3],0)),"")</f>
        <v>DES, Resolute Integtity</v>
      </c>
      <c r="U20" s="135" t="str">
        <f>IFERROR(INDEX(Расходка[Наименование расходного материала],MATCH(Расходка[№],Поиск_расходки[Индекс4],0)),"")</f>
        <v>DES, Resolute Integtity</v>
      </c>
      <c r="V20" s="135" t="str">
        <f>IFERROR(INDEX(Расходка[Наименование расходного материала],MATCH(Расходка[№],Поиск_расходки[Индекс5],0)),"")</f>
        <v>DES, Resolute Integtity</v>
      </c>
      <c r="W20" s="135" t="str">
        <f>IFERROR(INDEX(Расходка[Наименование расходного материала],MATCH(Расходка[№],Поиск_расходки[Индекс6],0)),"")</f>
        <v>DES, Resolute Integtity</v>
      </c>
      <c r="X20" s="135" t="str">
        <f>IFERROR(INDEX(Расходка[Наименование расходного материала],MATCH(Расходка[№],Поиск_расходки[Индекс7],0)),"")</f>
        <v>DES, Resolute Integtity</v>
      </c>
      <c r="Y20" s="135" t="str">
        <f>IFERROR(INDEX(Расходка[Наименование расходного материала],MATCH(Расходка[№],Поиск_расходки[Индекс8],0)),"")</f>
        <v>DES, Resolute Integtity</v>
      </c>
      <c r="Z20" s="135" t="str">
        <f>IFERROR(INDEX(Расходка[Наименование расходного материала],MATCH(Расходка[№],Поиск_расходки[Индекс9],0)),"")</f>
        <v>DES, Resolute Integtity</v>
      </c>
      <c r="AA20" s="135" t="str">
        <f>IFERROR(INDEX(Расходка[Наименование расходного материала],MATCH(Расходка[№],Поиск_расходки[Индекс10],0)),"")</f>
        <v>DES, Resolute Integtity</v>
      </c>
      <c r="AB20" s="135" t="str">
        <f>IFERROR(INDEX(Расходка[Наименование расходного материала],MATCH(Расходка[№],Поиск_расходки[Индекс11],0)),"")</f>
        <v>DES, Resolute Integtity</v>
      </c>
      <c r="AC20" s="135" t="str">
        <f>IFERROR(INDEX(Расходка[Наименование расходного материала],MATCH(Расходка[№],Поиск_расходки[Индекс12],0)),"")</f>
        <v>DES, Resolute Integtity</v>
      </c>
      <c r="AD20" s="135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2" t="s">
        <v>429</v>
      </c>
      <c r="E21" s="136">
        <f>IF(ISNUMBER(SEARCH('Карта учёта'!$B$13,Расходка[[#This Row],[Наименование расходного материала]])),MAX($E$1:E20)+1,0)</f>
        <v>0</v>
      </c>
      <c r="F21" s="136">
        <f>IF(ISNUMBER(SEARCH('Карта учёта'!$B$14,Расходка[[#This Row],[Наименование расходного материала]])),MAX($F$1:F20)+1,0)</f>
        <v>20</v>
      </c>
      <c r="G21" s="136">
        <f>IF(ISNUMBER(SEARCH('Карта учёта'!$B$15,Расходка[Наименование расходного материала])),MAX($G$1:G20)+1,0)</f>
        <v>20</v>
      </c>
      <c r="H21" s="136">
        <f>IF(ISNUMBER(SEARCH('Карта учёта'!$B$16,Расходка[Наименование расходного материала])),MAX($H$1:H20)+1,0)</f>
        <v>20</v>
      </c>
      <c r="I21" s="136">
        <f>IF(ISNUMBER(SEARCH('Карта учёта'!$B$17,Расходка[Наименование расходного материала])),MAX($I$1:I20)+1,0)</f>
        <v>20</v>
      </c>
      <c r="J21" s="136">
        <f>IF(ISNUMBER(SEARCH('Карта учёта'!$B$18,Расходка[Наименование расходного материала])),MAX($J$1:J20)+1,0)</f>
        <v>20</v>
      </c>
      <c r="K21" s="136">
        <f>IF(ISNUMBER(SEARCH('Карта учёта'!$B$19,Расходка[Наименование расходного материала])),MAX($K$1:K20)+1,0)</f>
        <v>20</v>
      </c>
      <c r="L21" s="136">
        <f>IF(ISNUMBER(SEARCH('Карта учёта'!$B$20,Расходка[Наименование расходного материала])),MAX($L$1:L20)+1,0)</f>
        <v>20</v>
      </c>
      <c r="M21" s="136">
        <f>IF(ISNUMBER(SEARCH('Карта учёта'!$B$21,Расходка[Наименование расходного материала])),MAX($M$1:M20)+1,0)</f>
        <v>20</v>
      </c>
      <c r="N21" s="138">
        <f>IF(ISNUMBER(SEARCH('Карта учёта'!$B$22,Расходка[Наименование расходного материала])),MAX($N$1:N20)+1,0)</f>
        <v>20</v>
      </c>
      <c r="O21" s="136">
        <f>IF(ISNUMBER(SEARCH('Карта учёта'!$B$23,Расходка[Наименование расходного материала])),MAX($O$1:O20)+1,0)</f>
        <v>20</v>
      </c>
      <c r="P21" s="136">
        <f>IF(ISNUMBER(SEARCH('Карта учёта'!$B$24,Расходка[Наименование расходного материала])),MAX($P$1:P20)+1,0)</f>
        <v>20</v>
      </c>
      <c r="Q21" s="136">
        <f>IF(ISNUMBER(SEARCH('Карта учёта'!$B$25,Расходка[Наименование расходного материала])),MAX($Q$1:Q20)+1,0)</f>
        <v>20</v>
      </c>
      <c r="R21" s="135" t="str">
        <f>IFERROR(INDEX(Расходка[Наименование расходного материала],MATCH(Расходка[№],Поиск_расходки[Индекс1],0)),"")</f>
        <v/>
      </c>
      <c r="S21" s="135" t="str">
        <f>IFERROR(INDEX(Расходка[Наименование расходного материала],MATCH(Расходка[№],Поиск_расходки[Индекс2],0)),"")</f>
        <v>DES, Calipso</v>
      </c>
      <c r="T21" s="135" t="str">
        <f>IFERROR(INDEX(Расходка[Наименование расходного материала],MATCH(Расходка[№],Поиск_расходки[Индекс3],0)),"")</f>
        <v>DES, Calipso</v>
      </c>
      <c r="U21" s="135" t="str">
        <f>IFERROR(INDEX(Расходка[Наименование расходного материала],MATCH(Расходка[№],Поиск_расходки[Индекс4],0)),"")</f>
        <v>DES, Calipso</v>
      </c>
      <c r="V21" s="135" t="str">
        <f>IFERROR(INDEX(Расходка[Наименование расходного материала],MATCH(Расходка[№],Поиск_расходки[Индекс5],0)),"")</f>
        <v>DES, Calipso</v>
      </c>
      <c r="W21" s="135" t="str">
        <f>IFERROR(INDEX(Расходка[Наименование расходного материала],MATCH(Расходка[№],Поиск_расходки[Индекс6],0)),"")</f>
        <v>DES, Calipso</v>
      </c>
      <c r="X21" s="135" t="str">
        <f>IFERROR(INDEX(Расходка[Наименование расходного материала],MATCH(Расходка[№],Поиск_расходки[Индекс7],0)),"")</f>
        <v>DES, Calipso</v>
      </c>
      <c r="Y21" s="135" t="str">
        <f>IFERROR(INDEX(Расходка[Наименование расходного материала],MATCH(Расходка[№],Поиск_расходки[Индекс8],0)),"")</f>
        <v>DES, Calipso</v>
      </c>
      <c r="Z21" s="135" t="str">
        <f>IFERROR(INDEX(Расходка[Наименование расходного материала],MATCH(Расходка[№],Поиск_расходки[Индекс9],0)),"")</f>
        <v>DES, Calipso</v>
      </c>
      <c r="AA21" s="135" t="str">
        <f>IFERROR(INDEX(Расходка[Наименование расходного материала],MATCH(Расходка[№],Поиск_расходки[Индекс10],0)),"")</f>
        <v>DES, Calipso</v>
      </c>
      <c r="AB21" s="135" t="str">
        <f>IFERROR(INDEX(Расходка[Наименование расходного материала],MATCH(Расходка[№],Поиск_расходки[Индекс11],0)),"")</f>
        <v>DES, Calipso</v>
      </c>
      <c r="AC21" s="135" t="str">
        <f>IFERROR(INDEX(Расходка[Наименование расходного материала],MATCH(Расходка[№],Поиск_расходки[Индекс12],0)),"")</f>
        <v>DES, Calipso</v>
      </c>
      <c r="AD21" s="135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2" t="s">
        <v>428</v>
      </c>
      <c r="E22" s="136">
        <f>IF(ISNUMBER(SEARCH('Карта учёта'!$B$13,Расходка[[#This Row],[Наименование расходного материала]])),MAX($E$1:E21)+1,0)</f>
        <v>0</v>
      </c>
      <c r="F22" s="136">
        <f>IF(ISNUMBER(SEARCH('Карта учёта'!$B$14,Расходка[[#This Row],[Наименование расходного материала]])),MAX($F$1:F21)+1,0)</f>
        <v>21</v>
      </c>
      <c r="G22" s="136">
        <f>IF(ISNUMBER(SEARCH('Карта учёта'!$B$15,Расходка[Наименование расходного материала])),MAX($G$1:G21)+1,0)</f>
        <v>21</v>
      </c>
      <c r="H22" s="136">
        <f>IF(ISNUMBER(SEARCH('Карта учёта'!$B$16,Расходка[Наименование расходного материала])),MAX($H$1:H21)+1,0)</f>
        <v>21</v>
      </c>
      <c r="I22" s="136">
        <f>IF(ISNUMBER(SEARCH('Карта учёта'!$B$17,Расходка[Наименование расходного материала])),MAX($I$1:I21)+1,0)</f>
        <v>21</v>
      </c>
      <c r="J22" s="136">
        <f>IF(ISNUMBER(SEARCH('Карта учёта'!$B$18,Расходка[Наименование расходного материала])),MAX($J$1:J21)+1,0)</f>
        <v>21</v>
      </c>
      <c r="K22" s="136">
        <f>IF(ISNUMBER(SEARCH('Карта учёта'!$B$19,Расходка[Наименование расходного материала])),MAX($K$1:K21)+1,0)</f>
        <v>21</v>
      </c>
      <c r="L22" s="136">
        <f>IF(ISNUMBER(SEARCH('Карта учёта'!$B$20,Расходка[Наименование расходного материала])),MAX($L$1:L21)+1,0)</f>
        <v>21</v>
      </c>
      <c r="M22" s="136">
        <f>IF(ISNUMBER(SEARCH('Карта учёта'!$B$21,Расходка[Наименование расходного материала])),MAX($M$1:M21)+1,0)</f>
        <v>21</v>
      </c>
      <c r="N22" s="138">
        <f>IF(ISNUMBER(SEARCH('Карта учёта'!$B$22,Расходка[Наименование расходного материала])),MAX($N$1:N21)+1,0)</f>
        <v>21</v>
      </c>
      <c r="O22" s="136">
        <f>IF(ISNUMBER(SEARCH('Карта учёта'!$B$23,Расходка[Наименование расходного материала])),MAX($O$1:O21)+1,0)</f>
        <v>21</v>
      </c>
      <c r="P22" s="136">
        <f>IF(ISNUMBER(SEARCH('Карта учёта'!$B$24,Расходка[Наименование расходного материала])),MAX($P$1:P21)+1,0)</f>
        <v>21</v>
      </c>
      <c r="Q22" s="136">
        <f>IF(ISNUMBER(SEARCH('Карта учёта'!$B$25,Расходка[Наименование расходного материала])),MAX($Q$1:Q21)+1,0)</f>
        <v>21</v>
      </c>
      <c r="R22" s="135" t="str">
        <f>IFERROR(INDEX(Расходка[Наименование расходного материала],MATCH(Расходка[№],Поиск_расходки[Индекс1],0)),"")</f>
        <v/>
      </c>
      <c r="S22" s="135" t="str">
        <f>IFERROR(INDEX(Расходка[Наименование расходного материала],MATCH(Расходка[№],Поиск_расходки[Индекс2],0)),"")</f>
        <v>DES, NanoMed</v>
      </c>
      <c r="T22" s="135" t="str">
        <f>IFERROR(INDEX(Расходка[Наименование расходного материала],MATCH(Расходка[№],Поиск_расходки[Индекс3],0)),"")</f>
        <v>DES, NanoMed</v>
      </c>
      <c r="U22" s="135" t="str">
        <f>IFERROR(INDEX(Расходка[Наименование расходного материала],MATCH(Расходка[№],Поиск_расходки[Индекс4],0)),"")</f>
        <v>DES, NanoMed</v>
      </c>
      <c r="V22" s="135" t="str">
        <f>IFERROR(INDEX(Расходка[Наименование расходного материала],MATCH(Расходка[№],Поиск_расходки[Индекс5],0)),"")</f>
        <v>DES, NanoMed</v>
      </c>
      <c r="W22" s="135" t="str">
        <f>IFERROR(INDEX(Расходка[Наименование расходного материала],MATCH(Расходка[№],Поиск_расходки[Индекс6],0)),"")</f>
        <v>DES, NanoMed</v>
      </c>
      <c r="X22" s="135" t="str">
        <f>IFERROR(INDEX(Расходка[Наименование расходного материала],MATCH(Расходка[№],Поиск_расходки[Индекс7],0)),"")</f>
        <v>DES, NanoMed</v>
      </c>
      <c r="Y22" s="135" t="str">
        <f>IFERROR(INDEX(Расходка[Наименование расходного материала],MATCH(Расходка[№],Поиск_расходки[Индекс8],0)),"")</f>
        <v>DES, NanoMed</v>
      </c>
      <c r="Z22" s="135" t="str">
        <f>IFERROR(INDEX(Расходка[Наименование расходного материала],MATCH(Расходка[№],Поиск_расходки[Индекс9],0)),"")</f>
        <v>DES, NanoMed</v>
      </c>
      <c r="AA22" s="135" t="str">
        <f>IFERROR(INDEX(Расходка[Наименование расходного материала],MATCH(Расходка[№],Поиск_расходки[Индекс10],0)),"")</f>
        <v>DES, NanoMed</v>
      </c>
      <c r="AB22" s="135" t="str">
        <f>IFERROR(INDEX(Расходка[Наименование расходного материала],MATCH(Расходка[№],Поиск_расходки[Индекс11],0)),"")</f>
        <v>DES, NanoMed</v>
      </c>
      <c r="AC22" s="135" t="str">
        <f>IFERROR(INDEX(Расходка[Наименование расходного материала],MATCH(Расходка[№],Поиск_расходки[Индекс12],0)),"")</f>
        <v>DES, NanoMed</v>
      </c>
      <c r="AD22" s="135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4" t="s">
        <v>444</v>
      </c>
      <c r="E23" s="136">
        <f>IF(ISNUMBER(SEARCH('Карта учёта'!$B$13,Расходка[[#This Row],[Наименование расходного материала]])),MAX($E$1:E22)+1,0)</f>
        <v>0</v>
      </c>
      <c r="F23" s="136">
        <f>IF(ISNUMBER(SEARCH('Карта учёта'!$B$14,Расходка[[#This Row],[Наименование расходного материала]])),MAX($F$1:F22)+1,0)</f>
        <v>22</v>
      </c>
      <c r="G23" s="136">
        <f>IF(ISNUMBER(SEARCH('Карта учёта'!$B$15,Расходка[Наименование расходного материала])),MAX($G$1:G22)+1,0)</f>
        <v>22</v>
      </c>
      <c r="H23" s="136">
        <f>IF(ISNUMBER(SEARCH('Карта учёта'!$B$16,Расходка[Наименование расходного материала])),MAX($H$1:H22)+1,0)</f>
        <v>22</v>
      </c>
      <c r="I23" s="136">
        <f>IF(ISNUMBER(SEARCH('Карта учёта'!$B$17,Расходка[Наименование расходного материала])),MAX($I$1:I22)+1,0)</f>
        <v>22</v>
      </c>
      <c r="J23" s="136">
        <f>IF(ISNUMBER(SEARCH('Карта учёта'!$B$18,Расходка[Наименование расходного материала])),MAX($J$1:J22)+1,0)</f>
        <v>22</v>
      </c>
      <c r="K23" s="136">
        <f>IF(ISNUMBER(SEARCH('Карта учёта'!$B$19,Расходка[Наименование расходного материала])),MAX($K$1:K22)+1,0)</f>
        <v>22</v>
      </c>
      <c r="L23" s="136">
        <f>IF(ISNUMBER(SEARCH('Карта учёта'!$B$20,Расходка[Наименование расходного материала])),MAX($L$1:L22)+1,0)</f>
        <v>22</v>
      </c>
      <c r="M23" s="136">
        <f>IF(ISNUMBER(SEARCH('Карта учёта'!$B$21,Расходка[Наименование расходного материала])),MAX($M$1:M22)+1,0)</f>
        <v>22</v>
      </c>
      <c r="N23" s="138">
        <f>IF(ISNUMBER(SEARCH('Карта учёта'!$B$22,Расходка[Наименование расходного материала])),MAX($N$1:N22)+1,0)</f>
        <v>22</v>
      </c>
      <c r="O23" s="136">
        <f>IF(ISNUMBER(SEARCH('Карта учёта'!$B$23,Расходка[Наименование расходного материала])),MAX($O$1:O22)+1,0)</f>
        <v>22</v>
      </c>
      <c r="P23" s="136">
        <f>IF(ISNUMBER(SEARCH('Карта учёта'!$B$24,Расходка[Наименование расходного материала])),MAX($P$1:P22)+1,0)</f>
        <v>22</v>
      </c>
      <c r="Q23" s="136">
        <f>IF(ISNUMBER(SEARCH('Карта учёта'!$B$25,Расходка[Наименование расходного материала])),MAX($Q$1:Q22)+1,0)</f>
        <v>22</v>
      </c>
      <c r="R23" s="135" t="str">
        <f>IFERROR(INDEX(Расходка[Наименование расходного материала],MATCH(Расходка[№],Поиск_расходки[Индекс1],0)),"")</f>
        <v/>
      </c>
      <c r="S23" s="135" t="str">
        <f>IFERROR(INDEX(Расходка[Наименование расходного материала],MATCH(Расходка[№],Поиск_расходки[Индекс2],0)),"")</f>
        <v>DES,Firehawk</v>
      </c>
      <c r="T23" s="135" t="str">
        <f>IFERROR(INDEX(Расходка[Наименование расходного материала],MATCH(Расходка[№],Поиск_расходки[Индекс3],0)),"")</f>
        <v>DES,Firehawk</v>
      </c>
      <c r="U23" s="135" t="str">
        <f>IFERROR(INDEX(Расходка[Наименование расходного материала],MATCH(Расходка[№],Поиск_расходки[Индекс4],0)),"")</f>
        <v>DES,Firehawk</v>
      </c>
      <c r="V23" s="135" t="str">
        <f>IFERROR(INDEX(Расходка[Наименование расходного материала],MATCH(Расходка[№],Поиск_расходки[Индекс5],0)),"")</f>
        <v>DES,Firehawk</v>
      </c>
      <c r="W23" s="135" t="str">
        <f>IFERROR(INDEX(Расходка[Наименование расходного материала],MATCH(Расходка[№],Поиск_расходки[Индекс6],0)),"")</f>
        <v>DES,Firehawk</v>
      </c>
      <c r="X23" s="135" t="str">
        <f>IFERROR(INDEX(Расходка[Наименование расходного материала],MATCH(Расходка[№],Поиск_расходки[Индекс7],0)),"")</f>
        <v>DES,Firehawk</v>
      </c>
      <c r="Y23" s="135" t="str">
        <f>IFERROR(INDEX(Расходка[Наименование расходного материала],MATCH(Расходка[№],Поиск_расходки[Индекс8],0)),"")</f>
        <v>DES,Firehawk</v>
      </c>
      <c r="Z23" s="135" t="str">
        <f>IFERROR(INDEX(Расходка[Наименование расходного материала],MATCH(Расходка[№],Поиск_расходки[Индекс9],0)),"")</f>
        <v>DES,Firehawk</v>
      </c>
      <c r="AA23" s="135" t="str">
        <f>IFERROR(INDEX(Расходка[Наименование расходного материала],MATCH(Расходка[№],Поиск_расходки[Индекс10],0)),"")</f>
        <v>DES,Firehawk</v>
      </c>
      <c r="AB23" s="135" t="str">
        <f>IFERROR(INDEX(Расходка[Наименование расходного материала],MATCH(Расходка[№],Поиск_расходки[Индекс11],0)),"")</f>
        <v>DES,Firehawk</v>
      </c>
      <c r="AC23" s="135" t="str">
        <f>IFERROR(INDEX(Расходка[Наименование расходного материала],MATCH(Расходка[№],Поиск_расходки[Индекс12],0)),"")</f>
        <v>DES,Firehawk</v>
      </c>
      <c r="AD23" s="135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345</v>
      </c>
      <c r="E24" s="136">
        <f>IF(ISNUMBER(SEARCH('Карта учёта'!$B$13,Расходка[[#This Row],[Наименование расходного материала]])),MAX($E$1:E23)+1,0)</f>
        <v>0</v>
      </c>
      <c r="F24" s="136">
        <f>IF(ISNUMBER(SEARCH('Карта учёта'!$B$14,Расходка[[#This Row],[Наименование расходного материала]])),MAX($F$1:F23)+1,0)</f>
        <v>23</v>
      </c>
      <c r="G24" s="136">
        <f>IF(ISNUMBER(SEARCH('Карта учёта'!$B$15,Расходка[Наименование расходного материала])),MAX($G$1:G23)+1,0)</f>
        <v>23</v>
      </c>
      <c r="H24" s="136">
        <f>IF(ISNUMBER(SEARCH('Карта учёта'!$B$16,Расходка[Наименование расходного материала])),MAX($H$1:H23)+1,0)</f>
        <v>23</v>
      </c>
      <c r="I24" s="136">
        <f>IF(ISNUMBER(SEARCH('Карта учёта'!$B$17,Расходка[Наименование расходного материала])),MAX($I$1:I23)+1,0)</f>
        <v>23</v>
      </c>
      <c r="J24" s="136">
        <f>IF(ISNUMBER(SEARCH('Карта учёта'!$B$18,Расходка[Наименование расходного материала])),MAX($J$1:J23)+1,0)</f>
        <v>23</v>
      </c>
      <c r="K24" s="136">
        <f>IF(ISNUMBER(SEARCH('Карта учёта'!$B$19,Расходка[Наименование расходного материала])),MAX($K$1:K23)+1,0)</f>
        <v>23</v>
      </c>
      <c r="L24" s="136">
        <f>IF(ISNUMBER(SEARCH('Карта учёта'!$B$20,Расходка[Наименование расходного материала])),MAX($L$1:L23)+1,0)</f>
        <v>23</v>
      </c>
      <c r="M24" s="136">
        <f>IF(ISNUMBER(SEARCH('Карта учёта'!$B$21,Расходка[Наименование расходного материала])),MAX($M$1:M23)+1,0)</f>
        <v>23</v>
      </c>
      <c r="N24" s="138">
        <f>IF(ISNUMBER(SEARCH('Карта учёта'!$B$22,Расходка[Наименование расходного материала])),MAX($N$1:N23)+1,0)</f>
        <v>23</v>
      </c>
      <c r="O24" s="136">
        <f>IF(ISNUMBER(SEARCH('Карта учёта'!$B$23,Расходка[Наименование расходного материала])),MAX($O$1:O23)+1,0)</f>
        <v>23</v>
      </c>
      <c r="P24" s="136">
        <f>IF(ISNUMBER(SEARCH('Карта учёта'!$B$24,Расходка[Наименование расходного материала])),MAX($P$1:P23)+1,0)</f>
        <v>23</v>
      </c>
      <c r="Q24" s="136">
        <f>IF(ISNUMBER(SEARCH('Карта учёта'!$B$25,Расходка[Наименование расходного материала])),MAX($Q$1:Q23)+1,0)</f>
        <v>23</v>
      </c>
      <c r="R24" s="135" t="str">
        <f>IFERROR(INDEX(Расходка[Наименование расходного материала],MATCH(Расходка[№],Поиск_расходки[Индекс1],0)),"")</f>
        <v/>
      </c>
      <c r="S24" s="135" t="str">
        <f>IFERROR(INDEX(Расходка[Наименование расходного материала],MATCH(Расходка[№],Поиск_расходки[Индекс2],0)),"")</f>
        <v>BMS, Integtity</v>
      </c>
      <c r="T24" s="135" t="str">
        <f>IFERROR(INDEX(Расходка[Наименование расходного материала],MATCH(Расходка[№],Поиск_расходки[Индекс3],0)),"")</f>
        <v>BMS, Integtity</v>
      </c>
      <c r="U24" s="135" t="str">
        <f>IFERROR(INDEX(Расходка[Наименование расходного материала],MATCH(Расходка[№],Поиск_расходки[Индекс4],0)),"")</f>
        <v>BMS, Integtity</v>
      </c>
      <c r="V24" s="135" t="str">
        <f>IFERROR(INDEX(Расходка[Наименование расходного материала],MATCH(Расходка[№],Поиск_расходки[Индекс5],0)),"")</f>
        <v>BMS, Integtity</v>
      </c>
      <c r="W24" s="135" t="str">
        <f>IFERROR(INDEX(Расходка[Наименование расходного материала],MATCH(Расходка[№],Поиск_расходки[Индекс6],0)),"")</f>
        <v>BMS, Integtity</v>
      </c>
      <c r="X24" s="135" t="str">
        <f>IFERROR(INDEX(Расходка[Наименование расходного материала],MATCH(Расходка[№],Поиск_расходки[Индекс7],0)),"")</f>
        <v>BMS, Integtity</v>
      </c>
      <c r="Y24" s="135" t="str">
        <f>IFERROR(INDEX(Расходка[Наименование расходного материала],MATCH(Расходка[№],Поиск_расходки[Индекс8],0)),"")</f>
        <v>BMS, Integtity</v>
      </c>
      <c r="Z24" s="135" t="str">
        <f>IFERROR(INDEX(Расходка[Наименование расходного материала],MATCH(Расходка[№],Поиск_расходки[Индекс9],0)),"")</f>
        <v>BMS, Integtity</v>
      </c>
      <c r="AA24" s="135" t="str">
        <f>IFERROR(INDEX(Расходка[Наименование расходного материала],MATCH(Расходка[№],Поиск_расходки[Индекс10],0)),"")</f>
        <v>BMS, Integtity</v>
      </c>
      <c r="AB24" s="135" t="str">
        <f>IFERROR(INDEX(Расходка[Наименование расходного материала],MATCH(Расходка[№],Поиск_расходки[Индекс11],0)),"")</f>
        <v>BMS, Integtity</v>
      </c>
      <c r="AC24" s="135" t="str">
        <f>IFERROR(INDEX(Расходка[Наименование расходного материала],MATCH(Расходка[№],Поиск_расходки[Индекс12],0)),"")</f>
        <v>BMS, Integtity</v>
      </c>
      <c r="AD24" s="135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400</v>
      </c>
      <c r="E25" s="136">
        <f>IF(ISNUMBER(SEARCH('Карта учёта'!$B$13,Расходка[[#This Row],[Наименование расходного материала]])),MAX($E$1:E24)+1,0)</f>
        <v>0</v>
      </c>
      <c r="F25" s="136">
        <f>IF(ISNUMBER(SEARCH('Карта учёта'!$B$14,Расходка[[#This Row],[Наименование расходного материала]])),MAX($F$1:F24)+1,0)</f>
        <v>24</v>
      </c>
      <c r="G25" s="136">
        <f>IF(ISNUMBER(SEARCH('Карта учёта'!$B$15,Расходка[Наименование расходного материала])),MAX($G$1:G24)+1,0)</f>
        <v>24</v>
      </c>
      <c r="H25" s="136">
        <f>IF(ISNUMBER(SEARCH('Карта учёта'!$B$16,Расходка[Наименование расходного материала])),MAX($H$1:H24)+1,0)</f>
        <v>24</v>
      </c>
      <c r="I25" s="136">
        <f>IF(ISNUMBER(SEARCH('Карта учёта'!$B$17,Расходка[Наименование расходного материала])),MAX($I$1:I24)+1,0)</f>
        <v>24</v>
      </c>
      <c r="J25" s="136">
        <f>IF(ISNUMBER(SEARCH('Карта учёта'!$B$18,Расходка[Наименование расходного материала])),MAX($J$1:J24)+1,0)</f>
        <v>24</v>
      </c>
      <c r="K25" s="136">
        <f>IF(ISNUMBER(SEARCH('Карта учёта'!$B$19,Расходка[Наименование расходного материала])),MAX($K$1:K24)+1,0)</f>
        <v>24</v>
      </c>
      <c r="L25" s="136">
        <f>IF(ISNUMBER(SEARCH('Карта учёта'!$B$20,Расходка[Наименование расходного материала])),MAX($L$1:L24)+1,0)</f>
        <v>24</v>
      </c>
      <c r="M25" s="136">
        <f>IF(ISNUMBER(SEARCH('Карта учёта'!$B$21,Расходка[Наименование расходного материала])),MAX($M$1:M24)+1,0)</f>
        <v>24</v>
      </c>
      <c r="N25" s="138">
        <f>IF(ISNUMBER(SEARCH('Карта учёта'!$B$22,Расходка[Наименование расходного материала])),MAX($N$1:N24)+1,0)</f>
        <v>24</v>
      </c>
      <c r="O25" s="136">
        <f>IF(ISNUMBER(SEARCH('Карта учёта'!$B$23,Расходка[Наименование расходного материала])),MAX($O$1:O24)+1,0)</f>
        <v>24</v>
      </c>
      <c r="P25" s="136">
        <f>IF(ISNUMBER(SEARCH('Карта учёта'!$B$24,Расходка[Наименование расходного материала])),MAX($P$1:P24)+1,0)</f>
        <v>24</v>
      </c>
      <c r="Q25" s="136">
        <f>IF(ISNUMBER(SEARCH('Карта учёта'!$B$25,Расходка[Наименование расходного материала])),MAX($Q$1:Q24)+1,0)</f>
        <v>24</v>
      </c>
      <c r="R25" s="135" t="str">
        <f>IFERROR(INDEX(Расходка[Наименование расходного материала],MATCH(Расходка[№],Поиск_расходки[Индекс1],0)),"")</f>
        <v/>
      </c>
      <c r="S25" s="135" t="str">
        <f>IFERROR(INDEX(Расходка[Наименование расходного материала],MATCH(Расходка[№],Поиск_расходки[Индекс2],0)),"")</f>
        <v>Guidezilla™ II 6F</v>
      </c>
      <c r="T25" s="135" t="str">
        <f>IFERROR(INDEX(Расходка[Наименование расходного материала],MATCH(Расходка[№],Поиск_расходки[Индекс3],0)),"")</f>
        <v>Guidezilla™ II 6F</v>
      </c>
      <c r="U25" s="135" t="str">
        <f>IFERROR(INDEX(Расходка[Наименование расходного материала],MATCH(Расходка[№],Поиск_расходки[Индекс4],0)),"")</f>
        <v>Guidezilla™ II 6F</v>
      </c>
      <c r="V25" s="135" t="str">
        <f>IFERROR(INDEX(Расходка[Наименование расходного материала],MATCH(Расходка[№],Поиск_расходки[Индекс5],0)),"")</f>
        <v>Guidezilla™ II 6F</v>
      </c>
      <c r="W25" s="135" t="str">
        <f>IFERROR(INDEX(Расходка[Наименование расходного материала],MATCH(Расходка[№],Поиск_расходки[Индекс6],0)),"")</f>
        <v>Guidezilla™ II 6F</v>
      </c>
      <c r="X25" s="135" t="str">
        <f>IFERROR(INDEX(Расходка[Наименование расходного материала],MATCH(Расходка[№],Поиск_расходки[Индекс7],0)),"")</f>
        <v>Guidezilla™ II 6F</v>
      </c>
      <c r="Y25" s="135" t="str">
        <f>IFERROR(INDEX(Расходка[Наименование расходного материала],MATCH(Расходка[№],Поиск_расходки[Индекс8],0)),"")</f>
        <v>Guidezilla™ II 6F</v>
      </c>
      <c r="Z25" s="135" t="str">
        <f>IFERROR(INDEX(Расходка[Наименование расходного материала],MATCH(Расходка[№],Поиск_расходки[Индекс9],0)),"")</f>
        <v>Guidezilla™ II 6F</v>
      </c>
      <c r="AA25" s="135" t="str">
        <f>IFERROR(INDEX(Расходка[Наименование расходного материала],MATCH(Расходка[№],Поиск_расходки[Индекс10],0)),"")</f>
        <v>Guidezilla™ II 6F</v>
      </c>
      <c r="AB25" s="135" t="str">
        <f>IFERROR(INDEX(Расходка[Наименование расходного материала],MATCH(Расходка[№],Поиск_расходки[Индекс11],0)),"")</f>
        <v>Guidezilla™ II 6F</v>
      </c>
      <c r="AC25" s="135" t="str">
        <f>IFERROR(INDEX(Расходка[Наименование расходного материала],MATCH(Расходка[№],Поиск_расходки[Индекс12],0)),"")</f>
        <v>Guidezilla™ II 6F</v>
      </c>
      <c r="AD25" s="135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426</v>
      </c>
      <c r="E26" s="138">
        <f>IF(ISNUMBER(SEARCH('Карта учёта'!$B$13,Расходка[[#This Row],[Наименование расходного материала]])),MAX($E$1:E25)+1,0)</f>
        <v>0</v>
      </c>
      <c r="F26" s="138">
        <f>IF(ISNUMBER(SEARCH('Карта учёта'!$B$14,Расходка[[#This Row],[Наименование расходного материала]])),MAX($F$1:F25)+1,0)</f>
        <v>25</v>
      </c>
      <c r="G26" s="138">
        <f>IF(ISNUMBER(SEARCH('Карта учёта'!$B$15,Расходка[Наименование расходного материала])),MAX($G$1:G25)+1,0)</f>
        <v>25</v>
      </c>
      <c r="H26" s="138">
        <f>IF(ISNUMBER(SEARCH('Карта учёта'!$B$16,Расходка[Наименование расходного материала])),MAX($H$1:H25)+1,0)</f>
        <v>25</v>
      </c>
      <c r="I26" s="138">
        <f>IF(ISNUMBER(SEARCH('Карта учёта'!$B$17,Расходка[Наименование расходного материала])),MAX($I$1:I25)+1,0)</f>
        <v>25</v>
      </c>
      <c r="J26" s="138">
        <f>IF(ISNUMBER(SEARCH('Карта учёта'!$B$18,Расходка[Наименование расходного материала])),MAX($J$1:J25)+1,0)</f>
        <v>25</v>
      </c>
      <c r="K26" s="138">
        <f>IF(ISNUMBER(SEARCH('Карта учёта'!$B$19,Расходка[Наименование расходного материала])),MAX($K$1:K25)+1,0)</f>
        <v>25</v>
      </c>
      <c r="L26" s="138">
        <f>IF(ISNUMBER(SEARCH('Карта учёта'!$B$20,Расходка[Наименование расходного материала])),MAX($L$1:L25)+1,0)</f>
        <v>25</v>
      </c>
      <c r="M26" s="138">
        <f>IF(ISNUMBER(SEARCH('Карта учёта'!$B$21,Расходка[Наименование расходного материала])),MAX($M$1:M25)+1,0)</f>
        <v>25</v>
      </c>
      <c r="N26" s="138">
        <f>IF(ISNUMBER(SEARCH('Карта учёта'!$B$22,Расходка[Наименование расходного материала])),MAX($N$1:N25)+1,0)</f>
        <v>25</v>
      </c>
      <c r="O26" s="138">
        <f>IF(ISNUMBER(SEARCH('Карта учёта'!$B$23,Расходка[Наименование расходного материала])),MAX($O$1:O25)+1,0)</f>
        <v>25</v>
      </c>
      <c r="P26" s="138">
        <f>IF(ISNUMBER(SEARCH('Карта учёта'!$B$24,Расходка[Наименование расходного материала])),MAX($P$1:P25)+1,0)</f>
        <v>25</v>
      </c>
      <c r="Q26" s="138">
        <f>IF(ISNUMBER(SEARCH('Карта учёта'!$B$25,Расходка[Наименование расходного материала])),MAX($Q$1:Q25)+1,0)</f>
        <v>25</v>
      </c>
      <c r="R26" s="140" t="str">
        <f>IFERROR(INDEX(Расходка[Наименование расходного материала],MATCH(Расходка[№],Поиск_расходки[Индекс1],0)),"")</f>
        <v/>
      </c>
      <c r="S26" s="140" t="str">
        <f>IFERROR(INDEX(Расходка[Наименование расходного материала],MATCH(Расходка[№],Поиск_расходки[Индекс2],0)),"")</f>
        <v>Telescope ™ II 6F</v>
      </c>
      <c r="T26" s="140" t="str">
        <f>IFERROR(INDEX(Расходка[Наименование расходного материала],MATCH(Расходка[№],Поиск_расходки[Индекс3],0)),"")</f>
        <v>Telescope ™ II 6F</v>
      </c>
      <c r="U26" s="140" t="str">
        <f>IFERROR(INDEX(Расходка[Наименование расходного материала],MATCH(Расходка[№],Поиск_расходки[Индекс4],0)),"")</f>
        <v>Telescope ™ II 6F</v>
      </c>
      <c r="V26" s="140" t="str">
        <f>IFERROR(INDEX(Расходка[Наименование расходного материала],MATCH(Расходка[№],Поиск_расходки[Индекс5],0)),"")</f>
        <v>Telescope ™ II 6F</v>
      </c>
      <c r="W26" s="140" t="str">
        <f>IFERROR(INDEX(Расходка[Наименование расходного материала],MATCH(Расходка[№],Поиск_расходки[Индекс6],0)),"")</f>
        <v>Telescope ™ II 6F</v>
      </c>
      <c r="X26" s="140" t="str">
        <f>IFERROR(INDEX(Расходка[Наименование расходного материала],MATCH(Расходка[№],Поиск_расходки[Индекс7],0)),"")</f>
        <v>Telescope ™ II 6F</v>
      </c>
      <c r="Y26" s="140" t="str">
        <f>IFERROR(INDEX(Расходка[Наименование расходного материала],MATCH(Расходка[№],Поиск_расходки[Индекс8],0)),"")</f>
        <v>Telescope ™ II 6F</v>
      </c>
      <c r="Z26" s="140" t="str">
        <f>IFERROR(INDEX(Расходка[Наименование расходного материала],MATCH(Расходка[№],Поиск_расходки[Индекс9],0)),"")</f>
        <v>Telescope ™ II 6F</v>
      </c>
      <c r="AA26" s="140" t="str">
        <f>IFERROR(INDEX(Расходка[Наименование расходного материала],MATCH(Расходка[№],Поиск_расходки[Индекс10],0)),"")</f>
        <v>Telescope ™ II 6F</v>
      </c>
      <c r="AB26" s="140" t="str">
        <f>IFERROR(INDEX(Расходка[Наименование расходного материала],MATCH(Расходка[№],Поиск_расходки[Индекс11],0)),"")</f>
        <v>Telescope ™ II 6F</v>
      </c>
      <c r="AC26" s="140" t="str">
        <f>IFERROR(INDEX(Расходка[Наименование расходного материала],MATCH(Расходка[№],Поиск_расходки[Индекс12],0)),"")</f>
        <v>Telescope ™ II 6F</v>
      </c>
      <c r="AD26" s="140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373</v>
      </c>
    </row>
    <row r="27" spans="1:33">
      <c r="A27">
        <v>26</v>
      </c>
      <c r="B27" t="s">
        <v>4</v>
      </c>
      <c r="C27" t="s">
        <v>401</v>
      </c>
      <c r="E27" s="138">
        <f>IF(ISNUMBER(SEARCH('Карта учёта'!$B$13,Расходка[[#This Row],[Наименование расходного материала]])),MAX($E$1:E26)+1,0)</f>
        <v>1</v>
      </c>
      <c r="F27" s="138">
        <f>IF(ISNUMBER(SEARCH('Карта учёта'!$B$14,Расходка[[#This Row],[Наименование расходного материала]])),MAX($F$1:F26)+1,0)</f>
        <v>26</v>
      </c>
      <c r="G27" s="138">
        <f>IF(ISNUMBER(SEARCH('Карта учёта'!$B$15,Расходка[Наименование расходного материала])),MAX($G$1:G26)+1,0)</f>
        <v>26</v>
      </c>
      <c r="H27" s="138">
        <f>IF(ISNUMBER(SEARCH('Карта учёта'!$B$16,Расходка[Наименование расходного материала])),MAX($H$1:H26)+1,0)</f>
        <v>26</v>
      </c>
      <c r="I27" s="138">
        <f>IF(ISNUMBER(SEARCH('Карта учёта'!$B$17,Расходка[Наименование расходного материала])),MAX($I$1:I26)+1,0)</f>
        <v>26</v>
      </c>
      <c r="J27" s="138">
        <f>IF(ISNUMBER(SEARCH('Карта учёта'!$B$18,Расходка[Наименование расходного материала])),MAX($J$1:J26)+1,0)</f>
        <v>26</v>
      </c>
      <c r="K27" s="138">
        <f>IF(ISNUMBER(SEARCH('Карта учёта'!$B$19,Расходка[Наименование расходного материала])),MAX($K$1:K26)+1,0)</f>
        <v>26</v>
      </c>
      <c r="L27" s="138">
        <f>IF(ISNUMBER(SEARCH('Карта учёта'!$B$20,Расходка[Наименование расходного материала])),MAX($L$1:L26)+1,0)</f>
        <v>26</v>
      </c>
      <c r="M27" s="138">
        <f>IF(ISNUMBER(SEARCH('Карта учёта'!$B$21,Расходка[Наименование расходного материала])),MAX($M$1:M26)+1,0)</f>
        <v>26</v>
      </c>
      <c r="N27" s="138">
        <f>IF(ISNUMBER(SEARCH('Карта учёта'!$B$22,Расходка[Наименование расходного материала])),MAX($N$1:N26)+1,0)</f>
        <v>26</v>
      </c>
      <c r="O27" s="138">
        <f>IF(ISNUMBER(SEARCH('Карта учёта'!$B$23,Расходка[Наименование расходного материала])),MAX($O$1:O26)+1,0)</f>
        <v>26</v>
      </c>
      <c r="P27" s="138">
        <f>IF(ISNUMBER(SEARCH('Карта учёта'!$B$24,Расходка[Наименование расходного материала])),MAX($P$1:P26)+1,0)</f>
        <v>26</v>
      </c>
      <c r="Q27" s="138">
        <f>IF(ISNUMBER(SEARCH('Карта учёта'!$B$25,Расходка[Наименование расходного материала])),MAX($Q$1:Q26)+1,0)</f>
        <v>26</v>
      </c>
      <c r="R27" s="140" t="str">
        <f>IFERROR(INDEX(Расходка[Наименование расходного материала],MATCH(Расходка[№],Поиск_расходки[Индекс1],0)),"")</f>
        <v/>
      </c>
      <c r="S27" s="140" t="str">
        <f>IFERROR(INDEX(Расходка[Наименование расходного материала],MATCH(Расходка[№],Поиск_расходки[Индекс2],0)),"")</f>
        <v>Launcher 6F EBU 3.5</v>
      </c>
      <c r="T27" s="140" t="str">
        <f>IFERROR(INDEX(Расходка[Наименование расходного материала],MATCH(Расходка[№],Поиск_расходки[Индекс3],0)),"")</f>
        <v>Launcher 6F EBU 3.5</v>
      </c>
      <c r="U27" s="140" t="str">
        <f>IFERROR(INDEX(Расходка[Наименование расходного материала],MATCH(Расходка[№],Поиск_расходки[Индекс4],0)),"")</f>
        <v>Launcher 6F EBU 3.5</v>
      </c>
      <c r="V27" s="140" t="str">
        <f>IFERROR(INDEX(Расходка[Наименование расходного материала],MATCH(Расходка[№],Поиск_расходки[Индекс5],0)),"")</f>
        <v>Launcher 6F EBU 3.5</v>
      </c>
      <c r="W27" s="140" t="str">
        <f>IFERROR(INDEX(Расходка[Наименование расходного материала],MATCH(Расходка[№],Поиск_расходки[Индекс6],0)),"")</f>
        <v>Launcher 6F EBU 3.5</v>
      </c>
      <c r="X27" s="140" t="str">
        <f>IFERROR(INDEX(Расходка[Наименование расходного материала],MATCH(Расходка[№],Поиск_расходки[Индекс7],0)),"")</f>
        <v>Launcher 6F EBU 3.5</v>
      </c>
      <c r="Y27" s="140" t="str">
        <f>IFERROR(INDEX(Расходка[Наименование расходного материала],MATCH(Расходка[№],Поиск_расходки[Индекс8],0)),"")</f>
        <v>Launcher 6F EBU 3.5</v>
      </c>
      <c r="Z27" s="140" t="str">
        <f>IFERROR(INDEX(Расходка[Наименование расходного материала],MATCH(Расходка[№],Поиск_расходки[Индекс9],0)),"")</f>
        <v>Launcher 6F EBU 3.5</v>
      </c>
      <c r="AA27" s="140" t="str">
        <f>IFERROR(INDEX(Расходка[Наименование расходного материала],MATCH(Расходка[№],Поиск_расходки[Индекс10],0)),"")</f>
        <v>Launcher 6F EBU 3.5</v>
      </c>
      <c r="AB27" s="140" t="str">
        <f>IFERROR(INDEX(Расходка[Наименование расходного материала],MATCH(Расходка[№],Поиск_расходки[Индекс11],0)),"")</f>
        <v>Launcher 6F EBU 3.5</v>
      </c>
      <c r="AC27" s="140" t="str">
        <f>IFERROR(INDEX(Расходка[Наименование расходного материала],MATCH(Расходка[№],Поиск_расходки[Индекс12],0)),"")</f>
        <v>Launcher 6F EBU 3.5</v>
      </c>
      <c r="AD27" s="140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38">
        <f>IF(ISNUMBER(SEARCH('Карта учёта'!$B$13,Расходка[[#This Row],[Наименование расходного материала]])),MAX($E$1:E27)+1,0)</f>
        <v>0</v>
      </c>
      <c r="F28" s="138">
        <f>IF(ISNUMBER(SEARCH('Карта учёта'!$B$14,Расходка[[#This Row],[Наименование расходного материала]])),MAX($F$1:F27)+1,0)</f>
        <v>27</v>
      </c>
      <c r="G28" s="138">
        <f>IF(ISNUMBER(SEARCH('Карта учёта'!$B$15,Расходка[Наименование расходного материала])),MAX($G$1:G27)+1,0)</f>
        <v>27</v>
      </c>
      <c r="H28" s="138">
        <f>IF(ISNUMBER(SEARCH('Карта учёта'!$B$16,Расходка[Наименование расходного материала])),MAX($H$1:H27)+1,0)</f>
        <v>27</v>
      </c>
      <c r="I28" s="138">
        <f>IF(ISNUMBER(SEARCH('Карта учёта'!$B$17,Расходка[Наименование расходного материала])),MAX($I$1:I27)+1,0)</f>
        <v>27</v>
      </c>
      <c r="J28" s="138">
        <f>IF(ISNUMBER(SEARCH('Карта учёта'!$B$18,Расходка[Наименование расходного материала])),MAX($J$1:J27)+1,0)</f>
        <v>27</v>
      </c>
      <c r="K28" s="138">
        <f>IF(ISNUMBER(SEARCH('Карта учёта'!$B$19,Расходка[Наименование расходного материала])),MAX($K$1:K27)+1,0)</f>
        <v>27</v>
      </c>
      <c r="L28" s="138">
        <f>IF(ISNUMBER(SEARCH('Карта учёта'!$B$20,Расходка[Наименование расходного материала])),MAX($L$1:L27)+1,0)</f>
        <v>27</v>
      </c>
      <c r="M28" s="138">
        <f>IF(ISNUMBER(SEARCH('Карта учёта'!$B$21,Расходка[Наименование расходного материала])),MAX($M$1:M27)+1,0)</f>
        <v>27</v>
      </c>
      <c r="N28" s="138">
        <f>IF(ISNUMBER(SEARCH('Карта учёта'!$B$22,Расходка[Наименование расходного материала])),MAX($N$1:N27)+1,0)</f>
        <v>27</v>
      </c>
      <c r="O28" s="138">
        <f>IF(ISNUMBER(SEARCH('Карта учёта'!$B$23,Расходка[Наименование расходного материала])),MAX($O$1:O27)+1,0)</f>
        <v>27</v>
      </c>
      <c r="P28" s="138">
        <f>IF(ISNUMBER(SEARCH('Карта учёта'!$B$24,Расходка[Наименование расходного материала])),MAX($P$1:P27)+1,0)</f>
        <v>27</v>
      </c>
      <c r="Q28" s="138">
        <f>IF(ISNUMBER(SEARCH('Карта учёта'!$B$25,Расходка[Наименование расходного материала])),MAX($Q$1:Q27)+1,0)</f>
        <v>27</v>
      </c>
      <c r="R28" s="140" t="str">
        <f>IFERROR(INDEX(Расходка[Наименование расходного материала],MATCH(Расходка[№],Поиск_расходки[Индекс1],0)),"")</f>
        <v/>
      </c>
      <c r="S28" s="140" t="str">
        <f>IFERROR(INDEX(Расходка[Наименование расходного материала],MATCH(Расходка[№],Поиск_расходки[Индекс2],0)),"")</f>
        <v>Launcher 6F EBU 4.0</v>
      </c>
      <c r="T28" s="140" t="str">
        <f>IFERROR(INDEX(Расходка[Наименование расходного материала],MATCH(Расходка[№],Поиск_расходки[Индекс3],0)),"")</f>
        <v>Launcher 6F EBU 4.0</v>
      </c>
      <c r="U28" s="140" t="str">
        <f>IFERROR(INDEX(Расходка[Наименование расходного материала],MATCH(Расходка[№],Поиск_расходки[Индекс4],0)),"")</f>
        <v>Launcher 6F EBU 4.0</v>
      </c>
      <c r="V28" s="140" t="str">
        <f>IFERROR(INDEX(Расходка[Наименование расходного материала],MATCH(Расходка[№],Поиск_расходки[Индекс5],0)),"")</f>
        <v>Launcher 6F EBU 4.0</v>
      </c>
      <c r="W28" s="140" t="str">
        <f>IFERROR(INDEX(Расходка[Наименование расходного материала],MATCH(Расходка[№],Поиск_расходки[Индекс6],0)),"")</f>
        <v>Launcher 6F EBU 4.0</v>
      </c>
      <c r="X28" s="140" t="str">
        <f>IFERROR(INDEX(Расходка[Наименование расходного материала],MATCH(Расходка[№],Поиск_расходки[Индекс7],0)),"")</f>
        <v>Launcher 6F EBU 4.0</v>
      </c>
      <c r="Y28" s="140" t="str">
        <f>IFERROR(INDEX(Расходка[Наименование расходного материала],MATCH(Расходка[№],Поиск_расходки[Индекс8],0)),"")</f>
        <v>Launcher 6F EBU 4.0</v>
      </c>
      <c r="Z28" s="140" t="str">
        <f>IFERROR(INDEX(Расходка[Наименование расходного материала],MATCH(Расходка[№],Поиск_расходки[Индекс9],0)),"")</f>
        <v>Launcher 6F EBU 4.0</v>
      </c>
      <c r="AA28" s="140" t="str">
        <f>IFERROR(INDEX(Расходка[Наименование расходного материала],MATCH(Расходка[№],Поиск_расходки[Индекс10],0)),"")</f>
        <v>Launcher 6F EBU 4.0</v>
      </c>
      <c r="AB28" s="140" t="str">
        <f>IFERROR(INDEX(Расходка[Наименование расходного материала],MATCH(Расходка[№],Поиск_расходки[Индекс11],0)),"")</f>
        <v>Launcher 6F EBU 4.0</v>
      </c>
      <c r="AC28" s="140" t="str">
        <f>IFERROR(INDEX(Расходка[Наименование расходного материала],MATCH(Расходка[№],Поиск_расходки[Индекс12],0)),"")</f>
        <v>Launcher 6F EBU 4.0</v>
      </c>
      <c r="AD28" s="140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159</v>
      </c>
    </row>
    <row r="29" spans="1:33">
      <c r="A29">
        <v>28</v>
      </c>
      <c r="B29" t="s">
        <v>4</v>
      </c>
      <c r="C29" t="s">
        <v>403</v>
      </c>
      <c r="E29" s="138">
        <f>IF(ISNUMBER(SEARCH('Карта учёта'!$B$13,Расходка[[#This Row],[Наименование расходного материала]])),MAX($E$1:E28)+1,0)</f>
        <v>0</v>
      </c>
      <c r="F29" s="138">
        <f>IF(ISNUMBER(SEARCH('Карта учёта'!$B$14,Расходка[[#This Row],[Наименование расходного материала]])),MAX($F$1:F28)+1,0)</f>
        <v>28</v>
      </c>
      <c r="G29" s="138">
        <f>IF(ISNUMBER(SEARCH('Карта учёта'!$B$15,Расходка[Наименование расходного материала])),MAX($G$1:G28)+1,0)</f>
        <v>28</v>
      </c>
      <c r="H29" s="138">
        <f>IF(ISNUMBER(SEARCH('Карта учёта'!$B$16,Расходка[Наименование расходного материала])),MAX($H$1:H28)+1,0)</f>
        <v>28</v>
      </c>
      <c r="I29" s="138">
        <f>IF(ISNUMBER(SEARCH('Карта учёта'!$B$17,Расходка[Наименование расходного материала])),MAX($I$1:I28)+1,0)</f>
        <v>28</v>
      </c>
      <c r="J29" s="138">
        <f>IF(ISNUMBER(SEARCH('Карта учёта'!$B$18,Расходка[Наименование расходного материала])),MAX($J$1:J28)+1,0)</f>
        <v>28</v>
      </c>
      <c r="K29" s="138">
        <f>IF(ISNUMBER(SEARCH('Карта учёта'!$B$19,Расходка[Наименование расходного материала])),MAX($K$1:K28)+1,0)</f>
        <v>28</v>
      </c>
      <c r="L29" s="138">
        <f>IF(ISNUMBER(SEARCH('Карта учёта'!$B$20,Расходка[Наименование расходного материала])),MAX($L$1:L28)+1,0)</f>
        <v>28</v>
      </c>
      <c r="M29" s="138">
        <f>IF(ISNUMBER(SEARCH('Карта учёта'!$B$21,Расходка[Наименование расходного материала])),MAX($M$1:M28)+1,0)</f>
        <v>28</v>
      </c>
      <c r="N29" s="138">
        <f>IF(ISNUMBER(SEARCH('Карта учёта'!$B$22,Расходка[Наименование расходного материала])),MAX($N$1:N28)+1,0)</f>
        <v>28</v>
      </c>
      <c r="O29" s="138">
        <f>IF(ISNUMBER(SEARCH('Карта учёта'!$B$23,Расходка[Наименование расходного материала])),MAX($O$1:O28)+1,0)</f>
        <v>28</v>
      </c>
      <c r="P29" s="138">
        <f>IF(ISNUMBER(SEARCH('Карта учёта'!$B$24,Расходка[Наименование расходного материала])),MAX($P$1:P28)+1,0)</f>
        <v>28</v>
      </c>
      <c r="Q29" s="138">
        <f>IF(ISNUMBER(SEARCH('Карта учёта'!$B$25,Расходка[Наименование расходного материала])),MAX($Q$1:Q28)+1,0)</f>
        <v>28</v>
      </c>
      <c r="R29" s="140" t="str">
        <f>IFERROR(INDEX(Расходка[Наименование расходного материала],MATCH(Расходка[№],Поиск_расходки[Индекс1],0)),"")</f>
        <v/>
      </c>
      <c r="S29" s="140" t="str">
        <f>IFERROR(INDEX(Расходка[Наименование расходного материала],MATCH(Расходка[№],Поиск_расходки[Индекс2],0)),"")</f>
        <v>Launcher 6F JL 3.5</v>
      </c>
      <c r="T29" s="140" t="str">
        <f>IFERROR(INDEX(Расходка[Наименование расходного материала],MATCH(Расходка[№],Поиск_расходки[Индекс3],0)),"")</f>
        <v>Launcher 6F JL 3.5</v>
      </c>
      <c r="U29" s="140" t="str">
        <f>IFERROR(INDEX(Расходка[Наименование расходного материала],MATCH(Расходка[№],Поиск_расходки[Индекс4],0)),"")</f>
        <v>Launcher 6F JL 3.5</v>
      </c>
      <c r="V29" s="140" t="str">
        <f>IFERROR(INDEX(Расходка[Наименование расходного материала],MATCH(Расходка[№],Поиск_расходки[Индекс5],0)),"")</f>
        <v>Launcher 6F JL 3.5</v>
      </c>
      <c r="W29" s="140" t="str">
        <f>IFERROR(INDEX(Расходка[Наименование расходного материала],MATCH(Расходка[№],Поиск_расходки[Индекс6],0)),"")</f>
        <v>Launcher 6F JL 3.5</v>
      </c>
      <c r="X29" s="140" t="str">
        <f>IFERROR(INDEX(Расходка[Наименование расходного материала],MATCH(Расходка[№],Поиск_расходки[Индекс7],0)),"")</f>
        <v>Launcher 6F JL 3.5</v>
      </c>
      <c r="Y29" s="140" t="str">
        <f>IFERROR(INDEX(Расходка[Наименование расходного материала],MATCH(Расходка[№],Поиск_расходки[Индекс8],0)),"")</f>
        <v>Launcher 6F JL 3.5</v>
      </c>
      <c r="Z29" s="140" t="str">
        <f>IFERROR(INDEX(Расходка[Наименование расходного материала],MATCH(Расходка[№],Поиск_расходки[Индекс9],0)),"")</f>
        <v>Launcher 6F JL 3.5</v>
      </c>
      <c r="AA29" s="140" t="str">
        <f>IFERROR(INDEX(Расходка[Наименование расходного материала],MATCH(Расходка[№],Поиск_расходки[Индекс10],0)),"")</f>
        <v>Launcher 6F JL 3.5</v>
      </c>
      <c r="AB29" s="140" t="str">
        <f>IFERROR(INDEX(Расходка[Наименование расходного материала],MATCH(Расходка[№],Поиск_расходки[Индекс11],0)),"")</f>
        <v>Launcher 6F JL 3.5</v>
      </c>
      <c r="AC29" s="140" t="str">
        <f>IFERROR(INDEX(Расходка[Наименование расходного материала],MATCH(Расходка[№],Поиск_расходки[Индекс12],0)),"")</f>
        <v>Launcher 6F JL 3.5</v>
      </c>
      <c r="AD29" s="140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454</v>
      </c>
    </row>
    <row r="30" spans="1:33">
      <c r="A30">
        <v>29</v>
      </c>
      <c r="B30" t="s">
        <v>4</v>
      </c>
      <c r="C30" t="s">
        <v>404</v>
      </c>
      <c r="E30" s="138">
        <f>IF(ISNUMBER(SEARCH('Карта учёта'!$B$13,Расходка[[#This Row],[Наименование расходного материала]])),MAX($E$1:E29)+1,0)</f>
        <v>0</v>
      </c>
      <c r="F30" s="138">
        <f>IF(ISNUMBER(SEARCH('Карта учёта'!$B$14,Расходка[[#This Row],[Наименование расходного материала]])),MAX($F$1:F29)+1,0)</f>
        <v>29</v>
      </c>
      <c r="G30" s="138">
        <f>IF(ISNUMBER(SEARCH('Карта учёта'!$B$15,Расходка[Наименование расходного материала])),MAX($G$1:G29)+1,0)</f>
        <v>29</v>
      </c>
      <c r="H30" s="138">
        <f>IF(ISNUMBER(SEARCH('Карта учёта'!$B$16,Расходка[Наименование расходного материала])),MAX($H$1:H29)+1,0)</f>
        <v>29</v>
      </c>
      <c r="I30" s="138">
        <f>IF(ISNUMBER(SEARCH('Карта учёта'!$B$17,Расходка[Наименование расходного материала])),MAX($I$1:I29)+1,0)</f>
        <v>29</v>
      </c>
      <c r="J30" s="138">
        <f>IF(ISNUMBER(SEARCH('Карта учёта'!$B$18,Расходка[Наименование расходного материала])),MAX($J$1:J29)+1,0)</f>
        <v>29</v>
      </c>
      <c r="K30" s="138">
        <f>IF(ISNUMBER(SEARCH('Карта учёта'!$B$19,Расходка[Наименование расходного материала])),MAX($K$1:K29)+1,0)</f>
        <v>29</v>
      </c>
      <c r="L30" s="138">
        <f>IF(ISNUMBER(SEARCH('Карта учёта'!$B$20,Расходка[Наименование расходного материала])),MAX($L$1:L29)+1,0)</f>
        <v>29</v>
      </c>
      <c r="M30" s="138">
        <f>IF(ISNUMBER(SEARCH('Карта учёта'!$B$21,Расходка[Наименование расходного материала])),MAX($M$1:M29)+1,0)</f>
        <v>29</v>
      </c>
      <c r="N30" s="138">
        <f>IF(ISNUMBER(SEARCH('Карта учёта'!$B$22,Расходка[Наименование расходного материала])),MAX($N$1:N29)+1,0)</f>
        <v>29</v>
      </c>
      <c r="O30" s="138">
        <f>IF(ISNUMBER(SEARCH('Карта учёта'!$B$23,Расходка[Наименование расходного материала])),MAX($O$1:O29)+1,0)</f>
        <v>29</v>
      </c>
      <c r="P30" s="138">
        <f>IF(ISNUMBER(SEARCH('Карта учёта'!$B$24,Расходка[Наименование расходного материала])),MAX($P$1:P29)+1,0)</f>
        <v>29</v>
      </c>
      <c r="Q30" s="138">
        <f>IF(ISNUMBER(SEARCH('Карта учёта'!$B$25,Расходка[Наименование расходного материала])),MAX($Q$1:Q29)+1,0)</f>
        <v>29</v>
      </c>
      <c r="R30" s="140" t="str">
        <f>IFERROR(INDEX(Расходка[Наименование расходного материала],MATCH(Расходка[№],Поиск_расходки[Индекс1],0)),"")</f>
        <v/>
      </c>
      <c r="S30" s="140" t="str">
        <f>IFERROR(INDEX(Расходка[Наименование расходного материала],MATCH(Расходка[№],Поиск_расходки[Индекс2],0)),"")</f>
        <v>Launcher 6F JL 4.0</v>
      </c>
      <c r="T30" s="140" t="str">
        <f>IFERROR(INDEX(Расходка[Наименование расходного материала],MATCH(Расходка[№],Поиск_расходки[Индекс3],0)),"")</f>
        <v>Launcher 6F JL 4.0</v>
      </c>
      <c r="U30" s="140" t="str">
        <f>IFERROR(INDEX(Расходка[Наименование расходного материала],MATCH(Расходка[№],Поиск_расходки[Индекс4],0)),"")</f>
        <v>Launcher 6F JL 4.0</v>
      </c>
      <c r="V30" s="140" t="str">
        <f>IFERROR(INDEX(Расходка[Наименование расходного материала],MATCH(Расходка[№],Поиск_расходки[Индекс5],0)),"")</f>
        <v>Launcher 6F JL 4.0</v>
      </c>
      <c r="W30" s="140" t="str">
        <f>IFERROR(INDEX(Расходка[Наименование расходного материала],MATCH(Расходка[№],Поиск_расходки[Индекс6],0)),"")</f>
        <v>Launcher 6F JL 4.0</v>
      </c>
      <c r="X30" s="140" t="str">
        <f>IFERROR(INDEX(Расходка[Наименование расходного материала],MATCH(Расходка[№],Поиск_расходки[Индекс7],0)),"")</f>
        <v>Launcher 6F JL 4.0</v>
      </c>
      <c r="Y30" s="140" t="str">
        <f>IFERROR(INDEX(Расходка[Наименование расходного материала],MATCH(Расходка[№],Поиск_расходки[Индекс8],0)),"")</f>
        <v>Launcher 6F JL 4.0</v>
      </c>
      <c r="Z30" s="140" t="str">
        <f>IFERROR(INDEX(Расходка[Наименование расходного материала],MATCH(Расходка[№],Поиск_расходки[Индекс9],0)),"")</f>
        <v>Launcher 6F JL 4.0</v>
      </c>
      <c r="AA30" s="140" t="str">
        <f>IFERROR(INDEX(Расходка[Наименование расходного материала],MATCH(Расходка[№],Поиск_расходки[Индекс10],0)),"")</f>
        <v>Launcher 6F JL 4.0</v>
      </c>
      <c r="AB30" s="140" t="str">
        <f>IFERROR(INDEX(Расходка[Наименование расходного материала],MATCH(Расходка[№],Поиск_расходки[Индекс11],0)),"")</f>
        <v>Launcher 6F JL 4.0</v>
      </c>
      <c r="AC30" s="140" t="str">
        <f>IFERROR(INDEX(Расходка[Наименование расходного материала],MATCH(Расходка[№],Поиск_расходки[Индекс12],0)),"")</f>
        <v>Launcher 6F JL 4.0</v>
      </c>
      <c r="AD30" s="140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419</v>
      </c>
    </row>
    <row r="31" spans="1:33">
      <c r="A31">
        <v>30</v>
      </c>
      <c r="B31" t="s">
        <v>4</v>
      </c>
      <c r="C31" t="s">
        <v>410</v>
      </c>
      <c r="E31" s="138">
        <f>IF(ISNUMBER(SEARCH('Карта учёта'!$B$13,Расходка[[#This Row],[Наименование расходного материала]])),MAX($E$1:E30)+1,0)</f>
        <v>0</v>
      </c>
      <c r="F31" s="138">
        <f>IF(ISNUMBER(SEARCH('Карта учёта'!$B$14,Расходка[[#This Row],[Наименование расходного материала]])),MAX($F$1:F30)+1,0)</f>
        <v>30</v>
      </c>
      <c r="G31" s="138">
        <f>IF(ISNUMBER(SEARCH('Карта учёта'!$B$15,Расходка[Наименование расходного материала])),MAX($G$1:G30)+1,0)</f>
        <v>30</v>
      </c>
      <c r="H31" s="138">
        <f>IF(ISNUMBER(SEARCH('Карта учёта'!$B$16,Расходка[Наименование расходного материала])),MAX($H$1:H30)+1,0)</f>
        <v>30</v>
      </c>
      <c r="I31" s="138">
        <f>IF(ISNUMBER(SEARCH('Карта учёта'!$B$17,Расходка[Наименование расходного материала])),MAX($I$1:I30)+1,0)</f>
        <v>30</v>
      </c>
      <c r="J31" s="138">
        <f>IF(ISNUMBER(SEARCH('Карта учёта'!$B$18,Расходка[Наименование расходного материала])),MAX($J$1:J30)+1,0)</f>
        <v>30</v>
      </c>
      <c r="K31" s="138">
        <f>IF(ISNUMBER(SEARCH('Карта учёта'!$B$19,Расходка[Наименование расходного материала])),MAX($K$1:K30)+1,0)</f>
        <v>30</v>
      </c>
      <c r="L31" s="138">
        <f>IF(ISNUMBER(SEARCH('Карта учёта'!$B$20,Расходка[Наименование расходного материала])),MAX($L$1:L30)+1,0)</f>
        <v>30</v>
      </c>
      <c r="M31" s="138">
        <f>IF(ISNUMBER(SEARCH('Карта учёта'!$B$21,Расходка[Наименование расходного материала])),MAX($M$1:M30)+1,0)</f>
        <v>30</v>
      </c>
      <c r="N31" s="138">
        <f>IF(ISNUMBER(SEARCH('Карта учёта'!$B$22,Расходка[Наименование расходного материала])),MAX($N$1:N30)+1,0)</f>
        <v>30</v>
      </c>
      <c r="O31" s="138">
        <f>IF(ISNUMBER(SEARCH('Карта учёта'!$B$23,Расходка[Наименование расходного материала])),MAX($O$1:O30)+1,0)</f>
        <v>30</v>
      </c>
      <c r="P31" s="138">
        <f>IF(ISNUMBER(SEARCH('Карта учёта'!$B$24,Расходка[Наименование расходного материала])),MAX($P$1:P30)+1,0)</f>
        <v>30</v>
      </c>
      <c r="Q31" s="138">
        <f>IF(ISNUMBER(SEARCH('Карта учёта'!$B$25,Расходка[Наименование расходного материала])),MAX($Q$1:Q30)+1,0)</f>
        <v>30</v>
      </c>
      <c r="R31" s="140" t="str">
        <f>IFERROR(INDEX(Расходка[Наименование расходного материала],MATCH(Расходка[№],Поиск_расходки[Индекс1],0)),"")</f>
        <v/>
      </c>
      <c r="S31" s="140" t="str">
        <f>IFERROR(INDEX(Расходка[Наименование расходного материала],MATCH(Расходка[№],Поиск_расходки[Индекс2],0)),"")</f>
        <v>Launcher 6F JL 4.5</v>
      </c>
      <c r="T31" s="140" t="str">
        <f>IFERROR(INDEX(Расходка[Наименование расходного материала],MATCH(Расходка[№],Поиск_расходки[Индекс3],0)),"")</f>
        <v>Launcher 6F JL 4.5</v>
      </c>
      <c r="U31" s="140" t="str">
        <f>IFERROR(INDEX(Расходка[Наименование расходного материала],MATCH(Расходка[№],Поиск_расходки[Индекс4],0)),"")</f>
        <v>Launcher 6F JL 4.5</v>
      </c>
      <c r="V31" s="140" t="str">
        <f>IFERROR(INDEX(Расходка[Наименование расходного материала],MATCH(Расходка[№],Поиск_расходки[Индекс5],0)),"")</f>
        <v>Launcher 6F JL 4.5</v>
      </c>
      <c r="W31" s="140" t="str">
        <f>IFERROR(INDEX(Расходка[Наименование расходного материала],MATCH(Расходка[№],Поиск_расходки[Индекс6],0)),"")</f>
        <v>Launcher 6F JL 4.5</v>
      </c>
      <c r="X31" s="140" t="str">
        <f>IFERROR(INDEX(Расходка[Наименование расходного материала],MATCH(Расходка[№],Поиск_расходки[Индекс7],0)),"")</f>
        <v>Launcher 6F JL 4.5</v>
      </c>
      <c r="Y31" s="140" t="str">
        <f>IFERROR(INDEX(Расходка[Наименование расходного материала],MATCH(Расходка[№],Поиск_расходки[Индекс8],0)),"")</f>
        <v>Launcher 6F JL 4.5</v>
      </c>
      <c r="Z31" s="140" t="str">
        <f>IFERROR(INDEX(Расходка[Наименование расходного материала],MATCH(Расходка[№],Поиск_расходки[Индекс9],0)),"")</f>
        <v>Launcher 6F JL 4.5</v>
      </c>
      <c r="AA31" s="140" t="str">
        <f>IFERROR(INDEX(Расходка[Наименование расходного материала],MATCH(Расходка[№],Поиск_расходки[Индекс10],0)),"")</f>
        <v>Launcher 6F JL 4.5</v>
      </c>
      <c r="AB31" s="140" t="str">
        <f>IFERROR(INDEX(Расходка[Наименование расходного материала],MATCH(Расходка[№],Поиск_расходки[Индекс11],0)),"")</f>
        <v>Launcher 6F JL 4.5</v>
      </c>
      <c r="AC31" s="140" t="str">
        <f>IFERROR(INDEX(Расходка[Наименование расходного материала],MATCH(Расходка[№],Поиск_расходки[Индекс12],0)),"")</f>
        <v>Launcher 6F JL 4.5</v>
      </c>
      <c r="AD31" s="140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430</v>
      </c>
    </row>
    <row r="32" spans="1:33">
      <c r="A32">
        <v>31</v>
      </c>
      <c r="B32" t="s">
        <v>4</v>
      </c>
      <c r="C32" t="s">
        <v>445</v>
      </c>
      <c r="E32" s="138">
        <f>IF(ISNUMBER(SEARCH('Карта учёта'!$B$13,Расходка[[#This Row],[Наименование расходного материала]])),MAX($E$1:E31)+1,0)</f>
        <v>0</v>
      </c>
      <c r="F32" s="138">
        <f>IF(ISNUMBER(SEARCH('Карта учёта'!$B$14,Расходка[[#This Row],[Наименование расходного материала]])),MAX($F$1:F31)+1,0)</f>
        <v>31</v>
      </c>
      <c r="G32" s="138">
        <f>IF(ISNUMBER(SEARCH('Карта учёта'!$B$15,Расходка[Наименование расходного материала])),MAX($G$1:G31)+1,0)</f>
        <v>31</v>
      </c>
      <c r="H32" s="138">
        <f>IF(ISNUMBER(SEARCH('Карта учёта'!$B$16,Расходка[Наименование расходного материала])),MAX($H$1:H31)+1,0)</f>
        <v>31</v>
      </c>
      <c r="I32" s="138">
        <f>IF(ISNUMBER(SEARCH('Карта учёта'!$B$17,Расходка[Наименование расходного материала])),MAX($I$1:I31)+1,0)</f>
        <v>31</v>
      </c>
      <c r="J32" s="138">
        <f>IF(ISNUMBER(SEARCH('Карта учёта'!$B$18,Расходка[Наименование расходного материала])),MAX($J$1:J31)+1,0)</f>
        <v>31</v>
      </c>
      <c r="K32" s="138">
        <f>IF(ISNUMBER(SEARCH('Карта учёта'!$B$19,Расходка[Наименование расходного материала])),MAX($K$1:K31)+1,0)</f>
        <v>31</v>
      </c>
      <c r="L32" s="138">
        <f>IF(ISNUMBER(SEARCH('Карта учёта'!$B$20,Расходка[Наименование расходного материала])),MAX($L$1:L31)+1,0)</f>
        <v>31</v>
      </c>
      <c r="M32" s="138">
        <f>IF(ISNUMBER(SEARCH('Карта учёта'!$B$21,Расходка[Наименование расходного материала])),MAX($M$1:M31)+1,0)</f>
        <v>31</v>
      </c>
      <c r="N32" s="138">
        <f>IF(ISNUMBER(SEARCH('Карта учёта'!$B$22,Расходка[Наименование расходного материала])),MAX($N$1:N31)+1,0)</f>
        <v>31</v>
      </c>
      <c r="O32" s="138">
        <f>IF(ISNUMBER(SEARCH('Карта учёта'!$B$23,Расходка[Наименование расходного материала])),MAX($O$1:O31)+1,0)</f>
        <v>31</v>
      </c>
      <c r="P32" s="138">
        <f>IF(ISNUMBER(SEARCH('Карта учёта'!$B$24,Расходка[Наименование расходного материала])),MAX($P$1:P31)+1,0)</f>
        <v>31</v>
      </c>
      <c r="Q32" s="138">
        <f>IF(ISNUMBER(SEARCH('Карта учёта'!$B$25,Расходка[Наименование расходного материала])),MAX($Q$1:Q31)+1,0)</f>
        <v>31</v>
      </c>
      <c r="R32" s="140" t="str">
        <f>IFERROR(INDEX(Расходка[Наименование расходного материала],MATCH(Расходка[№],Поиск_расходки[Индекс1],0)),"")</f>
        <v/>
      </c>
      <c r="S32" s="140" t="str">
        <f>IFERROR(INDEX(Расходка[Наименование расходного материала],MATCH(Расходка[№],Поиск_расходки[Индекс2],0)),"")</f>
        <v>Launcher 6F AL 1</v>
      </c>
      <c r="T32" s="140" t="str">
        <f>IFERROR(INDEX(Расходка[Наименование расходного материала],MATCH(Расходка[№],Поиск_расходки[Индекс3],0)),"")</f>
        <v>Launcher 6F AL 1</v>
      </c>
      <c r="U32" s="140" t="str">
        <f>IFERROR(INDEX(Расходка[Наименование расходного материала],MATCH(Расходка[№],Поиск_расходки[Индекс4],0)),"")</f>
        <v>Launcher 6F AL 1</v>
      </c>
      <c r="V32" s="140" t="str">
        <f>IFERROR(INDEX(Расходка[Наименование расходного материала],MATCH(Расходка[№],Поиск_расходки[Индекс5],0)),"")</f>
        <v>Launcher 6F AL 1</v>
      </c>
      <c r="W32" s="140" t="str">
        <f>IFERROR(INDEX(Расходка[Наименование расходного материала],MATCH(Расходка[№],Поиск_расходки[Индекс6],0)),"")</f>
        <v>Launcher 6F AL 1</v>
      </c>
      <c r="X32" s="140" t="str">
        <f>IFERROR(INDEX(Расходка[Наименование расходного материала],MATCH(Расходка[№],Поиск_расходки[Индекс7],0)),"")</f>
        <v>Launcher 6F AL 1</v>
      </c>
      <c r="Y32" s="140" t="str">
        <f>IFERROR(INDEX(Расходка[Наименование расходного материала],MATCH(Расходка[№],Поиск_расходки[Индекс8],0)),"")</f>
        <v>Launcher 6F AL 1</v>
      </c>
      <c r="Z32" s="140" t="str">
        <f>IFERROR(INDEX(Расходка[Наименование расходного материала],MATCH(Расходка[№],Поиск_расходки[Индекс9],0)),"")</f>
        <v>Launcher 6F AL 1</v>
      </c>
      <c r="AA32" s="140" t="str">
        <f>IFERROR(INDEX(Расходка[Наименование расходного материала],MATCH(Расходка[№],Поиск_расходки[Индекс10],0)),"")</f>
        <v>Launcher 6F AL 1</v>
      </c>
      <c r="AB32" s="140" t="str">
        <f>IFERROR(INDEX(Расходка[Наименование расходного материала],MATCH(Расходка[№],Поиск_расходки[Индекс11],0)),"")</f>
        <v>Launcher 6F AL 1</v>
      </c>
      <c r="AC32" s="140" t="str">
        <f>IFERROR(INDEX(Расходка[Наименование расходного материала],MATCH(Расходка[№],Поиск_расходки[Индекс12],0)),"")</f>
        <v>Launcher 6F AL 1</v>
      </c>
      <c r="AD32" s="140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105</v>
      </c>
    </row>
    <row r="33" spans="1:33">
      <c r="A33">
        <v>32</v>
      </c>
      <c r="B33" t="s">
        <v>4</v>
      </c>
      <c r="C33" t="s">
        <v>446</v>
      </c>
      <c r="E33" s="138">
        <f>IF(ISNUMBER(SEARCH('Карта учёта'!$B$13,Расходка[[#This Row],[Наименование расходного материала]])),MAX($E$1:E32)+1,0)</f>
        <v>0</v>
      </c>
      <c r="F33" s="138">
        <f>IF(ISNUMBER(SEARCH('Карта учёта'!$B$14,Расходка[[#This Row],[Наименование расходного материала]])),MAX($F$1:F32)+1,0)</f>
        <v>32</v>
      </c>
      <c r="G33" s="138">
        <f>IF(ISNUMBER(SEARCH('Карта учёта'!$B$15,Расходка[Наименование расходного материала])),MAX($G$1:G32)+1,0)</f>
        <v>32</v>
      </c>
      <c r="H33" s="138">
        <f>IF(ISNUMBER(SEARCH('Карта учёта'!$B$16,Расходка[Наименование расходного материала])),MAX($H$1:H32)+1,0)</f>
        <v>32</v>
      </c>
      <c r="I33" s="138">
        <f>IF(ISNUMBER(SEARCH('Карта учёта'!$B$17,Расходка[Наименование расходного материала])),MAX($I$1:I32)+1,0)</f>
        <v>32</v>
      </c>
      <c r="J33" s="138">
        <f>IF(ISNUMBER(SEARCH('Карта учёта'!$B$18,Расходка[Наименование расходного материала])),MAX($J$1:J32)+1,0)</f>
        <v>32</v>
      </c>
      <c r="K33" s="138">
        <f>IF(ISNUMBER(SEARCH('Карта учёта'!$B$19,Расходка[Наименование расходного материала])),MAX($K$1:K32)+1,0)</f>
        <v>32</v>
      </c>
      <c r="L33" s="138">
        <f>IF(ISNUMBER(SEARCH('Карта учёта'!$B$20,Расходка[Наименование расходного материала])),MAX($L$1:L32)+1,0)</f>
        <v>32</v>
      </c>
      <c r="M33" s="138">
        <f>IF(ISNUMBER(SEARCH('Карта учёта'!$B$21,Расходка[Наименование расходного материала])),MAX($M$1:M32)+1,0)</f>
        <v>32</v>
      </c>
      <c r="N33" s="138">
        <f>IF(ISNUMBER(SEARCH('Карта учёта'!$B$22,Расходка[Наименование расходного материала])),MAX($N$1:N32)+1,0)</f>
        <v>32</v>
      </c>
      <c r="O33" s="138">
        <f>IF(ISNUMBER(SEARCH('Карта учёта'!$B$23,Расходка[Наименование расходного материала])),MAX($O$1:O32)+1,0)</f>
        <v>32</v>
      </c>
      <c r="P33" s="138">
        <f>IF(ISNUMBER(SEARCH('Карта учёта'!$B$24,Расходка[Наименование расходного материала])),MAX($P$1:P32)+1,0)</f>
        <v>32</v>
      </c>
      <c r="Q33" s="138">
        <f>IF(ISNUMBER(SEARCH('Карта учёта'!$B$25,Расходка[Наименование расходного материала])),MAX($Q$1:Q32)+1,0)</f>
        <v>32</v>
      </c>
      <c r="R33" s="140" t="str">
        <f>IFERROR(INDEX(Расходка[Наименование расходного материала],MATCH(Расходка[№],Поиск_расходки[Индекс1],0)),"")</f>
        <v/>
      </c>
      <c r="S33" s="140" t="str">
        <f>IFERROR(INDEX(Расходка[Наименование расходного материала],MATCH(Расходка[№],Поиск_расходки[Индекс2],0)),"")</f>
        <v>Launcher 6F AL 2</v>
      </c>
      <c r="T33" s="140" t="str">
        <f>IFERROR(INDEX(Расходка[Наименование расходного материала],MATCH(Расходка[№],Поиск_расходки[Индекс3],0)),"")</f>
        <v>Launcher 6F AL 2</v>
      </c>
      <c r="U33" s="140" t="str">
        <f>IFERROR(INDEX(Расходка[Наименование расходного материала],MATCH(Расходка[№],Поиск_расходки[Индекс4],0)),"")</f>
        <v>Launcher 6F AL 2</v>
      </c>
      <c r="V33" s="140" t="str">
        <f>IFERROR(INDEX(Расходка[Наименование расходного материала],MATCH(Расходка[№],Поиск_расходки[Индекс5],0)),"")</f>
        <v>Launcher 6F AL 2</v>
      </c>
      <c r="W33" s="140" t="str">
        <f>IFERROR(INDEX(Расходка[Наименование расходного материала],MATCH(Расходка[№],Поиск_расходки[Индекс6],0)),"")</f>
        <v>Launcher 6F AL 2</v>
      </c>
      <c r="X33" s="140" t="str">
        <f>IFERROR(INDEX(Расходка[Наименование расходного материала],MATCH(Расходка[№],Поиск_расходки[Индекс7],0)),"")</f>
        <v>Launcher 6F AL 2</v>
      </c>
      <c r="Y33" s="140" t="str">
        <f>IFERROR(INDEX(Расходка[Наименование расходного материала],MATCH(Расходка[№],Поиск_расходки[Индекс8],0)),"")</f>
        <v>Launcher 6F AL 2</v>
      </c>
      <c r="Z33" s="140" t="str">
        <f>IFERROR(INDEX(Расходка[Наименование расходного материала],MATCH(Расходка[№],Поиск_расходки[Индекс9],0)),"")</f>
        <v>Launcher 6F AL 2</v>
      </c>
      <c r="AA33" s="140" t="str">
        <f>IFERROR(INDEX(Расходка[Наименование расходного материала],MATCH(Расходка[№],Поиск_расходки[Индекс10],0)),"")</f>
        <v>Launcher 6F AL 2</v>
      </c>
      <c r="AB33" s="140" t="str">
        <f>IFERROR(INDEX(Расходка[Наименование расходного материала],MATCH(Расходка[№],Поиск_расходки[Индекс11],0)),"")</f>
        <v>Launcher 6F AL 2</v>
      </c>
      <c r="AC33" s="140" t="str">
        <f>IFERROR(INDEX(Расходка[Наименование расходного материала],MATCH(Расходка[№],Поиск_расходки[Индекс12],0)),"")</f>
        <v>Launcher 6F AL 2</v>
      </c>
      <c r="AD33" s="140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160</v>
      </c>
    </row>
    <row r="34" spans="1:33">
      <c r="A34">
        <v>33</v>
      </c>
      <c r="B34" t="s">
        <v>4</v>
      </c>
      <c r="C34" t="s">
        <v>405</v>
      </c>
      <c r="E34" s="138">
        <f>IF(ISNUMBER(SEARCH('Карта учёта'!$B$13,Расходка[[#This Row],[Наименование расходного материала]])),MAX($E$1:E33)+1,0)</f>
        <v>0</v>
      </c>
      <c r="F34" s="138">
        <f>IF(ISNUMBER(SEARCH('Карта учёта'!$B$14,Расходка[[#This Row],[Наименование расходного материала]])),MAX($F$1:F33)+1,0)</f>
        <v>33</v>
      </c>
      <c r="G34" s="138">
        <f>IF(ISNUMBER(SEARCH('Карта учёта'!$B$15,Расходка[Наименование расходного материала])),MAX($G$1:G33)+1,0)</f>
        <v>33</v>
      </c>
      <c r="H34" s="138">
        <f>IF(ISNUMBER(SEARCH('Карта учёта'!$B$16,Расходка[Наименование расходного материала])),MAX($H$1:H33)+1,0)</f>
        <v>33</v>
      </c>
      <c r="I34" s="138">
        <f>IF(ISNUMBER(SEARCH('Карта учёта'!$B$17,Расходка[Наименование расходного материала])),MAX($I$1:I33)+1,0)</f>
        <v>33</v>
      </c>
      <c r="J34" s="138">
        <f>IF(ISNUMBER(SEARCH('Карта учёта'!$B$18,Расходка[Наименование расходного материала])),MAX($J$1:J33)+1,0)</f>
        <v>33</v>
      </c>
      <c r="K34" s="138">
        <f>IF(ISNUMBER(SEARCH('Карта учёта'!$B$19,Расходка[Наименование расходного материала])),MAX($K$1:K33)+1,0)</f>
        <v>33</v>
      </c>
      <c r="L34" s="138">
        <f>IF(ISNUMBER(SEARCH('Карта учёта'!$B$20,Расходка[Наименование расходного материала])),MAX($L$1:L33)+1,0)</f>
        <v>33</v>
      </c>
      <c r="M34" s="138">
        <f>IF(ISNUMBER(SEARCH('Карта учёта'!$B$21,Расходка[Наименование расходного материала])),MAX($M$1:M33)+1,0)</f>
        <v>33</v>
      </c>
      <c r="N34" s="138">
        <f>IF(ISNUMBER(SEARCH('Карта учёта'!$B$22,Расходка[Наименование расходного материала])),MAX($N$1:N33)+1,0)</f>
        <v>33</v>
      </c>
      <c r="O34" s="138">
        <f>IF(ISNUMBER(SEARCH('Карта учёта'!$B$23,Расходка[Наименование расходного материала])),MAX($O$1:O33)+1,0)</f>
        <v>33</v>
      </c>
      <c r="P34" s="138">
        <f>IF(ISNUMBER(SEARCH('Карта учёта'!$B$24,Расходка[Наименование расходного материала])),MAX($P$1:P33)+1,0)</f>
        <v>33</v>
      </c>
      <c r="Q34" s="138">
        <f>IF(ISNUMBER(SEARCH('Карта учёта'!$B$25,Расходка[Наименование расходного материала])),MAX($Q$1:Q33)+1,0)</f>
        <v>33</v>
      </c>
      <c r="R34" s="140" t="str">
        <f>IFERROR(INDEX(Расходка[Наименование расходного материала],MATCH(Расходка[№],Поиск_расходки[Индекс1],0)),"")</f>
        <v/>
      </c>
      <c r="S34" s="140" t="str">
        <f>IFERROR(INDEX(Расходка[Наименование расходного материала],MATCH(Расходка[№],Поиск_расходки[Индекс2],0)),"")</f>
        <v>Launcher 6F JR 3.5</v>
      </c>
      <c r="T34" s="140" t="str">
        <f>IFERROR(INDEX(Расходка[Наименование расходного материала],MATCH(Расходка[№],Поиск_расходки[Индекс3],0)),"")</f>
        <v>Launcher 6F JR 3.5</v>
      </c>
      <c r="U34" s="140" t="str">
        <f>IFERROR(INDEX(Расходка[Наименование расходного материала],MATCH(Расходка[№],Поиск_расходки[Индекс4],0)),"")</f>
        <v>Launcher 6F JR 3.5</v>
      </c>
      <c r="V34" s="140" t="str">
        <f>IFERROR(INDEX(Расходка[Наименование расходного материала],MATCH(Расходка[№],Поиск_расходки[Индекс5],0)),"")</f>
        <v>Launcher 6F JR 3.5</v>
      </c>
      <c r="W34" s="140" t="str">
        <f>IFERROR(INDEX(Расходка[Наименование расходного материала],MATCH(Расходка[№],Поиск_расходки[Индекс6],0)),"")</f>
        <v>Launcher 6F JR 3.5</v>
      </c>
      <c r="X34" s="140" t="str">
        <f>IFERROR(INDEX(Расходка[Наименование расходного материала],MATCH(Расходка[№],Поиск_расходки[Индекс7],0)),"")</f>
        <v>Launcher 6F JR 3.5</v>
      </c>
      <c r="Y34" s="140" t="str">
        <f>IFERROR(INDEX(Расходка[Наименование расходного материала],MATCH(Расходка[№],Поиск_расходки[Индекс8],0)),"")</f>
        <v>Launcher 6F JR 3.5</v>
      </c>
      <c r="Z34" s="140" t="str">
        <f>IFERROR(INDEX(Расходка[Наименование расходного материала],MATCH(Расходка[№],Поиск_расходки[Индекс9],0)),"")</f>
        <v>Launcher 6F JR 3.5</v>
      </c>
      <c r="AA34" s="140" t="str">
        <f>IFERROR(INDEX(Расходка[Наименование расходного материала],MATCH(Расходка[№],Поиск_расходки[Индекс10],0)),"")</f>
        <v>Launcher 6F JR 3.5</v>
      </c>
      <c r="AB34" s="140" t="str">
        <f>IFERROR(INDEX(Расходка[Наименование расходного материала],MATCH(Расходка[№],Поиск_расходки[Индекс11],0)),"")</f>
        <v>Launcher 6F JR 3.5</v>
      </c>
      <c r="AC34" s="140" t="str">
        <f>IFERROR(INDEX(Расходка[Наименование расходного материала],MATCH(Расходка[№],Поиск_расходки[Индекс12],0)),"")</f>
        <v>Launcher 6F JR 3.5</v>
      </c>
      <c r="AD34" s="140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453</v>
      </c>
    </row>
    <row r="35" spans="1:33">
      <c r="A35">
        <v>34</v>
      </c>
      <c r="B35" t="s">
        <v>4</v>
      </c>
      <c r="C35" t="s">
        <v>406</v>
      </c>
      <c r="E35" s="138">
        <f>IF(ISNUMBER(SEARCH('Карта учёта'!$B$13,Расходка[[#This Row],[Наименование расходного материала]])),MAX($E$1:E34)+1,0)</f>
        <v>0</v>
      </c>
      <c r="F35" s="138">
        <f>IF(ISNUMBER(SEARCH('Карта учёта'!$B$14,Расходка[[#This Row],[Наименование расходного материала]])),MAX($F$1:F34)+1,0)</f>
        <v>34</v>
      </c>
      <c r="G35" s="138">
        <f>IF(ISNUMBER(SEARCH('Карта учёта'!$B$15,Расходка[Наименование расходного материала])),MAX($G$1:G34)+1,0)</f>
        <v>34</v>
      </c>
      <c r="H35" s="138">
        <f>IF(ISNUMBER(SEARCH('Карта учёта'!$B$16,Расходка[Наименование расходного материала])),MAX($H$1:H34)+1,0)</f>
        <v>34</v>
      </c>
      <c r="I35" s="138">
        <f>IF(ISNUMBER(SEARCH('Карта учёта'!$B$17,Расходка[Наименование расходного материала])),MAX($I$1:I34)+1,0)</f>
        <v>34</v>
      </c>
      <c r="J35" s="138">
        <f>IF(ISNUMBER(SEARCH('Карта учёта'!$B$18,Расходка[Наименование расходного материала])),MAX($J$1:J34)+1,0)</f>
        <v>34</v>
      </c>
      <c r="K35" s="138">
        <f>IF(ISNUMBER(SEARCH('Карта учёта'!$B$19,Расходка[Наименование расходного материала])),MAX($K$1:K34)+1,0)</f>
        <v>34</v>
      </c>
      <c r="L35" s="138">
        <f>IF(ISNUMBER(SEARCH('Карта учёта'!$B$20,Расходка[Наименование расходного материала])),MAX($L$1:L34)+1,0)</f>
        <v>34</v>
      </c>
      <c r="M35" s="138">
        <f>IF(ISNUMBER(SEARCH('Карта учёта'!$B$21,Расходка[Наименование расходного материала])),MAX($M$1:M34)+1,0)</f>
        <v>34</v>
      </c>
      <c r="N35" s="138">
        <f>IF(ISNUMBER(SEARCH('Карта учёта'!$B$22,Расходка[Наименование расходного материала])),MAX($N$1:N34)+1,0)</f>
        <v>34</v>
      </c>
      <c r="O35" s="138">
        <f>IF(ISNUMBER(SEARCH('Карта учёта'!$B$23,Расходка[Наименование расходного материала])),MAX($O$1:O34)+1,0)</f>
        <v>34</v>
      </c>
      <c r="P35" s="138">
        <f>IF(ISNUMBER(SEARCH('Карта учёта'!$B$24,Расходка[Наименование расходного материала])),MAX($P$1:P34)+1,0)</f>
        <v>34</v>
      </c>
      <c r="Q35" s="138">
        <f>IF(ISNUMBER(SEARCH('Карта учёта'!$B$25,Расходка[Наименование расходного материала])),MAX($Q$1:Q34)+1,0)</f>
        <v>34</v>
      </c>
      <c r="R35" s="140" t="str">
        <f>IFERROR(INDEX(Расходка[Наименование расходного материала],MATCH(Расходка[№],Поиск_расходки[Индекс1],0)),"")</f>
        <v/>
      </c>
      <c r="S35" s="140" t="str">
        <f>IFERROR(INDEX(Расходка[Наименование расходного материала],MATCH(Расходка[№],Поиск_расходки[Индекс2],0)),"")</f>
        <v>Launcher 6F JR 4.0</v>
      </c>
      <c r="T35" s="140" t="str">
        <f>IFERROR(INDEX(Расходка[Наименование расходного материала],MATCH(Расходка[№],Поиск_расходки[Индекс3],0)),"")</f>
        <v>Launcher 6F JR 4.0</v>
      </c>
      <c r="U35" s="140" t="str">
        <f>IFERROR(INDEX(Расходка[Наименование расходного материала],MATCH(Расходка[№],Поиск_расходки[Индекс4],0)),"")</f>
        <v>Launcher 6F JR 4.0</v>
      </c>
      <c r="V35" s="140" t="str">
        <f>IFERROR(INDEX(Расходка[Наименование расходного материала],MATCH(Расходка[№],Поиск_расходки[Индекс5],0)),"")</f>
        <v>Launcher 6F JR 4.0</v>
      </c>
      <c r="W35" s="140" t="str">
        <f>IFERROR(INDEX(Расходка[Наименование расходного материала],MATCH(Расходка[№],Поиск_расходки[Индекс6],0)),"")</f>
        <v>Launcher 6F JR 4.0</v>
      </c>
      <c r="X35" s="140" t="str">
        <f>IFERROR(INDEX(Расходка[Наименование расходного материала],MATCH(Расходка[№],Поиск_расходки[Индекс7],0)),"")</f>
        <v>Launcher 6F JR 4.0</v>
      </c>
      <c r="Y35" s="140" t="str">
        <f>IFERROR(INDEX(Расходка[Наименование расходного материала],MATCH(Расходка[№],Поиск_расходки[Индекс8],0)),"")</f>
        <v>Launcher 6F JR 4.0</v>
      </c>
      <c r="Z35" s="140" t="str">
        <f>IFERROR(INDEX(Расходка[Наименование расходного материала],MATCH(Расходка[№],Поиск_расходки[Индекс9],0)),"")</f>
        <v>Launcher 6F JR 4.0</v>
      </c>
      <c r="AA35" s="140" t="str">
        <f>IFERROR(INDEX(Расходка[Наименование расходного материала],MATCH(Расходка[№],Поиск_расходки[Индекс10],0)),"")</f>
        <v>Launcher 6F JR 4.0</v>
      </c>
      <c r="AB35" s="140" t="str">
        <f>IFERROR(INDEX(Расходка[Наименование расходного материала],MATCH(Расходка[№],Поиск_расходки[Индекс11],0)),"")</f>
        <v>Launcher 6F JR 4.0</v>
      </c>
      <c r="AC35" s="140" t="str">
        <f>IFERROR(INDEX(Расходка[Наименование расходного материала],MATCH(Расходка[№],Поиск_расходки[Индекс12],0)),"")</f>
        <v>Launcher 6F JR 4.0</v>
      </c>
      <c r="AD35" s="140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163</v>
      </c>
    </row>
    <row r="36" spans="1:33">
      <c r="A36">
        <v>35</v>
      </c>
      <c r="B36" t="s">
        <v>4</v>
      </c>
      <c r="C36" t="s">
        <v>417</v>
      </c>
      <c r="E36" s="138">
        <f>IF(ISNUMBER(SEARCH('Карта учёта'!$B$13,Расходка[[#This Row],[Наименование расходного материала]])),MAX($E$1:E35)+1,0)</f>
        <v>0</v>
      </c>
      <c r="F36" s="138">
        <f>IF(ISNUMBER(SEARCH('Карта учёта'!$B$14,Расходка[[#This Row],[Наименование расходного материала]])),MAX($F$1:F35)+1,0)</f>
        <v>35</v>
      </c>
      <c r="G36" s="138">
        <f>IF(ISNUMBER(SEARCH('Карта учёта'!$B$15,Расходка[Наименование расходного материала])),MAX($G$1:G35)+1,0)</f>
        <v>35</v>
      </c>
      <c r="H36" s="138">
        <f>IF(ISNUMBER(SEARCH('Карта учёта'!$B$16,Расходка[Наименование расходного материала])),MAX($H$1:H35)+1,0)</f>
        <v>35</v>
      </c>
      <c r="I36" s="138">
        <f>IF(ISNUMBER(SEARCH('Карта учёта'!$B$17,Расходка[Наименование расходного материала])),MAX($I$1:I35)+1,0)</f>
        <v>35</v>
      </c>
      <c r="J36" s="138">
        <f>IF(ISNUMBER(SEARCH('Карта учёта'!$B$18,Расходка[Наименование расходного материала])),MAX($J$1:J35)+1,0)</f>
        <v>35</v>
      </c>
      <c r="K36" s="138">
        <f>IF(ISNUMBER(SEARCH('Карта учёта'!$B$19,Расходка[Наименование расходного материала])),MAX($K$1:K35)+1,0)</f>
        <v>35</v>
      </c>
      <c r="L36" s="138">
        <f>IF(ISNUMBER(SEARCH('Карта учёта'!$B$20,Расходка[Наименование расходного материала])),MAX($L$1:L35)+1,0)</f>
        <v>35</v>
      </c>
      <c r="M36" s="138">
        <f>IF(ISNUMBER(SEARCH('Карта учёта'!$B$21,Расходка[Наименование расходного материала])),MAX($M$1:M35)+1,0)</f>
        <v>35</v>
      </c>
      <c r="N36" s="138">
        <f>IF(ISNUMBER(SEARCH('Карта учёта'!$B$22,Расходка[Наименование расходного материала])),MAX($N$1:N35)+1,0)</f>
        <v>35</v>
      </c>
      <c r="O36" s="138">
        <f>IF(ISNUMBER(SEARCH('Карта учёта'!$B$23,Расходка[Наименование расходного материала])),MAX($O$1:O35)+1,0)</f>
        <v>35</v>
      </c>
      <c r="P36" s="138">
        <f>IF(ISNUMBER(SEARCH('Карта учёта'!$B$24,Расходка[Наименование расходного материала])),MAX($P$1:P35)+1,0)</f>
        <v>35</v>
      </c>
      <c r="Q36" s="138">
        <f>IF(ISNUMBER(SEARCH('Карта учёта'!$B$25,Расходка[Наименование расходного материала])),MAX($Q$1:Q35)+1,0)</f>
        <v>35</v>
      </c>
      <c r="R36" s="140" t="str">
        <f>IFERROR(INDEX(Расходка[Наименование расходного материала],MATCH(Расходка[№],Поиск_расходки[Индекс1],0)),"")</f>
        <v/>
      </c>
      <c r="S36" s="140" t="str">
        <f>IFERROR(INDEX(Расходка[Наименование расходного материала],MATCH(Расходка[№],Поиск_расходки[Индекс2],0)),"")</f>
        <v>Launcher 7F JL 3.5</v>
      </c>
      <c r="T36" s="140" t="str">
        <f>IFERROR(INDEX(Расходка[Наименование расходного материала],MATCH(Расходка[№],Поиск_расходки[Индекс3],0)),"")</f>
        <v>Launcher 7F JL 3.5</v>
      </c>
      <c r="U36" s="140" t="str">
        <f>IFERROR(INDEX(Расходка[Наименование расходного материала],MATCH(Расходка[№],Поиск_расходки[Индекс4],0)),"")</f>
        <v>Launcher 7F JL 3.5</v>
      </c>
      <c r="V36" s="140" t="str">
        <f>IFERROR(INDEX(Расходка[Наименование расходного материала],MATCH(Расходка[№],Поиск_расходки[Индекс5],0)),"")</f>
        <v>Launcher 7F JL 3.5</v>
      </c>
      <c r="W36" s="140" t="str">
        <f>IFERROR(INDEX(Расходка[Наименование расходного материала],MATCH(Расходка[№],Поиск_расходки[Индекс6],0)),"")</f>
        <v>Launcher 7F JL 3.5</v>
      </c>
      <c r="X36" s="140" t="str">
        <f>IFERROR(INDEX(Расходка[Наименование расходного материала],MATCH(Расходка[№],Поиск_расходки[Индекс7],0)),"")</f>
        <v>Launcher 7F JL 3.5</v>
      </c>
      <c r="Y36" s="140" t="str">
        <f>IFERROR(INDEX(Расходка[Наименование расходного материала],MATCH(Расходка[№],Поиск_расходки[Индекс8],0)),"")</f>
        <v>Launcher 7F JL 3.5</v>
      </c>
      <c r="Z36" s="140" t="str">
        <f>IFERROR(INDEX(Расходка[Наименование расходного материала],MATCH(Расходка[№],Поиск_расходки[Индекс9],0)),"")</f>
        <v>Launcher 7F JL 3.5</v>
      </c>
      <c r="AA36" s="140" t="str">
        <f>IFERROR(INDEX(Расходка[Наименование расходного материала],MATCH(Расходка[№],Поиск_расходки[Индекс10],0)),"")</f>
        <v>Launcher 7F JL 3.5</v>
      </c>
      <c r="AB36" s="140" t="str">
        <f>IFERROR(INDEX(Расходка[Наименование расходного материала],MATCH(Расходка[№],Поиск_расходки[Индекс11],0)),"")</f>
        <v>Launcher 7F JL 3.5</v>
      </c>
      <c r="AC36" s="140" t="str">
        <f>IFERROR(INDEX(Расходка[Наименование расходного материала],MATCH(Расходка[№],Поиск_расходки[Индекс12],0)),"")</f>
        <v>Launcher 7F JL 3.5</v>
      </c>
      <c r="AD36" s="140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416</v>
      </c>
      <c r="E37" s="138">
        <f>IF(ISNUMBER(SEARCH('Карта учёта'!$B$13,Расходка[[#This Row],[Наименование расходного материала]])),MAX($E$1:E36)+1,0)</f>
        <v>0</v>
      </c>
      <c r="F37" s="138">
        <f>IF(ISNUMBER(SEARCH('Карта учёта'!$B$14,Расходка[[#This Row],[Наименование расходного материала]])),MAX($F$1:F36)+1,0)</f>
        <v>36</v>
      </c>
      <c r="G37" s="138">
        <f>IF(ISNUMBER(SEARCH('Карта учёта'!$B$15,Расходка[Наименование расходного материала])),MAX($G$1:G36)+1,0)</f>
        <v>36</v>
      </c>
      <c r="H37" s="138">
        <f>IF(ISNUMBER(SEARCH('Карта учёта'!$B$16,Расходка[Наименование расходного материала])),MAX($H$1:H36)+1,0)</f>
        <v>36</v>
      </c>
      <c r="I37" s="138">
        <f>IF(ISNUMBER(SEARCH('Карта учёта'!$B$17,Расходка[Наименование расходного материала])),MAX($I$1:I36)+1,0)</f>
        <v>36</v>
      </c>
      <c r="J37" s="138">
        <f>IF(ISNUMBER(SEARCH('Карта учёта'!$B$18,Расходка[Наименование расходного материала])),MAX($J$1:J36)+1,0)</f>
        <v>36</v>
      </c>
      <c r="K37" s="138">
        <f>IF(ISNUMBER(SEARCH('Карта учёта'!$B$19,Расходка[Наименование расходного материала])),MAX($K$1:K36)+1,0)</f>
        <v>36</v>
      </c>
      <c r="L37" s="138">
        <f>IF(ISNUMBER(SEARCH('Карта учёта'!$B$20,Расходка[Наименование расходного материала])),MAX($L$1:L36)+1,0)</f>
        <v>36</v>
      </c>
      <c r="M37" s="138">
        <f>IF(ISNUMBER(SEARCH('Карта учёта'!$B$21,Расходка[Наименование расходного материала])),MAX($M$1:M36)+1,0)</f>
        <v>36</v>
      </c>
      <c r="N37" s="138">
        <f>IF(ISNUMBER(SEARCH('Карта учёта'!$B$22,Расходка[Наименование расходного материала])),MAX($N$1:N36)+1,0)</f>
        <v>36</v>
      </c>
      <c r="O37" s="138">
        <f>IF(ISNUMBER(SEARCH('Карта учёта'!$B$23,Расходка[Наименование расходного материала])),MAX($O$1:O36)+1,0)</f>
        <v>36</v>
      </c>
      <c r="P37" s="138">
        <f>IF(ISNUMBER(SEARCH('Карта учёта'!$B$24,Расходка[Наименование расходного материала])),MAX($P$1:P36)+1,0)</f>
        <v>36</v>
      </c>
      <c r="Q37" s="138">
        <f>IF(ISNUMBER(SEARCH('Карта учёта'!$B$25,Расходка[Наименование расходного материала])),MAX($Q$1:Q36)+1,0)</f>
        <v>36</v>
      </c>
      <c r="R37" s="140" t="str">
        <f>IFERROR(INDEX(Расходка[Наименование расходного материала],MATCH(Расходка[№],Поиск_расходки[Индекс1],0)),"")</f>
        <v/>
      </c>
      <c r="S37" s="140" t="str">
        <f>IFERROR(INDEX(Расходка[Наименование расходного материала],MATCH(Расходка[№],Поиск_расходки[Индекс2],0)),"")</f>
        <v>Launcher 7F JL 4.0</v>
      </c>
      <c r="T37" s="140" t="str">
        <f>IFERROR(INDEX(Расходка[Наименование расходного материала],MATCH(Расходка[№],Поиск_расходки[Индекс3],0)),"")</f>
        <v>Launcher 7F JL 4.0</v>
      </c>
      <c r="U37" s="140" t="str">
        <f>IFERROR(INDEX(Расходка[Наименование расходного материала],MATCH(Расходка[№],Поиск_расходки[Индекс4],0)),"")</f>
        <v>Launcher 7F JL 4.0</v>
      </c>
      <c r="V37" s="140" t="str">
        <f>IFERROR(INDEX(Расходка[Наименование расходного материала],MATCH(Расходка[№],Поиск_расходки[Индекс5],0)),"")</f>
        <v>Launcher 7F JL 4.0</v>
      </c>
      <c r="W37" s="140" t="str">
        <f>IFERROR(INDEX(Расходка[Наименование расходного материала],MATCH(Расходка[№],Поиск_расходки[Индекс6],0)),"")</f>
        <v>Launcher 7F JL 4.0</v>
      </c>
      <c r="X37" s="140" t="str">
        <f>IFERROR(INDEX(Расходка[Наименование расходного материала],MATCH(Расходка[№],Поиск_расходки[Индекс7],0)),"")</f>
        <v>Launcher 7F JL 4.0</v>
      </c>
      <c r="Y37" s="140" t="str">
        <f>IFERROR(INDEX(Расходка[Наименование расходного материала],MATCH(Расходка[№],Поиск_расходки[Индекс8],0)),"")</f>
        <v>Launcher 7F JL 4.0</v>
      </c>
      <c r="Z37" s="140" t="str">
        <f>IFERROR(INDEX(Расходка[Наименование расходного материала],MATCH(Расходка[№],Поиск_расходки[Индекс9],0)),"")</f>
        <v>Launcher 7F JL 4.0</v>
      </c>
      <c r="AA37" s="140" t="str">
        <f>IFERROR(INDEX(Расходка[Наименование расходного материала],MATCH(Расходка[№],Поиск_расходки[Индекс10],0)),"")</f>
        <v>Launcher 7F JL 4.0</v>
      </c>
      <c r="AB37" s="140" t="str">
        <f>IFERROR(INDEX(Расходка[Наименование расходного материала],MATCH(Расходка[№],Поиск_расходки[Индекс11],0)),"")</f>
        <v>Launcher 7F JL 4.0</v>
      </c>
      <c r="AC37" s="140" t="str">
        <f>IFERROR(INDEX(Расходка[Наименование расходного материала],MATCH(Расходка[№],Поиск_расходки[Индекс12],0)),"")</f>
        <v>Launcher 7F JL 4.0</v>
      </c>
      <c r="AD37" s="140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433</v>
      </c>
    </row>
    <row r="38" spans="1:33">
      <c r="A38">
        <v>37</v>
      </c>
      <c r="B38" t="s">
        <v>368</v>
      </c>
      <c r="C38" s="1" t="s">
        <v>407</v>
      </c>
      <c r="E38" s="138">
        <f>IF(ISNUMBER(SEARCH('Карта учёта'!$B$13,Расходка[[#This Row],[Наименование расходного материала]])),MAX($E$1:E37)+1,0)</f>
        <v>0</v>
      </c>
      <c r="F38" s="138">
        <f>IF(ISNUMBER(SEARCH('Карта учёта'!$B$14,Расходка[[#This Row],[Наименование расходного материала]])),MAX($F$1:F37)+1,0)</f>
        <v>37</v>
      </c>
      <c r="G38" s="138">
        <f>IF(ISNUMBER(SEARCH('Карта учёта'!$B$15,Расходка[Наименование расходного материала])),MAX($G$1:G37)+1,0)</f>
        <v>37</v>
      </c>
      <c r="H38" s="138">
        <f>IF(ISNUMBER(SEARCH('Карта учёта'!$B$16,Расходка[Наименование расходного материала])),MAX($H$1:H37)+1,0)</f>
        <v>37</v>
      </c>
      <c r="I38" s="138">
        <f>IF(ISNUMBER(SEARCH('Карта учёта'!$B$17,Расходка[Наименование расходного материала])),MAX($I$1:I37)+1,0)</f>
        <v>37</v>
      </c>
      <c r="J38" s="138">
        <f>IF(ISNUMBER(SEARCH('Карта учёта'!$B$18,Расходка[Наименование расходного материала])),MAX($J$1:J37)+1,0)</f>
        <v>37</v>
      </c>
      <c r="K38" s="138">
        <f>IF(ISNUMBER(SEARCH('Карта учёта'!$B$19,Расходка[Наименование расходного материала])),MAX($K$1:K37)+1,0)</f>
        <v>37</v>
      </c>
      <c r="L38" s="138">
        <f>IF(ISNUMBER(SEARCH('Карта учёта'!$B$20,Расходка[Наименование расходного материала])),MAX($L$1:L37)+1,0)</f>
        <v>37</v>
      </c>
      <c r="M38" s="138">
        <f>IF(ISNUMBER(SEARCH('Карта учёта'!$B$21,Расходка[Наименование расходного материала])),MAX($M$1:M37)+1,0)</f>
        <v>37</v>
      </c>
      <c r="N38" s="138">
        <f>IF(ISNUMBER(SEARCH('Карта учёта'!$B$22,Расходка[Наименование расходного материала])),MAX($N$1:N37)+1,0)</f>
        <v>37</v>
      </c>
      <c r="O38" s="138">
        <f>IF(ISNUMBER(SEARCH('Карта учёта'!$B$23,Расходка[Наименование расходного материала])),MAX($O$1:O37)+1,0)</f>
        <v>37</v>
      </c>
      <c r="P38" s="138">
        <f>IF(ISNUMBER(SEARCH('Карта учёта'!$B$24,Расходка[Наименование расходного материала])),MAX($P$1:P37)+1,0)</f>
        <v>37</v>
      </c>
      <c r="Q38" s="138">
        <f>IF(ISNUMBER(SEARCH('Карта учёта'!$B$25,Расходка[Наименование расходного материала])),MAX($Q$1:Q37)+1,0)</f>
        <v>37</v>
      </c>
      <c r="R38" s="140" t="str">
        <f>IFERROR(INDEX(Расходка[Наименование расходного материала],MATCH(Расходка[№],Поиск_расходки[Индекс1],0)),"")</f>
        <v/>
      </c>
      <c r="S38" s="140" t="str">
        <f>IFERROR(INDEX(Расходка[Наименование расходного материала],MATCH(Расходка[№],Поиск_расходки[Индекс2],0)),"")</f>
        <v>Angio-Seal™ VIP</v>
      </c>
      <c r="T38" s="140" t="str">
        <f>IFERROR(INDEX(Расходка[Наименование расходного материала],MATCH(Расходка[№],Поиск_расходки[Индекс3],0)),"")</f>
        <v>Angio-Seal™ VIP</v>
      </c>
      <c r="U38" s="140" t="str">
        <f>IFERROR(INDEX(Расходка[Наименование расходного материала],MATCH(Расходка[№],Поиск_расходки[Индекс4],0)),"")</f>
        <v>Angio-Seal™ VIP</v>
      </c>
      <c r="V38" s="140" t="str">
        <f>IFERROR(INDEX(Расходка[Наименование расходного материала],MATCH(Расходка[№],Поиск_расходки[Индекс5],0)),"")</f>
        <v>Angio-Seal™ VIP</v>
      </c>
      <c r="W38" s="140" t="str">
        <f>IFERROR(INDEX(Расходка[Наименование расходного материала],MATCH(Расходка[№],Поиск_расходки[Индекс6],0)),"")</f>
        <v>Angio-Seal™ VIP</v>
      </c>
      <c r="X38" s="140" t="str">
        <f>IFERROR(INDEX(Расходка[Наименование расходного материала],MATCH(Расходка[№],Поиск_расходки[Индекс7],0)),"")</f>
        <v>Angio-Seal™ VIP</v>
      </c>
      <c r="Y38" s="140" t="str">
        <f>IFERROR(INDEX(Расходка[Наименование расходного материала],MATCH(Расходка[№],Поиск_расходки[Индекс8],0)),"")</f>
        <v>Angio-Seal™ VIP</v>
      </c>
      <c r="Z38" s="140" t="str">
        <f>IFERROR(INDEX(Расходка[Наименование расходного материала],MATCH(Расходка[№],Поиск_расходки[Индекс9],0)),"")</f>
        <v>Angio-Seal™ VIP</v>
      </c>
      <c r="AA38" s="140" t="str">
        <f>IFERROR(INDEX(Расходка[Наименование расходного материала],MATCH(Расходка[№],Поиск_расходки[Индекс10],0)),"")</f>
        <v>Angio-Seal™ VIP</v>
      </c>
      <c r="AB38" s="140" t="str">
        <f>IFERROR(INDEX(Расходка[Наименование расходного материала],MATCH(Расходка[№],Поиск_расходки[Индекс11],0)),"")</f>
        <v>Angio-Seal™ VIP</v>
      </c>
      <c r="AC38" s="140" t="str">
        <f>IFERROR(INDEX(Расходка[Наименование расходного материала],MATCH(Расходка[№],Поиск_расходки[Индекс12],0)),"")</f>
        <v>Angio-Seal™ VIP</v>
      </c>
      <c r="AD38" s="140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164</v>
      </c>
    </row>
    <row r="39" spans="1:33">
      <c r="A39">
        <v>38</v>
      </c>
      <c r="B39" t="s">
        <v>377</v>
      </c>
      <c r="C39" t="s">
        <v>408</v>
      </c>
      <c r="E39" s="138">
        <f>IF(ISNUMBER(SEARCH('Карта учёта'!$B$13,Расходка[[#This Row],[Наименование расходного материала]])),MAX($E$1:E38)+1,0)</f>
        <v>0</v>
      </c>
      <c r="F39" s="138">
        <f>IF(ISNUMBER(SEARCH('Карта учёта'!$B$14,Расходка[[#This Row],[Наименование расходного материала]])),MAX($F$1:F38)+1,0)</f>
        <v>38</v>
      </c>
      <c r="G39" s="138">
        <f>IF(ISNUMBER(SEARCH('Карта учёта'!$B$15,Расходка[Наименование расходного материала])),MAX($G$1:G38)+1,0)</f>
        <v>38</v>
      </c>
      <c r="H39" s="138">
        <f>IF(ISNUMBER(SEARCH('Карта учёта'!$B$16,Расходка[Наименование расходного материала])),MAX($H$1:H38)+1,0)</f>
        <v>38</v>
      </c>
      <c r="I39" s="138">
        <f>IF(ISNUMBER(SEARCH('Карта учёта'!$B$17,Расходка[Наименование расходного материала])),MAX($I$1:I38)+1,0)</f>
        <v>38</v>
      </c>
      <c r="J39" s="138">
        <f>IF(ISNUMBER(SEARCH('Карта учёта'!$B$18,Расходка[Наименование расходного материала])),MAX($J$1:J38)+1,0)</f>
        <v>38</v>
      </c>
      <c r="K39" s="138">
        <f>IF(ISNUMBER(SEARCH('Карта учёта'!$B$19,Расходка[Наименование расходного материала])),MAX($K$1:K38)+1,0)</f>
        <v>38</v>
      </c>
      <c r="L39" s="138">
        <f>IF(ISNUMBER(SEARCH('Карта учёта'!$B$20,Расходка[Наименование расходного материала])),MAX($L$1:L38)+1,0)</f>
        <v>38</v>
      </c>
      <c r="M39" s="138">
        <f>IF(ISNUMBER(SEARCH('Карта учёта'!$B$21,Расходка[Наименование расходного материала])),MAX($M$1:M38)+1,0)</f>
        <v>38</v>
      </c>
      <c r="N39" s="138">
        <f>IF(ISNUMBER(SEARCH('Карта учёта'!$B$22,Расходка[Наименование расходного материала])),MAX($N$1:N38)+1,0)</f>
        <v>38</v>
      </c>
      <c r="O39" s="138">
        <f>IF(ISNUMBER(SEARCH('Карта учёта'!$B$23,Расходка[Наименование расходного материала])),MAX($O$1:O38)+1,0)</f>
        <v>38</v>
      </c>
      <c r="P39" s="138">
        <f>IF(ISNUMBER(SEARCH('Карта учёта'!$B$24,Расходка[Наименование расходного материала])),MAX($P$1:P38)+1,0)</f>
        <v>38</v>
      </c>
      <c r="Q39" s="138">
        <f>IF(ISNUMBER(SEARCH('Карта учёта'!$B$25,Расходка[Наименование расходного материала])),MAX($Q$1:Q38)+1,0)</f>
        <v>38</v>
      </c>
      <c r="R39" s="140" t="str">
        <f>IFERROR(INDEX(Расходка[Наименование расходного материала],MATCH(Расходка[№],Поиск_расходки[Индекс1],0)),"")</f>
        <v/>
      </c>
      <c r="S39" s="140" t="str">
        <f>IFERROR(INDEX(Расходка[Наименование расходного материала],MATCH(Расходка[№],Поиск_расходки[Индекс2],0)),"")</f>
        <v>BasixCOMPAK</v>
      </c>
      <c r="T39" s="140" t="str">
        <f>IFERROR(INDEX(Расходка[Наименование расходного материала],MATCH(Расходка[№],Поиск_расходки[Индекс3],0)),"")</f>
        <v>BasixCOMPAK</v>
      </c>
      <c r="U39" s="140" t="str">
        <f>IFERROR(INDEX(Расходка[Наименование расходного материала],MATCH(Расходка[№],Поиск_расходки[Индекс4],0)),"")</f>
        <v>BasixCOMPAK</v>
      </c>
      <c r="V39" s="140" t="str">
        <f>IFERROR(INDEX(Расходка[Наименование расходного материала],MATCH(Расходка[№],Поиск_расходки[Индекс5],0)),"")</f>
        <v>BasixCOMPAK</v>
      </c>
      <c r="W39" s="140" t="str">
        <f>IFERROR(INDEX(Расходка[Наименование расходного материала],MATCH(Расходка[№],Поиск_расходки[Индекс6],0)),"")</f>
        <v>BasixCOMPAK</v>
      </c>
      <c r="X39" s="140" t="str">
        <f>IFERROR(INDEX(Расходка[Наименование расходного материала],MATCH(Расходка[№],Поиск_расходки[Индекс7],0)),"")</f>
        <v>BasixCOMPAK</v>
      </c>
      <c r="Y39" s="140" t="str">
        <f>IFERROR(INDEX(Расходка[Наименование расходного материала],MATCH(Расходка[№],Поиск_расходки[Индекс8],0)),"")</f>
        <v>BasixCOMPAK</v>
      </c>
      <c r="Z39" s="140" t="str">
        <f>IFERROR(INDEX(Расходка[Наименование расходного материала],MATCH(Расходка[№],Поиск_расходки[Индекс9],0)),"")</f>
        <v>BasixCOMPAK</v>
      </c>
      <c r="AA39" s="140" t="str">
        <f>IFERROR(INDEX(Расходка[Наименование расходного материала],MATCH(Расходка[№],Поиск_расходки[Индекс10],0)),"")</f>
        <v>BasixCOMPAK</v>
      </c>
      <c r="AB39" s="140" t="str">
        <f>IFERROR(INDEX(Расходка[Наименование расходного материала],MATCH(Расходка[№],Поиск_расходки[Индекс11],0)),"")</f>
        <v>BasixCOMPAK</v>
      </c>
      <c r="AC39" s="140" t="str">
        <f>IFERROR(INDEX(Расходка[Наименование расходного материала],MATCH(Расходка[№],Поиск_расходки[Индекс12],0)),"")</f>
        <v>BasixCOMPAK</v>
      </c>
      <c r="AD39" s="140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434</v>
      </c>
    </row>
    <row r="40" spans="1:33">
      <c r="A40">
        <v>39</v>
      </c>
      <c r="B40" t="s">
        <v>379</v>
      </c>
      <c r="C40" s="1" t="s">
        <v>409</v>
      </c>
      <c r="E40" s="138">
        <f>IF(ISNUMBER(SEARCH('Карта учёта'!$B$13,Расходка[[#This Row],[Наименование расходного материала]])),MAX($E$1:E39)+1,0)</f>
        <v>0</v>
      </c>
      <c r="F40" s="138">
        <f>IF(ISNUMBER(SEARCH('Карта учёта'!$B$14,Расходка[[#This Row],[Наименование расходного материала]])),MAX($F$1:F39)+1,0)</f>
        <v>39</v>
      </c>
      <c r="G40" s="138">
        <f>IF(ISNUMBER(SEARCH('Карта учёта'!$B$15,Расходка[Наименование расходного материала])),MAX($G$1:G39)+1,0)</f>
        <v>39</v>
      </c>
      <c r="H40" s="138">
        <f>IF(ISNUMBER(SEARCH('Карта учёта'!$B$16,Расходка[Наименование расходного материала])),MAX($H$1:H39)+1,0)</f>
        <v>39</v>
      </c>
      <c r="I40" s="138">
        <f>IF(ISNUMBER(SEARCH('Карта учёта'!$B$17,Расходка[Наименование расходного материала])),MAX($I$1:I39)+1,0)</f>
        <v>39</v>
      </c>
      <c r="J40" s="138">
        <f>IF(ISNUMBER(SEARCH('Карта учёта'!$B$18,Расходка[Наименование расходного материала])),MAX($J$1:J39)+1,0)</f>
        <v>39</v>
      </c>
      <c r="K40" s="138">
        <f>IF(ISNUMBER(SEARCH('Карта учёта'!$B$19,Расходка[Наименование расходного материала])),MAX($K$1:K39)+1,0)</f>
        <v>39</v>
      </c>
      <c r="L40" s="138">
        <f>IF(ISNUMBER(SEARCH('Карта учёта'!$B$20,Расходка[Наименование расходного материала])),MAX($L$1:L39)+1,0)</f>
        <v>39</v>
      </c>
      <c r="M40" s="138">
        <f>IF(ISNUMBER(SEARCH('Карта учёта'!$B$21,Расходка[Наименование расходного материала])),MAX($M$1:M39)+1,0)</f>
        <v>39</v>
      </c>
      <c r="N40" s="138">
        <f>IF(ISNUMBER(SEARCH('Карта учёта'!$B$22,Расходка[Наименование расходного материала])),MAX($N$1:N39)+1,0)</f>
        <v>39</v>
      </c>
      <c r="O40" s="138">
        <f>IF(ISNUMBER(SEARCH('Карта учёта'!$B$23,Расходка[Наименование расходного материала])),MAX($O$1:O39)+1,0)</f>
        <v>39</v>
      </c>
      <c r="P40" s="138">
        <f>IF(ISNUMBER(SEARCH('Карта учёта'!$B$24,Расходка[Наименование расходного материала])),MAX($P$1:P39)+1,0)</f>
        <v>39</v>
      </c>
      <c r="Q40" s="138">
        <f>IF(ISNUMBER(SEARCH('Карта учёта'!$B$25,Расходка[Наименование расходного материала])),MAX($Q$1:Q39)+1,0)</f>
        <v>39</v>
      </c>
      <c r="R40" s="140" t="str">
        <f>IFERROR(INDEX(Расходка[Наименование расходного материала],MATCH(Расходка[№],Поиск_расходки[Индекс1],0)),"")</f>
        <v/>
      </c>
      <c r="S40" s="140" t="str">
        <f>IFERROR(INDEX(Расходка[Наименование расходного материала],MATCH(Расходка[№],Поиск_расходки[Индекс2],0)),"")</f>
        <v>Nitrex 260</v>
      </c>
      <c r="T40" s="140" t="str">
        <f>IFERROR(INDEX(Расходка[Наименование расходного материала],MATCH(Расходка[№],Поиск_расходки[Индекс3],0)),"")</f>
        <v>Nitrex 260</v>
      </c>
      <c r="U40" s="140" t="str">
        <f>IFERROR(INDEX(Расходка[Наименование расходного материала],MATCH(Расходка[№],Поиск_расходки[Индекс4],0)),"")</f>
        <v>Nitrex 260</v>
      </c>
      <c r="V40" s="140" t="str">
        <f>IFERROR(INDEX(Расходка[Наименование расходного материала],MATCH(Расходка[№],Поиск_расходки[Индекс5],0)),"")</f>
        <v>Nitrex 260</v>
      </c>
      <c r="W40" s="140" t="str">
        <f>IFERROR(INDEX(Расходка[Наименование расходного материала],MATCH(Расходка[№],Поиск_расходки[Индекс6],0)),"")</f>
        <v>Nitrex 260</v>
      </c>
      <c r="X40" s="140" t="str">
        <f>IFERROR(INDEX(Расходка[Наименование расходного материала],MATCH(Расходка[№],Поиск_расходки[Индекс7],0)),"")</f>
        <v>Nitrex 260</v>
      </c>
      <c r="Y40" s="140" t="str">
        <f>IFERROR(INDEX(Расходка[Наименование расходного материала],MATCH(Расходка[№],Поиск_расходки[Индекс8],0)),"")</f>
        <v>Nitrex 260</v>
      </c>
      <c r="Z40" s="140" t="str">
        <f>IFERROR(INDEX(Расходка[Наименование расходного материала],MATCH(Расходка[№],Поиск_расходки[Индекс9],0)),"")</f>
        <v>Nitrex 260</v>
      </c>
      <c r="AA40" s="140" t="str">
        <f>IFERROR(INDEX(Расходка[Наименование расходного материала],MATCH(Расходка[№],Поиск_расходки[Индекс10],0)),"")</f>
        <v>Nitrex 260</v>
      </c>
      <c r="AB40" s="140" t="str">
        <f>IFERROR(INDEX(Расходка[Наименование расходного материала],MATCH(Расходка[№],Поиск_расходки[Индекс11],0)),"")</f>
        <v>Nitrex 260</v>
      </c>
      <c r="AC40" s="140" t="str">
        <f>IFERROR(INDEX(Расходка[Наименование расходного материала],MATCH(Расходка[№],Поиск_расходки[Индекс12],0)),"")</f>
        <v>Nitrex 260</v>
      </c>
      <c r="AD40" s="140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167</v>
      </c>
    </row>
    <row r="41" spans="1:33">
      <c r="A41">
        <v>40</v>
      </c>
      <c r="B41" t="s">
        <v>269</v>
      </c>
      <c r="C41" s="1" t="s">
        <v>414</v>
      </c>
      <c r="E41" s="138">
        <f>IF(ISNUMBER(SEARCH('Карта учёта'!$B$13,Расходка[[#This Row],[Наименование расходного материала]])),MAX($E$1:E40)+1,0)</f>
        <v>0</v>
      </c>
      <c r="F41" s="138">
        <f>IF(ISNUMBER(SEARCH('Карта учёта'!$B$14,Расходка[[#This Row],[Наименование расходного материала]])),MAX($F$1:F40)+1,0)</f>
        <v>40</v>
      </c>
      <c r="G41" s="138">
        <f>IF(ISNUMBER(SEARCH('Карта учёта'!$B$15,Расходка[Наименование расходного материала])),MAX($G$1:G40)+1,0)</f>
        <v>40</v>
      </c>
      <c r="H41" s="138">
        <f>IF(ISNUMBER(SEARCH('Карта учёта'!$B$16,Расходка[Наименование расходного материала])),MAX($H$1:H40)+1,0)</f>
        <v>40</v>
      </c>
      <c r="I41" s="138">
        <f>IF(ISNUMBER(SEARCH('Карта учёта'!$B$17,Расходка[Наименование расходного материала])),MAX($I$1:I40)+1,0)</f>
        <v>40</v>
      </c>
      <c r="J41" s="138">
        <f>IF(ISNUMBER(SEARCH('Карта учёта'!$B$18,Расходка[Наименование расходного материала])),MAX($J$1:J40)+1,0)</f>
        <v>40</v>
      </c>
      <c r="K41" s="138">
        <f>IF(ISNUMBER(SEARCH('Карта учёта'!$B$19,Расходка[Наименование расходного материала])),MAX($K$1:K40)+1,0)</f>
        <v>40</v>
      </c>
      <c r="L41" s="138">
        <f>IF(ISNUMBER(SEARCH('Карта учёта'!$B$20,Расходка[Наименование расходного материала])),MAX($L$1:L40)+1,0)</f>
        <v>40</v>
      </c>
      <c r="M41" s="138">
        <f>IF(ISNUMBER(SEARCH('Карта учёта'!$B$21,Расходка[Наименование расходного материала])),MAX($M$1:M40)+1,0)</f>
        <v>40</v>
      </c>
      <c r="N41" s="138">
        <f>IF(ISNUMBER(SEARCH('Карта учёта'!$B$22,Расходка[Наименование расходного материала])),MAX($N$1:N40)+1,0)</f>
        <v>40</v>
      </c>
      <c r="O41" s="138">
        <f>IF(ISNUMBER(SEARCH('Карта учёта'!$B$23,Расходка[Наименование расходного материала])),MAX($O$1:O40)+1,0)</f>
        <v>40</v>
      </c>
      <c r="P41" s="138">
        <f>IF(ISNUMBER(SEARCH('Карта учёта'!$B$24,Расходка[Наименование расходного материала])),MAX($P$1:P40)+1,0)</f>
        <v>40</v>
      </c>
      <c r="Q41" s="138">
        <f>IF(ISNUMBER(SEARCH('Карта учёта'!$B$25,Расходка[Наименование расходного материала])),MAX($Q$1:Q40)+1,0)</f>
        <v>40</v>
      </c>
      <c r="R41" s="140" t="str">
        <f>IFERROR(INDEX(Расходка[Наименование расходного материала],MATCH(Расходка[№],Поиск_расходки[Индекс1],0)),"")</f>
        <v/>
      </c>
      <c r="S41" s="140" t="str">
        <f>IFERROR(INDEX(Расходка[Наименование расходного материала],MATCH(Расходка[№],Поиск_расходки[Индекс2],0)),"")</f>
        <v>Oscor 7F</v>
      </c>
      <c r="T41" s="140" t="str">
        <f>IFERROR(INDEX(Расходка[Наименование расходного материала],MATCH(Расходка[№],Поиск_расходки[Индекс3],0)),"")</f>
        <v>Oscor 7F</v>
      </c>
      <c r="U41" s="140" t="str">
        <f>IFERROR(INDEX(Расходка[Наименование расходного материала],MATCH(Расходка[№],Поиск_расходки[Индекс4],0)),"")</f>
        <v>Oscor 7F</v>
      </c>
      <c r="V41" s="140" t="str">
        <f>IFERROR(INDEX(Расходка[Наименование расходного материала],MATCH(Расходка[№],Поиск_расходки[Индекс5],0)),"")</f>
        <v>Oscor 7F</v>
      </c>
      <c r="W41" s="140" t="str">
        <f>IFERROR(INDEX(Расходка[Наименование расходного материала],MATCH(Расходка[№],Поиск_расходки[Индекс6],0)),"")</f>
        <v>Oscor 7F</v>
      </c>
      <c r="X41" s="140" t="str">
        <f>IFERROR(INDEX(Расходка[Наименование расходного материала],MATCH(Расходка[№],Поиск_расходки[Индекс7],0)),"")</f>
        <v>Oscor 7F</v>
      </c>
      <c r="Y41" s="140" t="str">
        <f>IFERROR(INDEX(Расходка[Наименование расходного материала],MATCH(Расходка[№],Поиск_расходки[Индекс8],0)),"")</f>
        <v>Oscor 7F</v>
      </c>
      <c r="Z41" s="140" t="str">
        <f>IFERROR(INDEX(Расходка[Наименование расходного материала],MATCH(Расходка[№],Поиск_расходки[Индекс9],0)),"")</f>
        <v>Oscor 7F</v>
      </c>
      <c r="AA41" s="140" t="str">
        <f>IFERROR(INDEX(Расходка[Наименование расходного материала],MATCH(Расходка[№],Поиск_расходки[Индекс10],0)),"")</f>
        <v>Oscor 7F</v>
      </c>
      <c r="AB41" s="140" t="str">
        <f>IFERROR(INDEX(Расходка[Наименование расходного материала],MATCH(Расходка[№],Поиск_расходки[Индекс11],0)),"")</f>
        <v>Oscor 7F</v>
      </c>
      <c r="AC41" s="140" t="str">
        <f>IFERROR(INDEX(Расходка[Наименование расходного материала],MATCH(Расходка[№],Поиск_расходки[Индекс12],0)),"")</f>
        <v>Oscor 7F</v>
      </c>
      <c r="AD41" s="140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168</v>
      </c>
    </row>
    <row r="42" spans="1:33">
      <c r="A42">
        <v>41</v>
      </c>
      <c r="B42" t="s">
        <v>3</v>
      </c>
      <c r="C42" s="1" t="s">
        <v>449</v>
      </c>
      <c r="E42" s="138">
        <f>IF(ISNUMBER(SEARCH('Карта учёта'!$B$13,Расходка[[#This Row],[Наименование расходного материала]])),MAX($E$1:E41)+1,0)</f>
        <v>0</v>
      </c>
      <c r="F42" s="138">
        <f>IF(ISNUMBER(SEARCH('Карта учёта'!$B$14,Расходка[[#This Row],[Наименование расходного материала]])),MAX($F$1:F41)+1,0)</f>
        <v>41</v>
      </c>
      <c r="G42" s="138">
        <f>IF(ISNUMBER(SEARCH('Карта учёта'!$B$15,Расходка[Наименование расходного материала])),MAX($G$1:G41)+1,0)</f>
        <v>41</v>
      </c>
      <c r="H42" s="138">
        <f>IF(ISNUMBER(SEARCH('Карта учёта'!$B$16,Расходка[Наименование расходного материала])),MAX($H$1:H41)+1,0)</f>
        <v>41</v>
      </c>
      <c r="I42" s="138">
        <f>IF(ISNUMBER(SEARCH('Карта учёта'!$B$17,Расходка[Наименование расходного материала])),MAX($I$1:I41)+1,0)</f>
        <v>41</v>
      </c>
      <c r="J42" s="138">
        <f>IF(ISNUMBER(SEARCH('Карта учёта'!$B$18,Расходка[Наименование расходного материала])),MAX($J$1:J41)+1,0)</f>
        <v>41</v>
      </c>
      <c r="K42" s="138">
        <f>IF(ISNUMBER(SEARCH('Карта учёта'!$B$19,Расходка[Наименование расходного материала])),MAX($K$1:K41)+1,0)</f>
        <v>41</v>
      </c>
      <c r="L42" s="138">
        <f>IF(ISNUMBER(SEARCH('Карта учёта'!$B$20,Расходка[Наименование расходного материала])),MAX($L$1:L41)+1,0)</f>
        <v>41</v>
      </c>
      <c r="M42" s="138">
        <f>IF(ISNUMBER(SEARCH('Карта учёта'!$B$21,Расходка[Наименование расходного материала])),MAX($M$1:M41)+1,0)</f>
        <v>41</v>
      </c>
      <c r="N42" s="138">
        <f>IF(ISNUMBER(SEARCH('Карта учёта'!$B$22,Расходка[Наименование расходного материала])),MAX($N$1:N41)+1,0)</f>
        <v>41</v>
      </c>
      <c r="O42" s="138">
        <f>IF(ISNUMBER(SEARCH('Карта учёта'!$B$23,Расходка[Наименование расходного материала])),MAX($O$1:O41)+1,0)</f>
        <v>41</v>
      </c>
      <c r="P42" s="138">
        <f>IF(ISNUMBER(SEARCH('Карта учёта'!$B$24,Расходка[Наименование расходного материала])),MAX($P$1:P41)+1,0)</f>
        <v>41</v>
      </c>
      <c r="Q42" s="138">
        <f>IF(ISNUMBER(SEARCH('Карта учёта'!$B$25,Расходка[Наименование расходного материала])),MAX($Q$1:Q41)+1,0)</f>
        <v>41</v>
      </c>
      <c r="R42" s="140" t="str">
        <f>IFERROR(INDEX(Расходка[Наименование расходного материала],MATCH(Расходка[№],Поиск_расходки[Индекс1],0)),"")</f>
        <v/>
      </c>
      <c r="S42" s="140" t="str">
        <f>IFERROR(INDEX(Расходка[Наименование расходного материала],MATCH(Расходка[№],Поиск_расходки[Индекс2],0)),"")</f>
        <v>Runthrough NS (Floppy)</v>
      </c>
      <c r="T42" s="140" t="str">
        <f>IFERROR(INDEX(Расходка[Наименование расходного материала],MATCH(Расходка[№],Поиск_расходки[Индекс3],0)),"")</f>
        <v>Runthrough NS (Floppy)</v>
      </c>
      <c r="U42" s="140" t="str">
        <f>IFERROR(INDEX(Расходка[Наименование расходного материала],MATCH(Расходка[№],Поиск_расходки[Индекс4],0)),"")</f>
        <v>Runthrough NS (Floppy)</v>
      </c>
      <c r="V42" s="140" t="str">
        <f>IFERROR(INDEX(Расходка[Наименование расходного материала],MATCH(Расходка[№],Поиск_расходки[Индекс5],0)),"")</f>
        <v>Runthrough NS (Floppy)</v>
      </c>
      <c r="W42" s="140" t="str">
        <f>IFERROR(INDEX(Расходка[Наименование расходного материала],MATCH(Расходка[№],Поиск_расходки[Индекс6],0)),"")</f>
        <v>Runthrough NS (Floppy)</v>
      </c>
      <c r="X42" s="140" t="str">
        <f>IFERROR(INDEX(Расходка[Наименование расходного материала],MATCH(Расходка[№],Поиск_расходки[Индекс7],0)),"")</f>
        <v>Runthrough NS (Floppy)</v>
      </c>
      <c r="Y42" s="140" t="str">
        <f>IFERROR(INDEX(Расходка[Наименование расходного материала],MATCH(Расходка[№],Поиск_расходки[Индекс8],0)),"")</f>
        <v>Runthrough NS (Floppy)</v>
      </c>
      <c r="Z42" s="140" t="str">
        <f>IFERROR(INDEX(Расходка[Наименование расходного материала],MATCH(Расходка[№],Поиск_расходки[Индекс9],0)),"")</f>
        <v>Runthrough NS (Floppy)</v>
      </c>
      <c r="AA42" s="140" t="str">
        <f>IFERROR(INDEX(Расходка[Наименование расходного материала],MATCH(Расходка[№],Поиск_расходки[Индекс10],0)),"")</f>
        <v>Runthrough NS (Floppy)</v>
      </c>
      <c r="AB42" s="140" t="str">
        <f>IFERROR(INDEX(Расходка[Наименование расходного материала],MATCH(Расходка[№],Поиск_расходки[Индекс11],0)),"")</f>
        <v>Runthrough NS (Floppy)</v>
      </c>
      <c r="AC42" s="140" t="str">
        <f>IFERROR(INDEX(Расходка[Наименование расходного материала],MATCH(Расходка[№],Поиск_расходки[Индекс12],0)),"")</f>
        <v>Runthrough NS (Floppy)</v>
      </c>
      <c r="AD42" s="140" t="str">
        <f>IFERROR(INDEX(Расходка[Наименование расходного материала],MATCH(Расходка[№],Поиск_расходки[Индекс13],0)),"")</f>
        <v>Runthrough NS (Floppy)</v>
      </c>
      <c r="AF42" s="4" t="s">
        <v>6</v>
      </c>
      <c r="AG42" s="4" t="s">
        <v>420</v>
      </c>
    </row>
    <row r="43" spans="1:33">
      <c r="A43">
        <v>42</v>
      </c>
      <c r="B43" t="s">
        <v>377</v>
      </c>
      <c r="C43" t="s">
        <v>450</v>
      </c>
      <c r="E43" s="138">
        <f>IF(ISNUMBER(SEARCH('Карта учёта'!$B$13,Расходка[[#This Row],[Наименование расходного материала]])),MAX($E$1:E42)+1,0)</f>
        <v>0</v>
      </c>
      <c r="F43" s="138">
        <f>IF(ISNUMBER(SEARCH('Карта учёта'!$B$14,Расходка[[#This Row],[Наименование расходного материала]])),MAX($F$1:F42)+1,0)</f>
        <v>42</v>
      </c>
      <c r="G43" s="138">
        <f>IF(ISNUMBER(SEARCH('Карта учёта'!$B$15,Расходка[Наименование расходного материала])),MAX($G$1:G42)+1,0)</f>
        <v>42</v>
      </c>
      <c r="H43" s="138">
        <f>IF(ISNUMBER(SEARCH('Карта учёта'!$B$16,Расходка[Наименование расходного материала])),MAX($H$1:H42)+1,0)</f>
        <v>42</v>
      </c>
      <c r="I43" s="138">
        <f>IF(ISNUMBER(SEARCH('Карта учёта'!$B$17,Расходка[Наименование расходного материала])),MAX($I$1:I42)+1,0)</f>
        <v>42</v>
      </c>
      <c r="J43" s="138">
        <f>IF(ISNUMBER(SEARCH('Карта учёта'!$B$18,Расходка[Наименование расходного материала])),MAX($J$1:J42)+1,0)</f>
        <v>42</v>
      </c>
      <c r="K43" s="138">
        <f>IF(ISNUMBER(SEARCH('Карта учёта'!$B$19,Расходка[Наименование расходного материала])),MAX($K$1:K42)+1,0)</f>
        <v>42</v>
      </c>
      <c r="L43" s="138">
        <f>IF(ISNUMBER(SEARCH('Карта учёта'!$B$20,Расходка[Наименование расходного материала])),MAX($L$1:L42)+1,0)</f>
        <v>42</v>
      </c>
      <c r="M43" s="138">
        <f>IF(ISNUMBER(SEARCH('Карта учёта'!$B$21,Расходка[Наименование расходного материала])),MAX($M$1:M42)+1,0)</f>
        <v>42</v>
      </c>
      <c r="N43" s="138">
        <f>IF(ISNUMBER(SEARCH('Карта учёта'!$B$22,Расходка[Наименование расходного материала])),MAX($N$1:N42)+1,0)</f>
        <v>42</v>
      </c>
      <c r="O43" s="138">
        <f>IF(ISNUMBER(SEARCH('Карта учёта'!$B$23,Расходка[Наименование расходного материала])),MAX($O$1:O42)+1,0)</f>
        <v>42</v>
      </c>
      <c r="P43" s="138">
        <f>IF(ISNUMBER(SEARCH('Карта учёта'!$B$24,Расходка[Наименование расходного материала])),MAX($P$1:P42)+1,0)</f>
        <v>42</v>
      </c>
      <c r="Q43" s="138">
        <f>IF(ISNUMBER(SEARCH('Карта учёта'!$B$25,Расходка[Наименование расходного материала])),MAX($Q$1:Q42)+1,0)</f>
        <v>42</v>
      </c>
      <c r="R43" s="140" t="str">
        <f>IFERROR(INDEX(Расходка[Наименование расходного материала],MATCH(Расходка[№],Поиск_расходки[Индекс1],0)),"")</f>
        <v/>
      </c>
      <c r="S43" s="140" t="str">
        <f>IFERROR(INDEX(Расходка[Наименование расходного материала],MATCH(Расходка[№],Поиск_расходки[Индекс2],0)),"")</f>
        <v>Dolphin</v>
      </c>
      <c r="T43" s="140" t="str">
        <f>IFERROR(INDEX(Расходка[Наименование расходного материала],MATCH(Расходка[№],Поиск_расходки[Индекс3],0)),"")</f>
        <v>Dolphin</v>
      </c>
      <c r="U43" s="140" t="str">
        <f>IFERROR(INDEX(Расходка[Наименование расходного материала],MATCH(Расходка[№],Поиск_расходки[Индекс4],0)),"")</f>
        <v>Dolphin</v>
      </c>
      <c r="V43" s="140" t="str">
        <f>IFERROR(INDEX(Расходка[Наименование расходного материала],MATCH(Расходка[№],Поиск_расходки[Индекс5],0)),"")</f>
        <v>Dolphin</v>
      </c>
      <c r="W43" s="140" t="str">
        <f>IFERROR(INDEX(Расходка[Наименование расходного материала],MATCH(Расходка[№],Поиск_расходки[Индекс6],0)),"")</f>
        <v>Dolphin</v>
      </c>
      <c r="X43" s="140" t="str">
        <f>IFERROR(INDEX(Расходка[Наименование расходного материала],MATCH(Расходка[№],Поиск_расходки[Индекс7],0)),"")</f>
        <v>Dolphin</v>
      </c>
      <c r="Y43" s="140" t="str">
        <f>IFERROR(INDEX(Расходка[Наименование расходного материала],MATCH(Расходка[№],Поиск_расходки[Индекс8],0)),"")</f>
        <v>Dolphin</v>
      </c>
      <c r="Z43" s="140" t="str">
        <f>IFERROR(INDEX(Расходка[Наименование расходного материала],MATCH(Расходка[№],Поиск_расходки[Индекс9],0)),"")</f>
        <v>Dolphin</v>
      </c>
      <c r="AA43" s="140" t="str">
        <f>IFERROR(INDEX(Расходка[Наименование расходного материала],MATCH(Расходка[№],Поиск_расходки[Индекс10],0)),"")</f>
        <v>Dolphin</v>
      </c>
      <c r="AB43" s="140" t="str">
        <f>IFERROR(INDEX(Расходка[Наименование расходного материала],MATCH(Расходка[№],Поиск_расходки[Индекс11],0)),"")</f>
        <v>Dolphin</v>
      </c>
      <c r="AC43" s="140" t="str">
        <f>IFERROR(INDEX(Расходка[Наименование расходного материала],MATCH(Расходка[№],Поиск_расходки[Индекс12],0)),"")</f>
        <v>Dolphin</v>
      </c>
      <c r="AD43" s="140" t="str">
        <f>IFERROR(INDEX(Расходка[Наименование расходного материала],MATCH(Расходка[№],Поиск_расходки[Индекс13],0)),"")</f>
        <v>Dolphin</v>
      </c>
      <c r="AF43" s="4" t="s">
        <v>6</v>
      </c>
      <c r="AG43" s="4" t="s">
        <v>421</v>
      </c>
    </row>
    <row r="44" spans="1:33">
      <c r="A44">
        <v>43</v>
      </c>
      <c r="B44" t="s">
        <v>6</v>
      </c>
      <c r="C44" t="s">
        <v>455</v>
      </c>
      <c r="E44" s="138">
        <f>IF(ISNUMBER(SEARCH('Карта учёта'!$B$13,Расходка[[#This Row],[Наименование расходного материала]])),MAX($E$1:E43)+1,0)</f>
        <v>0</v>
      </c>
      <c r="F44" s="138">
        <f>IF(ISNUMBER(SEARCH('Карта учёта'!$B$14,Расходка[[#This Row],[Наименование расходного материала]])),MAX($F$1:F43)+1,0)</f>
        <v>43</v>
      </c>
      <c r="G44" s="138">
        <f>IF(ISNUMBER(SEARCH('Карта учёта'!$B$15,Расходка[Наименование расходного материала])),MAX($G$1:G43)+1,0)</f>
        <v>43</v>
      </c>
      <c r="H44" s="138">
        <f>IF(ISNUMBER(SEARCH('Карта учёта'!$B$16,Расходка[Наименование расходного материала])),MAX($H$1:H43)+1,0)</f>
        <v>43</v>
      </c>
      <c r="I44" s="138">
        <f>IF(ISNUMBER(SEARCH('Карта учёта'!$B$17,Расходка[Наименование расходного материала])),MAX($I$1:I43)+1,0)</f>
        <v>43</v>
      </c>
      <c r="J44" s="138">
        <f>IF(ISNUMBER(SEARCH('Карта учёта'!$B$18,Расходка[Наименование расходного материала])),MAX($J$1:J43)+1,0)</f>
        <v>43</v>
      </c>
      <c r="K44" s="138">
        <f>IF(ISNUMBER(SEARCH('Карта учёта'!$B$19,Расходка[Наименование расходного материала])),MAX($K$1:K43)+1,0)</f>
        <v>43</v>
      </c>
      <c r="L44" s="138">
        <f>IF(ISNUMBER(SEARCH('Карта учёта'!$B$20,Расходка[Наименование расходного материала])),MAX($L$1:L43)+1,0)</f>
        <v>43</v>
      </c>
      <c r="M44" s="138">
        <f>IF(ISNUMBER(SEARCH('Карта учёта'!$B$21,Расходка[Наименование расходного материала])),MAX($M$1:M43)+1,0)</f>
        <v>43</v>
      </c>
      <c r="N44" s="138">
        <f>IF(ISNUMBER(SEARCH('Карта учёта'!$B$22,Расходка[Наименование расходного материала])),MAX($N$1:N43)+1,0)</f>
        <v>43</v>
      </c>
      <c r="O44" s="138">
        <f>IF(ISNUMBER(SEARCH('Карта учёта'!$B$23,Расходка[Наименование расходного материала])),MAX($O$1:O43)+1,0)</f>
        <v>43</v>
      </c>
      <c r="P44" s="138">
        <f>IF(ISNUMBER(SEARCH('Карта учёта'!$B$24,Расходка[Наименование расходного материала])),MAX($P$1:P43)+1,0)</f>
        <v>43</v>
      </c>
      <c r="Q44" s="138">
        <f>IF(ISNUMBER(SEARCH('Карта учёта'!$B$25,Расходка[Наименование расходного материала])),MAX($Q$1:Q43)+1,0)</f>
        <v>43</v>
      </c>
      <c r="R44" s="140" t="str">
        <f>IFERROR(INDEX(Расходка[Наименование расходного материала],MATCH(Расходка[№],Поиск_расходки[Индекс1],0)),"")</f>
        <v/>
      </c>
      <c r="S44" s="140" t="str">
        <f>IFERROR(INDEX(Расходка[Наименование расходного материала],MATCH(Расходка[№],Поиск_расходки[Индекс2],0)),"")</f>
        <v>DES, Yukon Chrome PC</v>
      </c>
      <c r="T44" s="140" t="str">
        <f>IFERROR(INDEX(Расходка[Наименование расходного материала],MATCH(Расходка[№],Поиск_расходки[Индекс3],0)),"")</f>
        <v>DES, Yukon Chrome PC</v>
      </c>
      <c r="U44" s="140" t="str">
        <f>IFERROR(INDEX(Расходка[Наименование расходного материала],MATCH(Расходка[№],Поиск_расходки[Индекс4],0)),"")</f>
        <v>DES, Yukon Chrome PC</v>
      </c>
      <c r="V44" s="140" t="str">
        <f>IFERROR(INDEX(Расходка[Наименование расходного материала],MATCH(Расходка[№],Поиск_расходки[Индекс5],0)),"")</f>
        <v>DES, Yukon Chrome PC</v>
      </c>
      <c r="W44" s="140" t="str">
        <f>IFERROR(INDEX(Расходка[Наименование расходного материала],MATCH(Расходка[№],Поиск_расходки[Индекс6],0)),"")</f>
        <v>DES, Yukon Chrome PC</v>
      </c>
      <c r="X44" s="140" t="str">
        <f>IFERROR(INDEX(Расходка[Наименование расходного материала],MATCH(Расходка[№],Поиск_расходки[Индекс7],0)),"")</f>
        <v>DES, Yukon Chrome PC</v>
      </c>
      <c r="Y44" s="140" t="str">
        <f>IFERROR(INDEX(Расходка[Наименование расходного материала],MATCH(Расходка[№],Поиск_расходки[Индекс8],0)),"")</f>
        <v>DES, Yukon Chrome PC</v>
      </c>
      <c r="Z44" s="140" t="str">
        <f>IFERROR(INDEX(Расходка[Наименование расходного материала],MATCH(Расходка[№],Поиск_расходки[Индекс9],0)),"")</f>
        <v>DES, Yukon Chrome PC</v>
      </c>
      <c r="AA44" s="140" t="str">
        <f>IFERROR(INDEX(Расходка[Наименование расходного материала],MATCH(Расходка[№],Поиск_расходки[Индекс10],0)),"")</f>
        <v>DES, Yukon Chrome PC</v>
      </c>
      <c r="AB44" s="140" t="str">
        <f>IFERROR(INDEX(Расходка[Наименование расходного материала],MATCH(Расходка[№],Поиск_расходки[Индекс11],0)),"")</f>
        <v>DES, Yukon Chrome PC</v>
      </c>
      <c r="AC44" s="140" t="str">
        <f>IFERROR(INDEX(Расходка[Наименование расходного материала],MATCH(Расходка[№],Поиск_расходки[Индекс12],0)),"")</f>
        <v>DES, Yukon Chrome PC</v>
      </c>
      <c r="AD44" s="140" t="str">
        <f>IFERROR(INDEX(Расходка[Наименование расходного материала],MATCH(Расходка[№],Поиск_расходки[Индекс13],0)),"")</f>
        <v>DES, Yukon Chrome PC</v>
      </c>
      <c r="AF44" s="4" t="s">
        <v>6</v>
      </c>
      <c r="AG44" s="4" t="s">
        <v>422</v>
      </c>
    </row>
    <row r="45" spans="1:33">
      <c r="A45">
        <v>44</v>
      </c>
      <c r="E45" s="138">
        <f>IF(ISNUMBER(SEARCH('Карта учёта'!$B$13,Расходка[[#This Row],[Наименование расходного материала]])),MAX($E$1:E44)+1,0)</f>
        <v>0</v>
      </c>
      <c r="F45" s="138">
        <f>IF(ISNUMBER(SEARCH('Карта учёта'!$B$14,Расходка[[#This Row],[Наименование расходного материала]])),MAX($F$1:F44)+1,0)</f>
        <v>0</v>
      </c>
      <c r="G45" s="138">
        <f>IF(ISNUMBER(SEARCH('Карта учёта'!$B$15,Расходка[Наименование расходного материала])),MAX($G$1:G44)+1,0)</f>
        <v>0</v>
      </c>
      <c r="H45" s="138">
        <f>IF(ISNUMBER(SEARCH('Карта учёта'!$B$16,Расходка[Наименование расходного материала])),MAX($H$1:H44)+1,0)</f>
        <v>0</v>
      </c>
      <c r="I45" s="138">
        <f>IF(ISNUMBER(SEARCH('Карта учёта'!$B$17,Расходка[Наименование расходного материала])),MAX($I$1:I44)+1,0)</f>
        <v>0</v>
      </c>
      <c r="J45" s="138">
        <f>IF(ISNUMBER(SEARCH('Карта учёта'!$B$18,Расходка[Наименование расходного материала])),MAX($J$1:J44)+1,0)</f>
        <v>0</v>
      </c>
      <c r="K45" s="138">
        <f>IF(ISNUMBER(SEARCH('Карта учёта'!$B$19,Расходка[Наименование расходного материала])),MAX($K$1:K44)+1,0)</f>
        <v>0</v>
      </c>
      <c r="L45" s="138">
        <f>IF(ISNUMBER(SEARCH('Карта учёта'!$B$20,Расходка[Наименование расходного материала])),MAX($L$1:L44)+1,0)</f>
        <v>0</v>
      </c>
      <c r="M45" s="138">
        <f>IF(ISNUMBER(SEARCH('Карта учёта'!$B$21,Расходка[Наименование расходного материала])),MAX($M$1:M44)+1,0)</f>
        <v>0</v>
      </c>
      <c r="N45" s="138">
        <f>IF(ISNUMBER(SEARCH('Карта учёта'!$B$22,Расходка[Наименование расходного материала])),MAX($N$1:N44)+1,0)</f>
        <v>0</v>
      </c>
      <c r="O45" s="138">
        <f>IF(ISNUMBER(SEARCH('Карта учёта'!$B$23,Расходка[Наименование расходного материала])),MAX($O$1:O44)+1,0)</f>
        <v>0</v>
      </c>
      <c r="P45" s="138">
        <f>IF(ISNUMBER(SEARCH('Карта учёта'!$B$24,Расходка[Наименование расходного материала])),MAX($P$1:P44)+1,0)</f>
        <v>0</v>
      </c>
      <c r="Q45" s="138">
        <f>IF(ISNUMBER(SEARCH('Карта учёта'!$B$25,Расходка[Наименование расходного материала])),MAX($Q$1:Q44)+1,0)</f>
        <v>0</v>
      </c>
      <c r="R45" s="140" t="str">
        <f>IFERROR(INDEX(Расходка[Наименование расходного материала],MATCH(Расходка[№],Поиск_расходки[Индекс1],0)),"")</f>
        <v/>
      </c>
      <c r="S45" s="140" t="str">
        <f>IFERROR(INDEX(Расходка[Наименование расходного материала],MATCH(Расходка[№],Поиск_расходки[Индекс2],0)),"")</f>
        <v/>
      </c>
      <c r="T45" s="140" t="str">
        <f>IFERROR(INDEX(Расходка[Наименование расходного материала],MATCH(Расходка[№],Поиск_расходки[Индекс3],0)),"")</f>
        <v/>
      </c>
      <c r="U45" s="140" t="str">
        <f>IFERROR(INDEX(Расходка[Наименование расходного материала],MATCH(Расходка[№],Поиск_расходки[Индекс4],0)),"")</f>
        <v/>
      </c>
      <c r="V45" s="140" t="str">
        <f>IFERROR(INDEX(Расходка[Наименование расходного материала],MATCH(Расходка[№],Поиск_расходки[Индекс5],0)),"")</f>
        <v/>
      </c>
      <c r="W45" s="140" t="str">
        <f>IFERROR(INDEX(Расходка[Наименование расходного материала],MATCH(Расходка[№],Поиск_расходки[Индекс6],0)),"")</f>
        <v/>
      </c>
      <c r="X45" s="140" t="str">
        <f>IFERROR(INDEX(Расходка[Наименование расходного материала],MATCH(Расходка[№],Поиск_расходки[Индекс7],0)),"")</f>
        <v/>
      </c>
      <c r="Y45" s="140" t="str">
        <f>IFERROR(INDEX(Расходка[Наименование расходного материала],MATCH(Расходка[№],Поиск_расходки[Индекс8],0)),"")</f>
        <v/>
      </c>
      <c r="Z45" s="140" t="str">
        <f>IFERROR(INDEX(Расходка[Наименование расходного материала],MATCH(Расходка[№],Поиск_расходки[Индекс9],0)),"")</f>
        <v/>
      </c>
      <c r="AA45" s="140" t="str">
        <f>IFERROR(INDEX(Расходка[Наименование расходного материала],MATCH(Расходка[№],Поиск_расходки[Индекс10],0)),"")</f>
        <v/>
      </c>
      <c r="AB45" s="140" t="str">
        <f>IFERROR(INDEX(Расходка[Наименование расходного материала],MATCH(Расходка[№],Поиск_расходки[Индекс11],0)),"")</f>
        <v/>
      </c>
      <c r="AC45" s="140" t="str">
        <f>IFERROR(INDEX(Расходка[Наименование расходного материала],MATCH(Расходка[№],Поиск_расходки[Индекс12],0)),"")</f>
        <v/>
      </c>
      <c r="AD45" s="140" t="str">
        <f>IFERROR(INDEX(Расходка[Наименование расходного материала],MATCH(Расходка[№],Поиск_расходки[Индекс13],0)),"")</f>
        <v/>
      </c>
      <c r="AF45" s="4" t="s">
        <v>6</v>
      </c>
      <c r="AG45" s="4" t="s">
        <v>436</v>
      </c>
    </row>
    <row r="46" spans="1:33">
      <c r="A46">
        <v>45</v>
      </c>
      <c r="E46" s="138">
        <f>IF(ISNUMBER(SEARCH('Карта учёта'!$B$13,Расходка[[#This Row],[Наименование расходного материала]])),MAX($E$1:E45)+1,0)</f>
        <v>0</v>
      </c>
      <c r="F46" s="138">
        <f>IF(ISNUMBER(SEARCH('Карта учёта'!$B$14,Расходка[[#This Row],[Наименование расходного материала]])),MAX($F$1:F45)+1,0)</f>
        <v>0</v>
      </c>
      <c r="G46" s="138">
        <f>IF(ISNUMBER(SEARCH('Карта учёта'!$B$15,Расходка[Наименование расходного материала])),MAX($G$1:G45)+1,0)</f>
        <v>0</v>
      </c>
      <c r="H46" s="138">
        <f>IF(ISNUMBER(SEARCH('Карта учёта'!$B$16,Расходка[Наименование расходного материала])),MAX($H$1:H45)+1,0)</f>
        <v>0</v>
      </c>
      <c r="I46" s="138">
        <f>IF(ISNUMBER(SEARCH('Карта учёта'!$B$17,Расходка[Наименование расходного материала])),MAX($I$1:I45)+1,0)</f>
        <v>0</v>
      </c>
      <c r="J46" s="138">
        <f>IF(ISNUMBER(SEARCH('Карта учёта'!$B$18,Расходка[Наименование расходного материала])),MAX($J$1:J45)+1,0)</f>
        <v>0</v>
      </c>
      <c r="K46" s="138">
        <f>IF(ISNUMBER(SEARCH('Карта учёта'!$B$19,Расходка[Наименование расходного материала])),MAX($K$1:K45)+1,0)</f>
        <v>0</v>
      </c>
      <c r="L46" s="138">
        <f>IF(ISNUMBER(SEARCH('Карта учёта'!$B$20,Расходка[Наименование расходного материала])),MAX($L$1:L45)+1,0)</f>
        <v>0</v>
      </c>
      <c r="M46" s="138">
        <f>IF(ISNUMBER(SEARCH('Карта учёта'!$B$21,Расходка[Наименование расходного материала])),MAX($M$1:M45)+1,0)</f>
        <v>0</v>
      </c>
      <c r="N46" s="138">
        <f>IF(ISNUMBER(SEARCH('Карта учёта'!$B$22,Расходка[Наименование расходного материала])),MAX($N$1:N45)+1,0)</f>
        <v>0</v>
      </c>
      <c r="O46" s="138">
        <f>IF(ISNUMBER(SEARCH('Карта учёта'!$B$23,Расходка[Наименование расходного материала])),MAX($O$1:O45)+1,0)</f>
        <v>0</v>
      </c>
      <c r="P46" s="138">
        <f>IF(ISNUMBER(SEARCH('Карта учёта'!$B$24,Расходка[Наименование расходного материала])),MAX($P$1:P45)+1,0)</f>
        <v>0</v>
      </c>
      <c r="Q46" s="138">
        <f>IF(ISNUMBER(SEARCH('Карта учёта'!$B$25,Расходка[Наименование расходного материала])),MAX($Q$1:Q45)+1,0)</f>
        <v>0</v>
      </c>
      <c r="R46" s="140" t="str">
        <f>IFERROR(INDEX(Расходка[Наименование расходного материала],MATCH(Расходка[№],Поиск_расходки[Индекс1],0)),"")</f>
        <v/>
      </c>
      <c r="S46" s="140" t="str">
        <f>IFERROR(INDEX(Расходка[Наименование расходного материала],MATCH(Расходка[№],Поиск_расходки[Индекс2],0)),"")</f>
        <v/>
      </c>
      <c r="T46" s="140" t="str">
        <f>IFERROR(INDEX(Расходка[Наименование расходного материала],MATCH(Расходка[№],Поиск_расходки[Индекс3],0)),"")</f>
        <v/>
      </c>
      <c r="U46" s="140" t="str">
        <f>IFERROR(INDEX(Расходка[Наименование расходного материала],MATCH(Расходка[№],Поиск_расходки[Индекс4],0)),"")</f>
        <v/>
      </c>
      <c r="V46" s="140" t="str">
        <f>IFERROR(INDEX(Расходка[Наименование расходного материала],MATCH(Расходка[№],Поиск_расходки[Индекс5],0)),"")</f>
        <v/>
      </c>
      <c r="W46" s="140" t="str">
        <f>IFERROR(INDEX(Расходка[Наименование расходного материала],MATCH(Расходка[№],Поиск_расходки[Индекс6],0)),"")</f>
        <v/>
      </c>
      <c r="X46" s="140" t="str">
        <f>IFERROR(INDEX(Расходка[Наименование расходного материала],MATCH(Расходка[№],Поиск_расходки[Индекс7],0)),"")</f>
        <v/>
      </c>
      <c r="Y46" s="140" t="str">
        <f>IFERROR(INDEX(Расходка[Наименование расходного материала],MATCH(Расходка[№],Поиск_расходки[Индекс8],0)),"")</f>
        <v/>
      </c>
      <c r="Z46" s="140" t="str">
        <f>IFERROR(INDEX(Расходка[Наименование расходного материала],MATCH(Расходка[№],Поиск_расходки[Индекс9],0)),"")</f>
        <v/>
      </c>
      <c r="AA46" s="140" t="str">
        <f>IFERROR(INDEX(Расходка[Наименование расходного материала],MATCH(Расходка[№],Поиск_расходки[Индекс10],0)),"")</f>
        <v/>
      </c>
      <c r="AB46" s="140" t="str">
        <f>IFERROR(INDEX(Расходка[Наименование расходного материала],MATCH(Расходка[№],Поиск_расходки[Индекс11],0)),"")</f>
        <v/>
      </c>
      <c r="AC46" s="140" t="str">
        <f>IFERROR(INDEX(Расходка[Наименование расходного материала],MATCH(Расходка[№],Поиск_расходки[Индекс12],0)),"")</f>
        <v/>
      </c>
      <c r="AD46" s="140" t="str">
        <f>IFERROR(INDEX(Расходка[Наименование расходного материала],MATCH(Расходка[№],Поиск_расходки[Индекс13],0)),"")</f>
        <v/>
      </c>
      <c r="AF46" s="4" t="s">
        <v>6</v>
      </c>
      <c r="AG46" s="4" t="s">
        <v>423</v>
      </c>
    </row>
    <row r="47" spans="1:33">
      <c r="A47">
        <v>46</v>
      </c>
      <c r="E47" s="138">
        <f>IF(ISNUMBER(SEARCH('Карта учёта'!$B$13,Расходка[[#This Row],[Наименование расходного материала]])),MAX($E$1:E46)+1,0)</f>
        <v>0</v>
      </c>
      <c r="F47" s="138">
        <f>IF(ISNUMBER(SEARCH('Карта учёта'!$B$14,Расходка[[#This Row],[Наименование расходного материала]])),MAX($F$1:F46)+1,0)</f>
        <v>0</v>
      </c>
      <c r="G47" s="138">
        <f>IF(ISNUMBER(SEARCH('Карта учёта'!$B$15,Расходка[Наименование расходного материала])),MAX($G$1:G46)+1,0)</f>
        <v>0</v>
      </c>
      <c r="H47" s="138">
        <f>IF(ISNUMBER(SEARCH('Карта учёта'!$B$16,Расходка[Наименование расходного материала])),MAX($H$1:H46)+1,0)</f>
        <v>0</v>
      </c>
      <c r="I47" s="138">
        <f>IF(ISNUMBER(SEARCH('Карта учёта'!$B$17,Расходка[Наименование расходного материала])),MAX($I$1:I46)+1,0)</f>
        <v>0</v>
      </c>
      <c r="J47" s="138">
        <f>IF(ISNUMBER(SEARCH('Карта учёта'!$B$18,Расходка[Наименование расходного материала])),MAX($J$1:J46)+1,0)</f>
        <v>0</v>
      </c>
      <c r="K47" s="138">
        <f>IF(ISNUMBER(SEARCH('Карта учёта'!$B$19,Расходка[Наименование расходного материала])),MAX($K$1:K46)+1,0)</f>
        <v>0</v>
      </c>
      <c r="L47" s="138">
        <f>IF(ISNUMBER(SEARCH('Карта учёта'!$B$20,Расходка[Наименование расходного материала])),MAX($L$1:L46)+1,0)</f>
        <v>0</v>
      </c>
      <c r="M47" s="138">
        <f>IF(ISNUMBER(SEARCH('Карта учёта'!$B$21,Расходка[Наименование расходного материала])),MAX($M$1:M46)+1,0)</f>
        <v>0</v>
      </c>
      <c r="N47" s="138">
        <f>IF(ISNUMBER(SEARCH('Карта учёта'!$B$22,Расходка[Наименование расходного материала])),MAX($N$1:N46)+1,0)</f>
        <v>0</v>
      </c>
      <c r="O47" s="138">
        <f>IF(ISNUMBER(SEARCH('Карта учёта'!$B$23,Расходка[Наименование расходного материала])),MAX($O$1:O46)+1,0)</f>
        <v>0</v>
      </c>
      <c r="P47" s="138">
        <f>IF(ISNUMBER(SEARCH('Карта учёта'!$B$24,Расходка[Наименование расходного материала])),MAX($P$1:P46)+1,0)</f>
        <v>0</v>
      </c>
      <c r="Q47" s="138">
        <f>IF(ISNUMBER(SEARCH('Карта учёта'!$B$25,Расходка[Наименование расходного материала])),MAX($Q$1:Q46)+1,0)</f>
        <v>0</v>
      </c>
      <c r="R47" s="140" t="str">
        <f>IFERROR(INDEX(Расходка[Наименование расходного материала],MATCH(Расходка[№],Поиск_расходки[Индекс1],0)),"")</f>
        <v/>
      </c>
      <c r="S47" s="140" t="str">
        <f>IFERROR(INDEX(Расходка[Наименование расходного материала],MATCH(Расходка[№],Поиск_расходки[Индекс2],0)),"")</f>
        <v/>
      </c>
      <c r="T47" s="140" t="str">
        <f>IFERROR(INDEX(Расходка[Наименование расходного материала],MATCH(Расходка[№],Поиск_расходки[Индекс3],0)),"")</f>
        <v/>
      </c>
      <c r="U47" s="140" t="str">
        <f>IFERROR(INDEX(Расходка[Наименование расходного материала],MATCH(Расходка[№],Поиск_расходки[Индекс4],0)),"")</f>
        <v/>
      </c>
      <c r="V47" s="140" t="str">
        <f>IFERROR(INDEX(Расходка[Наименование расходного материала],MATCH(Расходка[№],Поиск_расходки[Индекс5],0)),"")</f>
        <v/>
      </c>
      <c r="W47" s="140" t="str">
        <f>IFERROR(INDEX(Расходка[Наименование расходного материала],MATCH(Расходка[№],Поиск_расходки[Индекс6],0)),"")</f>
        <v/>
      </c>
      <c r="X47" s="140" t="str">
        <f>IFERROR(INDEX(Расходка[Наименование расходного материала],MATCH(Расходка[№],Поиск_расходки[Индекс7],0)),"")</f>
        <v/>
      </c>
      <c r="Y47" s="140" t="str">
        <f>IFERROR(INDEX(Расходка[Наименование расходного материала],MATCH(Расходка[№],Поиск_расходки[Индекс8],0)),"")</f>
        <v/>
      </c>
      <c r="Z47" s="140" t="str">
        <f>IFERROR(INDEX(Расходка[Наименование расходного материала],MATCH(Расходка[№],Поиск_расходки[Индекс9],0)),"")</f>
        <v/>
      </c>
      <c r="AA47" s="140" t="str">
        <f>IFERROR(INDEX(Расходка[Наименование расходного материала],MATCH(Расходка[№],Поиск_расходки[Индекс10],0)),"")</f>
        <v/>
      </c>
      <c r="AB47" s="140" t="str">
        <f>IFERROR(INDEX(Расходка[Наименование расходного материала],MATCH(Расходка[№],Поиск_расходки[Индекс11],0)),"")</f>
        <v/>
      </c>
      <c r="AC47" s="140" t="str">
        <f>IFERROR(INDEX(Расходка[Наименование расходного материала],MATCH(Расходка[№],Поиск_расходки[Индекс12],0)),"")</f>
        <v/>
      </c>
      <c r="AD47" s="140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437</v>
      </c>
    </row>
    <row r="48" spans="1:33">
      <c r="A48">
        <v>47</v>
      </c>
      <c r="E48" s="138">
        <f>IF(ISNUMBER(SEARCH('Карта учёта'!$B$13,Расходка[[#This Row],[Наименование расходного материала]])),MAX($E$1:E47)+1,0)</f>
        <v>0</v>
      </c>
      <c r="F48" s="138">
        <f>IF(ISNUMBER(SEARCH('Карта учёта'!$B$14,Расходка[[#This Row],[Наименование расходного материала]])),MAX($F$1:F47)+1,0)</f>
        <v>0</v>
      </c>
      <c r="G48" s="138">
        <f>IF(ISNUMBER(SEARCH('Карта учёта'!$B$15,Расходка[Наименование расходного материала])),MAX($G$1:G47)+1,0)</f>
        <v>0</v>
      </c>
      <c r="H48" s="138">
        <f>IF(ISNUMBER(SEARCH('Карта учёта'!$B$16,Расходка[Наименование расходного материала])),MAX($H$1:H47)+1,0)</f>
        <v>0</v>
      </c>
      <c r="I48" s="138">
        <f>IF(ISNUMBER(SEARCH('Карта учёта'!$B$17,Расходка[Наименование расходного материала])),MAX($I$1:I47)+1,0)</f>
        <v>0</v>
      </c>
      <c r="J48" s="138">
        <f>IF(ISNUMBER(SEARCH('Карта учёта'!$B$18,Расходка[Наименование расходного материала])),MAX($J$1:J47)+1,0)</f>
        <v>0</v>
      </c>
      <c r="K48" s="138">
        <f>IF(ISNUMBER(SEARCH('Карта учёта'!$B$19,Расходка[Наименование расходного материала])),MAX($K$1:K47)+1,0)</f>
        <v>0</v>
      </c>
      <c r="L48" s="138">
        <f>IF(ISNUMBER(SEARCH('Карта учёта'!$B$20,Расходка[Наименование расходного материала])),MAX($L$1:L47)+1,0)</f>
        <v>0</v>
      </c>
      <c r="M48" s="138">
        <f>IF(ISNUMBER(SEARCH('Карта учёта'!$B$21,Расходка[Наименование расходного материала])),MAX($M$1:M47)+1,0)</f>
        <v>0</v>
      </c>
      <c r="N48" s="138">
        <f>IF(ISNUMBER(SEARCH('Карта учёта'!$B$22,Расходка[Наименование расходного материала])),MAX($N$1:N47)+1,0)</f>
        <v>0</v>
      </c>
      <c r="O48" s="138">
        <f>IF(ISNUMBER(SEARCH('Карта учёта'!$B$23,Расходка[Наименование расходного материала])),MAX($O$1:O47)+1,0)</f>
        <v>0</v>
      </c>
      <c r="P48" s="138">
        <f>IF(ISNUMBER(SEARCH('Карта учёта'!$B$24,Расходка[Наименование расходного материала])),MAX($P$1:P47)+1,0)</f>
        <v>0</v>
      </c>
      <c r="Q48" s="138">
        <f>IF(ISNUMBER(SEARCH('Карта учёта'!$B$25,Расходка[Наименование расходного материала])),MAX($Q$1:Q47)+1,0)</f>
        <v>0</v>
      </c>
      <c r="R48" s="140" t="str">
        <f>IFERROR(INDEX(Расходка[Наименование расходного материала],MATCH(Расходка[№],Поиск_расходки[Индекс1],0)),"")</f>
        <v/>
      </c>
      <c r="S48" s="140" t="str">
        <f>IFERROR(INDEX(Расходка[Наименование расходного материала],MATCH(Расходка[№],Поиск_расходки[Индекс2],0)),"")</f>
        <v/>
      </c>
      <c r="T48" s="140" t="str">
        <f>IFERROR(INDEX(Расходка[Наименование расходного материала],MATCH(Расходка[№],Поиск_расходки[Индекс3],0)),"")</f>
        <v/>
      </c>
      <c r="U48" s="140" t="str">
        <f>IFERROR(INDEX(Расходка[Наименование расходного материала],MATCH(Расходка[№],Поиск_расходки[Индекс4],0)),"")</f>
        <v/>
      </c>
      <c r="V48" s="140" t="str">
        <f>IFERROR(INDEX(Расходка[Наименование расходного материала],MATCH(Расходка[№],Поиск_расходки[Индекс5],0)),"")</f>
        <v/>
      </c>
      <c r="W48" s="140" t="str">
        <f>IFERROR(INDEX(Расходка[Наименование расходного материала],MATCH(Расходка[№],Поиск_расходки[Индекс6],0)),"")</f>
        <v/>
      </c>
      <c r="X48" s="140" t="str">
        <f>IFERROR(INDEX(Расходка[Наименование расходного материала],MATCH(Расходка[№],Поиск_расходки[Индекс7],0)),"")</f>
        <v/>
      </c>
      <c r="Y48" s="140" t="str">
        <f>IFERROR(INDEX(Расходка[Наименование расходного материала],MATCH(Расходка[№],Поиск_расходки[Индекс8],0)),"")</f>
        <v/>
      </c>
      <c r="Z48" s="140" t="str">
        <f>IFERROR(INDEX(Расходка[Наименование расходного материала],MATCH(Расходка[№],Поиск_расходки[Индекс9],0)),"")</f>
        <v/>
      </c>
      <c r="AA48" s="140" t="str">
        <f>IFERROR(INDEX(Расходка[Наименование расходного материала],MATCH(Расходка[№],Поиск_расходки[Индекс10],0)),"")</f>
        <v/>
      </c>
      <c r="AB48" s="140" t="str">
        <f>IFERROR(INDEX(Расходка[Наименование расходного материала],MATCH(Расходка[№],Поиск_расходки[Индекс11],0)),"")</f>
        <v/>
      </c>
      <c r="AC48" s="140" t="str">
        <f>IFERROR(INDEX(Расходка[Наименование расходного материала],MATCH(Расходка[№],Поиск_расходки[Индекс12],0)),"")</f>
        <v/>
      </c>
      <c r="AD48" s="140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175</v>
      </c>
    </row>
    <row r="49" spans="1:33">
      <c r="A49">
        <v>48</v>
      </c>
      <c r="E49" s="138">
        <f>IF(ISNUMBER(SEARCH('Карта учёта'!$B$13,Расходка[[#This Row],[Наименование расходного материала]])),MAX($E$1:E48)+1,0)</f>
        <v>0</v>
      </c>
      <c r="F49" s="138">
        <f>IF(ISNUMBER(SEARCH('Карта учёта'!$B$14,Расходка[[#This Row],[Наименование расходного материала]])),MAX($F$1:F48)+1,0)</f>
        <v>0</v>
      </c>
      <c r="G49" s="138">
        <f>IF(ISNUMBER(SEARCH('Карта учёта'!$B$15,Расходка[Наименование расходного материала])),MAX($G$1:G48)+1,0)</f>
        <v>0</v>
      </c>
      <c r="H49" s="138">
        <f>IF(ISNUMBER(SEARCH('Карта учёта'!$B$16,Расходка[Наименование расходного материала])),MAX($H$1:H48)+1,0)</f>
        <v>0</v>
      </c>
      <c r="I49" s="138">
        <f>IF(ISNUMBER(SEARCH('Карта учёта'!$B$17,Расходка[Наименование расходного материала])),MAX($I$1:I48)+1,0)</f>
        <v>0</v>
      </c>
      <c r="J49" s="138">
        <f>IF(ISNUMBER(SEARCH('Карта учёта'!$B$18,Расходка[Наименование расходного материала])),MAX($J$1:J48)+1,0)</f>
        <v>0</v>
      </c>
      <c r="K49" s="138">
        <f>IF(ISNUMBER(SEARCH('Карта учёта'!$B$19,Расходка[Наименование расходного материала])),MAX($K$1:K48)+1,0)</f>
        <v>0</v>
      </c>
      <c r="L49" s="138">
        <f>IF(ISNUMBER(SEARCH('Карта учёта'!$B$20,Расходка[Наименование расходного материала])),MAX($L$1:L48)+1,0)</f>
        <v>0</v>
      </c>
      <c r="M49" s="138">
        <f>IF(ISNUMBER(SEARCH('Карта учёта'!$B$21,Расходка[Наименование расходного материала])),MAX($M$1:M48)+1,0)</f>
        <v>0</v>
      </c>
      <c r="N49" s="138">
        <f>IF(ISNUMBER(SEARCH('Карта учёта'!$B$22,Расходка[Наименование расходного материала])),MAX($N$1:N48)+1,0)</f>
        <v>0</v>
      </c>
      <c r="O49" s="138">
        <f>IF(ISNUMBER(SEARCH('Карта учёта'!$B$23,Расходка[Наименование расходного материала])),MAX($O$1:O48)+1,0)</f>
        <v>0</v>
      </c>
      <c r="P49" s="138">
        <f>IF(ISNUMBER(SEARCH('Карта учёта'!$B$24,Расходка[Наименование расходного материала])),MAX($P$1:P48)+1,0)</f>
        <v>0</v>
      </c>
      <c r="Q49" s="138">
        <f>IF(ISNUMBER(SEARCH('Карта учёта'!$B$25,Расходка[Наименование расходного материала])),MAX($Q$1:Q48)+1,0)</f>
        <v>0</v>
      </c>
      <c r="R49" s="140" t="str">
        <f>IFERROR(INDEX(Расходка[Наименование расходного материала],MATCH(Расходка[№],Поиск_расходки[Индекс1],0)),"")</f>
        <v/>
      </c>
      <c r="S49" s="140" t="str">
        <f>IFERROR(INDEX(Расходка[Наименование расходного материала],MATCH(Расходка[№],Поиск_расходки[Индекс2],0)),"")</f>
        <v/>
      </c>
      <c r="T49" s="140" t="str">
        <f>IFERROR(INDEX(Расходка[Наименование расходного материала],MATCH(Расходка[№],Поиск_расходки[Индекс3],0)),"")</f>
        <v/>
      </c>
      <c r="U49" s="140" t="str">
        <f>IFERROR(INDEX(Расходка[Наименование расходного материала],MATCH(Расходка[№],Поиск_расходки[Индекс4],0)),"")</f>
        <v/>
      </c>
      <c r="V49" s="140" t="str">
        <f>IFERROR(INDEX(Расходка[Наименование расходного материала],MATCH(Расходка[№],Поиск_расходки[Индекс5],0)),"")</f>
        <v/>
      </c>
      <c r="W49" s="140" t="str">
        <f>IFERROR(INDEX(Расходка[Наименование расходного материала],MATCH(Расходка[№],Поиск_расходки[Индекс6],0)),"")</f>
        <v/>
      </c>
      <c r="X49" s="140" t="str">
        <f>IFERROR(INDEX(Расходка[Наименование расходного материала],MATCH(Расходка[№],Поиск_расходки[Индекс7],0)),"")</f>
        <v/>
      </c>
      <c r="Y49" s="140" t="str">
        <f>IFERROR(INDEX(Расходка[Наименование расходного материала],MATCH(Расходка[№],Поиск_расходки[Индекс8],0)),"")</f>
        <v/>
      </c>
      <c r="Z49" s="140" t="str">
        <f>IFERROR(INDEX(Расходка[Наименование расходного материала],MATCH(Расходка[№],Поиск_расходки[Индекс9],0)),"")</f>
        <v/>
      </c>
      <c r="AA49" s="140" t="str">
        <f>IFERROR(INDEX(Расходка[Наименование расходного материала],MATCH(Расходка[№],Поиск_расходки[Индекс10],0)),"")</f>
        <v/>
      </c>
      <c r="AB49" s="140" t="str">
        <f>IFERROR(INDEX(Расходка[Наименование расходного материала],MATCH(Расходка[№],Поиск_расходки[Индекс11],0)),"")</f>
        <v/>
      </c>
      <c r="AC49" s="140" t="str">
        <f>IFERROR(INDEX(Расходка[Наименование расходного материала],MATCH(Расходка[№],Поиск_расходки[Индекс12],0)),"")</f>
        <v/>
      </c>
      <c r="AD49" s="140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169</v>
      </c>
    </row>
    <row r="50" spans="1:33">
      <c r="A50">
        <v>49</v>
      </c>
      <c r="E50" s="138">
        <f>IF(ISNUMBER(SEARCH('Карта учёта'!$B$13,Расходка[[#This Row],[Наименование расходного материала]])),MAX($E$1:E49)+1,0)</f>
        <v>0</v>
      </c>
      <c r="F50" s="138">
        <f>IF(ISNUMBER(SEARCH('Карта учёта'!$B$14,Расходка[[#This Row],[Наименование расходного материала]])),MAX($F$1:F49)+1,0)</f>
        <v>0</v>
      </c>
      <c r="G50" s="138">
        <f>IF(ISNUMBER(SEARCH('Карта учёта'!$B$15,Расходка[Наименование расходного материала])),MAX($G$1:G49)+1,0)</f>
        <v>0</v>
      </c>
      <c r="H50" s="138">
        <f>IF(ISNUMBER(SEARCH('Карта учёта'!$B$16,Расходка[Наименование расходного материала])),MAX($H$1:H49)+1,0)</f>
        <v>0</v>
      </c>
      <c r="I50" s="138">
        <f>IF(ISNUMBER(SEARCH('Карта учёта'!$B$17,Расходка[Наименование расходного материала])),MAX($I$1:I49)+1,0)</f>
        <v>0</v>
      </c>
      <c r="J50" s="138">
        <f>IF(ISNUMBER(SEARCH('Карта учёта'!$B$18,Расходка[Наименование расходного материала])),MAX($J$1:J49)+1,0)</f>
        <v>0</v>
      </c>
      <c r="K50" s="138">
        <f>IF(ISNUMBER(SEARCH('Карта учёта'!$B$19,Расходка[Наименование расходного материала])),MAX($K$1:K49)+1,0)</f>
        <v>0</v>
      </c>
      <c r="L50" s="138">
        <f>IF(ISNUMBER(SEARCH('Карта учёта'!$B$20,Расходка[Наименование расходного материала])),MAX($L$1:L49)+1,0)</f>
        <v>0</v>
      </c>
      <c r="M50" s="138">
        <f>IF(ISNUMBER(SEARCH('Карта учёта'!$B$21,Расходка[Наименование расходного материала])),MAX($M$1:M49)+1,0)</f>
        <v>0</v>
      </c>
      <c r="N50" s="138">
        <f>IF(ISNUMBER(SEARCH('Карта учёта'!$B$22,Расходка[Наименование расходного материала])),MAX($N$1:N49)+1,0)</f>
        <v>0</v>
      </c>
      <c r="O50" s="138">
        <f>IF(ISNUMBER(SEARCH('Карта учёта'!$B$23,Расходка[Наименование расходного материала])),MAX($O$1:O49)+1,0)</f>
        <v>0</v>
      </c>
      <c r="P50" s="138">
        <f>IF(ISNUMBER(SEARCH('Карта учёта'!$B$24,Расходка[Наименование расходного материала])),MAX($P$1:P49)+1,0)</f>
        <v>0</v>
      </c>
      <c r="Q50" s="138">
        <f>IF(ISNUMBER(SEARCH('Карта учёта'!$B$25,Расходка[Наименование расходного материала])),MAX($Q$1:Q49)+1,0)</f>
        <v>0</v>
      </c>
      <c r="R50" s="140" t="str">
        <f>IFERROR(INDEX(Расходка[Наименование расходного материала],MATCH(Расходка[№],Поиск_расходки[Индекс1],0)),"")</f>
        <v/>
      </c>
      <c r="S50" s="140" t="str">
        <f>IFERROR(INDEX(Расходка[Наименование расходного материала],MATCH(Расходка[№],Поиск_расходки[Индекс2],0)),"")</f>
        <v/>
      </c>
      <c r="T50" s="140" t="str">
        <f>IFERROR(INDEX(Расходка[Наименование расходного материала],MATCH(Расходка[№],Поиск_расходки[Индекс3],0)),"")</f>
        <v/>
      </c>
      <c r="U50" s="140" t="str">
        <f>IFERROR(INDEX(Расходка[Наименование расходного материала],MATCH(Расходка[№],Поиск_расходки[Индекс4],0)),"")</f>
        <v/>
      </c>
      <c r="V50" s="140" t="str">
        <f>IFERROR(INDEX(Расходка[Наименование расходного материала],MATCH(Расходка[№],Поиск_расходки[Индекс5],0)),"")</f>
        <v/>
      </c>
      <c r="W50" s="140" t="str">
        <f>IFERROR(INDEX(Расходка[Наименование расходного материала],MATCH(Расходка[№],Поиск_расходки[Индекс6],0)),"")</f>
        <v/>
      </c>
      <c r="X50" s="140" t="str">
        <f>IFERROR(INDEX(Расходка[Наименование расходного материала],MATCH(Расходка[№],Поиск_расходки[Индекс7],0)),"")</f>
        <v/>
      </c>
      <c r="Y50" s="140" t="str">
        <f>IFERROR(INDEX(Расходка[Наименование расходного материала],MATCH(Расходка[№],Поиск_расходки[Индекс8],0)),"")</f>
        <v/>
      </c>
      <c r="Z50" s="140" t="str">
        <f>IFERROR(INDEX(Расходка[Наименование расходного материала],MATCH(Расходка[№],Поиск_расходки[Индекс9],0)),"")</f>
        <v/>
      </c>
      <c r="AA50" s="140" t="str">
        <f>IFERROR(INDEX(Расходка[Наименование расходного материала],MATCH(Расходка[№],Поиск_расходки[Индекс10],0)),"")</f>
        <v/>
      </c>
      <c r="AB50" s="140" t="str">
        <f>IFERROR(INDEX(Расходка[Наименование расходного материала],MATCH(Расходка[№],Поиск_расходки[Индекс11],0)),"")</f>
        <v/>
      </c>
      <c r="AC50" s="140" t="str">
        <f>IFERROR(INDEX(Расходка[Наименование расходного материала],MATCH(Расходка[№],Поиск_расходки[Индекс12],0)),"")</f>
        <v/>
      </c>
      <c r="AD50" s="140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170</v>
      </c>
    </row>
    <row r="51" spans="1:33">
      <c r="A51">
        <v>50</v>
      </c>
      <c r="C51" s="1"/>
      <c r="E51" s="138">
        <f>IF(ISNUMBER(SEARCH('Карта учёта'!$B$13,Расходка[[#This Row],[Наименование расходного материала]])),MAX($E$1:E50)+1,0)</f>
        <v>0</v>
      </c>
      <c r="F51" s="138">
        <f>IF(ISNUMBER(SEARCH('Карта учёта'!$B$14,Расходка[[#This Row],[Наименование расходного материала]])),MAX($F$1:F50)+1,0)</f>
        <v>0</v>
      </c>
      <c r="G51" s="138">
        <f>IF(ISNUMBER(SEARCH('Карта учёта'!$B$15,Расходка[Наименование расходного материала])),MAX($G$1:G50)+1,0)</f>
        <v>0</v>
      </c>
      <c r="H51" s="138">
        <f>IF(ISNUMBER(SEARCH('Карта учёта'!$B$16,Расходка[Наименование расходного материала])),MAX($H$1:H50)+1,0)</f>
        <v>0</v>
      </c>
      <c r="I51" s="138">
        <f>IF(ISNUMBER(SEARCH('Карта учёта'!$B$17,Расходка[Наименование расходного материала])),MAX($I$1:I50)+1,0)</f>
        <v>0</v>
      </c>
      <c r="J51" s="138">
        <f>IF(ISNUMBER(SEARCH('Карта учёта'!$B$18,Расходка[Наименование расходного материала])),MAX($J$1:J50)+1,0)</f>
        <v>0</v>
      </c>
      <c r="K51" s="138">
        <f>IF(ISNUMBER(SEARCH('Карта учёта'!$B$19,Расходка[Наименование расходного материала])),MAX($K$1:K50)+1,0)</f>
        <v>0</v>
      </c>
      <c r="L51" s="138">
        <f>IF(ISNUMBER(SEARCH('Карта учёта'!$B$20,Расходка[Наименование расходного материала])),MAX($L$1:L50)+1,0)</f>
        <v>0</v>
      </c>
      <c r="M51" s="138">
        <f>IF(ISNUMBER(SEARCH('Карта учёта'!$B$21,Расходка[Наименование расходного материала])),MAX($M$1:M50)+1,0)</f>
        <v>0</v>
      </c>
      <c r="N51" s="138">
        <f>IF(ISNUMBER(SEARCH('Карта учёта'!$B$22,Расходка[Наименование расходного материала])),MAX($N$1:N50)+1,0)</f>
        <v>0</v>
      </c>
      <c r="O51" s="138">
        <f>IF(ISNUMBER(SEARCH('Карта учёта'!$B$23,Расходка[Наименование расходного материала])),MAX($O$1:O50)+1,0)</f>
        <v>0</v>
      </c>
      <c r="P51" s="138">
        <f>IF(ISNUMBER(SEARCH('Карта учёта'!$B$24,Расходка[Наименование расходного материала])),MAX($P$1:P50)+1,0)</f>
        <v>0</v>
      </c>
      <c r="Q51" s="138">
        <f>IF(ISNUMBER(SEARCH('Карта учёта'!$B$25,Расходка[Наименование расходного материала])),MAX($Q$1:Q50)+1,0)</f>
        <v>0</v>
      </c>
      <c r="R51" s="140" t="str">
        <f>IFERROR(INDEX(Расходка[Наименование расходного материала],MATCH(Расходка[№],Поиск_расходки[Индекс1],0)),"")</f>
        <v/>
      </c>
      <c r="S51" s="140" t="str">
        <f>IFERROR(INDEX(Расходка[Наименование расходного материала],MATCH(Расходка[№],Поиск_расходки[Индекс2],0)),"")</f>
        <v/>
      </c>
      <c r="T51" s="140" t="str">
        <f>IFERROR(INDEX(Расходка[Наименование расходного материала],MATCH(Расходка[№],Поиск_расходки[Индекс3],0)),"")</f>
        <v/>
      </c>
      <c r="U51" s="140" t="str">
        <f>IFERROR(INDEX(Расходка[Наименование расходного материала],MATCH(Расходка[№],Поиск_расходки[Индекс4],0)),"")</f>
        <v/>
      </c>
      <c r="V51" s="140" t="str">
        <f>IFERROR(INDEX(Расходка[Наименование расходного материала],MATCH(Расходка[№],Поиск_расходки[Индекс5],0)),"")</f>
        <v/>
      </c>
      <c r="W51" s="140" t="str">
        <f>IFERROR(INDEX(Расходка[Наименование расходного материала],MATCH(Расходка[№],Поиск_расходки[Индекс6],0)),"")</f>
        <v/>
      </c>
      <c r="X51" s="140" t="str">
        <f>IFERROR(INDEX(Расходка[Наименование расходного материала],MATCH(Расходка[№],Поиск_расходки[Индекс7],0)),"")</f>
        <v/>
      </c>
      <c r="Y51" s="140" t="str">
        <f>IFERROR(INDEX(Расходка[Наименование расходного материала],MATCH(Расходка[№],Поиск_расходки[Индекс8],0)),"")</f>
        <v/>
      </c>
      <c r="Z51" s="140" t="str">
        <f>IFERROR(INDEX(Расходка[Наименование расходного материала],MATCH(Расходка[№],Поиск_расходки[Индекс9],0)),"")</f>
        <v/>
      </c>
      <c r="AA51" s="140" t="str">
        <f>IFERROR(INDEX(Расходка[Наименование расходного материала],MATCH(Расходка[№],Поиск_расходки[Индекс10],0)),"")</f>
        <v/>
      </c>
      <c r="AB51" s="140" t="str">
        <f>IFERROR(INDEX(Расходка[Наименование расходного материала],MATCH(Расходка[№],Поиск_расходки[Индекс11],0)),"")</f>
        <v/>
      </c>
      <c r="AC51" s="140" t="str">
        <f>IFERROR(INDEX(Расходка[Наименование расходного материала],MATCH(Расходка[№],Поиск_расходки[Индекс12],0)),"")</f>
        <v/>
      </c>
      <c r="AD51" s="140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171</v>
      </c>
    </row>
    <row r="52" spans="1:33">
      <c r="A52">
        <v>51</v>
      </c>
      <c r="E52" s="138">
        <f>IF(ISNUMBER(SEARCH('Карта учёта'!$B$13,Расходка[[#This Row],[Наименование расходного материала]])),MAX($E$1:E51)+1,0)</f>
        <v>0</v>
      </c>
      <c r="F52" s="138">
        <f>IF(ISNUMBER(SEARCH('Карта учёта'!$B$14,Расходка[[#This Row],[Наименование расходного материала]])),MAX($F$1:F51)+1,0)</f>
        <v>0</v>
      </c>
      <c r="G52" s="138">
        <f>IF(ISNUMBER(SEARCH('Карта учёта'!$B$15,Расходка[Наименование расходного материала])),MAX($G$1:G51)+1,0)</f>
        <v>0</v>
      </c>
      <c r="H52" s="138">
        <f>IF(ISNUMBER(SEARCH('Карта учёта'!$B$16,Расходка[Наименование расходного материала])),MAX($H$1:H51)+1,0)</f>
        <v>0</v>
      </c>
      <c r="I52" s="138">
        <f>IF(ISNUMBER(SEARCH('Карта учёта'!$B$17,Расходка[Наименование расходного материала])),MAX($I$1:I51)+1,0)</f>
        <v>0</v>
      </c>
      <c r="J52" s="138">
        <f>IF(ISNUMBER(SEARCH('Карта учёта'!$B$18,Расходка[Наименование расходного материала])),MAX($J$1:J51)+1,0)</f>
        <v>0</v>
      </c>
      <c r="K52" s="138">
        <f>IF(ISNUMBER(SEARCH('Карта учёта'!$B$19,Расходка[Наименование расходного материала])),MAX($K$1:K51)+1,0)</f>
        <v>0</v>
      </c>
      <c r="L52" s="138">
        <f>IF(ISNUMBER(SEARCH('Карта учёта'!$B$20,Расходка[Наименование расходного материала])),MAX($L$1:L51)+1,0)</f>
        <v>0</v>
      </c>
      <c r="M52" s="138">
        <f>IF(ISNUMBER(SEARCH('Карта учёта'!$B$21,Расходка[Наименование расходного материала])),MAX($M$1:M51)+1,0)</f>
        <v>0</v>
      </c>
      <c r="N52" s="138">
        <f>IF(ISNUMBER(SEARCH('Карта учёта'!$B$22,Расходка[Наименование расходного материала])),MAX($N$1:N51)+1,0)</f>
        <v>0</v>
      </c>
      <c r="O52" s="138">
        <f>IF(ISNUMBER(SEARCH('Карта учёта'!$B$23,Расходка[Наименование расходного материала])),MAX($O$1:O51)+1,0)</f>
        <v>0</v>
      </c>
      <c r="P52" s="138">
        <f>IF(ISNUMBER(SEARCH('Карта учёта'!$B$24,Расходка[Наименование расходного материала])),MAX($P$1:P51)+1,0)</f>
        <v>0</v>
      </c>
      <c r="Q52" s="138">
        <f>IF(ISNUMBER(SEARCH('Карта учёта'!$B$25,Расходка[Наименование расходного материала])),MAX($Q$1:Q51)+1,0)</f>
        <v>0</v>
      </c>
      <c r="R52" s="140" t="str">
        <f>IFERROR(INDEX(Расходка[Наименование расходного материала],MATCH(Расходка[№],Поиск_расходки[Индекс1],0)),"")</f>
        <v/>
      </c>
      <c r="S52" s="140" t="str">
        <f>IFERROR(INDEX(Расходка[Наименование расходного материала],MATCH(Расходка[№],Поиск_расходки[Индекс2],0)),"")</f>
        <v/>
      </c>
      <c r="T52" s="140" t="str">
        <f>IFERROR(INDEX(Расходка[Наименование расходного материала],MATCH(Расходка[№],Поиск_расходки[Индекс3],0)),"")</f>
        <v/>
      </c>
      <c r="U52" s="140" t="str">
        <f>IFERROR(INDEX(Расходка[Наименование расходного материала],MATCH(Расходка[№],Поиск_расходки[Индекс4],0)),"")</f>
        <v/>
      </c>
      <c r="V52" s="140" t="str">
        <f>IFERROR(INDEX(Расходка[Наименование расходного материала],MATCH(Расходка[№],Поиск_расходки[Индекс5],0)),"")</f>
        <v/>
      </c>
      <c r="W52" s="140" t="str">
        <f>IFERROR(INDEX(Расходка[Наименование расходного материала],MATCH(Расходка[№],Поиск_расходки[Индекс6],0)),"")</f>
        <v/>
      </c>
      <c r="X52" s="140" t="str">
        <f>IFERROR(INDEX(Расходка[Наименование расходного материала],MATCH(Расходка[№],Поиск_расходки[Индекс7],0)),"")</f>
        <v/>
      </c>
      <c r="Y52" s="140" t="str">
        <f>IFERROR(INDEX(Расходка[Наименование расходного материала],MATCH(Расходка[№],Поиск_расходки[Индекс8],0)),"")</f>
        <v/>
      </c>
      <c r="Z52" s="140" t="str">
        <f>IFERROR(INDEX(Расходка[Наименование расходного материала],MATCH(Расходка[№],Поиск_расходки[Индекс9],0)),"")</f>
        <v/>
      </c>
      <c r="AA52" s="140" t="str">
        <f>IFERROR(INDEX(Расходка[Наименование расходного материала],MATCH(Расходка[№],Поиск_расходки[Индекс10],0)),"")</f>
        <v/>
      </c>
      <c r="AB52" s="140" t="str">
        <f>IFERROR(INDEX(Расходка[Наименование расходного материала],MATCH(Расходка[№],Поиск_расходки[Индекс11],0)),"")</f>
        <v/>
      </c>
      <c r="AC52" s="140" t="str">
        <f>IFERROR(INDEX(Расходка[Наименование расходного материала],MATCH(Расходка[№],Поиск_расходки[Индекс12],0)),"")</f>
        <v/>
      </c>
      <c r="AD52" s="140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172</v>
      </c>
    </row>
    <row r="53" spans="1:33">
      <c r="A53">
        <v>52</v>
      </c>
      <c r="E53" s="138">
        <f>IF(ISNUMBER(SEARCH('Карта учёта'!$B$13,Расходка[[#This Row],[Наименование расходного материала]])),MAX($E$1:E52)+1,0)</f>
        <v>0</v>
      </c>
      <c r="F53" s="138">
        <f>IF(ISNUMBER(SEARCH('Карта учёта'!$B$14,Расходка[[#This Row],[Наименование расходного материала]])),MAX($F$1:F52)+1,0)</f>
        <v>0</v>
      </c>
      <c r="G53" s="138">
        <f>IF(ISNUMBER(SEARCH('Карта учёта'!$B$15,Расходка[Наименование расходного материала])),MAX($G$1:G52)+1,0)</f>
        <v>0</v>
      </c>
      <c r="H53" s="138">
        <f>IF(ISNUMBER(SEARCH('Карта учёта'!$B$16,Расходка[Наименование расходного материала])),MAX($H$1:H52)+1,0)</f>
        <v>0</v>
      </c>
      <c r="I53" s="138">
        <f>IF(ISNUMBER(SEARCH('Карта учёта'!$B$17,Расходка[Наименование расходного материала])),MAX($I$1:I52)+1,0)</f>
        <v>0</v>
      </c>
      <c r="J53" s="138">
        <f>IF(ISNUMBER(SEARCH('Карта учёта'!$B$18,Расходка[Наименование расходного материала])),MAX($J$1:J52)+1,0)</f>
        <v>0</v>
      </c>
      <c r="K53" s="138">
        <f>IF(ISNUMBER(SEARCH('Карта учёта'!$B$19,Расходка[Наименование расходного материала])),MAX($K$1:K52)+1,0)</f>
        <v>0</v>
      </c>
      <c r="L53" s="138">
        <f>IF(ISNUMBER(SEARCH('Карта учёта'!$B$20,Расходка[Наименование расходного материала])),MAX($L$1:L52)+1,0)</f>
        <v>0</v>
      </c>
      <c r="M53" s="138">
        <f>IF(ISNUMBER(SEARCH('Карта учёта'!$B$21,Расходка[Наименование расходного материала])),MAX($M$1:M52)+1,0)</f>
        <v>0</v>
      </c>
      <c r="N53" s="138">
        <f>IF(ISNUMBER(SEARCH('Карта учёта'!$B$22,Расходка[Наименование расходного материала])),MAX($N$1:N52)+1,0)</f>
        <v>0</v>
      </c>
      <c r="O53" s="138">
        <f>IF(ISNUMBER(SEARCH('Карта учёта'!$B$23,Расходка[Наименование расходного материала])),MAX($O$1:O52)+1,0)</f>
        <v>0</v>
      </c>
      <c r="P53" s="138">
        <f>IF(ISNUMBER(SEARCH('Карта учёта'!$B$24,Расходка[Наименование расходного материала])),MAX($P$1:P52)+1,0)</f>
        <v>0</v>
      </c>
      <c r="Q53" s="138">
        <f>IF(ISNUMBER(SEARCH('Карта учёта'!$B$25,Расходка[Наименование расходного материала])),MAX($Q$1:Q52)+1,0)</f>
        <v>0</v>
      </c>
      <c r="R53" s="140" t="str">
        <f>IFERROR(INDEX(Расходка[Наименование расходного материала],MATCH(Расходка[№],Поиск_расходки[Индекс1],0)),"")</f>
        <v/>
      </c>
      <c r="S53" s="140" t="str">
        <f>IFERROR(INDEX(Расходка[Наименование расходного материала],MATCH(Расходка[№],Поиск_расходки[Индекс2],0)),"")</f>
        <v/>
      </c>
      <c r="T53" s="140" t="str">
        <f>IFERROR(INDEX(Расходка[Наименование расходного материала],MATCH(Расходка[№],Поиск_расходки[Индекс3],0)),"")</f>
        <v/>
      </c>
      <c r="U53" s="140" t="str">
        <f>IFERROR(INDEX(Расходка[Наименование расходного материала],MATCH(Расходка[№],Поиск_расходки[Индекс4],0)),"")</f>
        <v/>
      </c>
      <c r="V53" s="140" t="str">
        <f>IFERROR(INDEX(Расходка[Наименование расходного материала],MATCH(Расходка[№],Поиск_расходки[Индекс5],0)),"")</f>
        <v/>
      </c>
      <c r="W53" s="140" t="str">
        <f>IFERROR(INDEX(Расходка[Наименование расходного материала],MATCH(Расходка[№],Поиск_расходки[Индекс6],0)),"")</f>
        <v/>
      </c>
      <c r="X53" s="140" t="str">
        <f>IFERROR(INDEX(Расходка[Наименование расходного материала],MATCH(Расходка[№],Поиск_расходки[Индекс7],0)),"")</f>
        <v/>
      </c>
      <c r="Y53" s="140" t="str">
        <f>IFERROR(INDEX(Расходка[Наименование расходного материала],MATCH(Расходка[№],Поиск_расходки[Индекс8],0)),"")</f>
        <v/>
      </c>
      <c r="Z53" s="140" t="str">
        <f>IFERROR(INDEX(Расходка[Наименование расходного материала],MATCH(Расходка[№],Поиск_расходки[Индекс9],0)),"")</f>
        <v/>
      </c>
      <c r="AA53" s="140" t="str">
        <f>IFERROR(INDEX(Расходка[Наименование расходного материала],MATCH(Расходка[№],Поиск_расходки[Индекс10],0)),"")</f>
        <v/>
      </c>
      <c r="AB53" s="140" t="str">
        <f>IFERROR(INDEX(Расходка[Наименование расходного материала],MATCH(Расходка[№],Поиск_расходки[Индекс11],0)),"")</f>
        <v/>
      </c>
      <c r="AC53" s="140" t="str">
        <f>IFERROR(INDEX(Расходка[Наименование расходного материала],MATCH(Расходка[№],Поиск_расходки[Индекс12],0)),"")</f>
        <v/>
      </c>
      <c r="AD53" s="140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431</v>
      </c>
    </row>
    <row r="54" spans="1:33">
      <c r="AF54" s="4" t="s">
        <v>6</v>
      </c>
      <c r="AG54" s="4" t="s">
        <v>173</v>
      </c>
    </row>
    <row r="55" spans="1:33">
      <c r="AF55" s="4" t="s">
        <v>6</v>
      </c>
      <c r="AG55" s="4" t="s">
        <v>174</v>
      </c>
    </row>
    <row r="56" spans="1:33">
      <c r="AF56" s="4" t="s">
        <v>6</v>
      </c>
      <c r="AG56" s="4" t="s">
        <v>187</v>
      </c>
    </row>
    <row r="57" spans="1:33">
      <c r="AF57" s="4" t="s">
        <v>6</v>
      </c>
      <c r="AG57" s="4" t="s">
        <v>111</v>
      </c>
    </row>
    <row r="58" spans="1:33">
      <c r="AF58" s="4" t="s">
        <v>6</v>
      </c>
      <c r="AG58" s="4" t="s">
        <v>112</v>
      </c>
    </row>
    <row r="59" spans="1:33">
      <c r="AF59" s="4" t="s">
        <v>6</v>
      </c>
      <c r="AG59" s="4" t="s">
        <v>161</v>
      </c>
    </row>
    <row r="60" spans="1:33">
      <c r="AF60" s="4" t="s">
        <v>6</v>
      </c>
      <c r="AG60" s="4" t="s">
        <v>176</v>
      </c>
    </row>
    <row r="61" spans="1:33">
      <c r="AF61" s="4" t="s">
        <v>6</v>
      </c>
      <c r="AG61" s="4" t="s">
        <v>166</v>
      </c>
    </row>
    <row r="62" spans="1:33">
      <c r="AF62" s="4" t="s">
        <v>6</v>
      </c>
      <c r="AG62" s="4" t="s">
        <v>427</v>
      </c>
    </row>
    <row r="63" spans="1:33">
      <c r="AF63" s="4" t="s">
        <v>6</v>
      </c>
      <c r="AG63" s="4" t="s">
        <v>177</v>
      </c>
    </row>
    <row r="64" spans="1:33">
      <c r="AF64" s="4" t="s">
        <v>6</v>
      </c>
      <c r="AG64" s="4" t="s">
        <v>432</v>
      </c>
    </row>
    <row r="65" spans="32:33">
      <c r="AF65" s="4" t="s">
        <v>6</v>
      </c>
      <c r="AG65" s="4" t="s">
        <v>178</v>
      </c>
    </row>
    <row r="66" spans="32:33">
      <c r="AF66" s="4" t="s">
        <v>6</v>
      </c>
      <c r="AG66" s="4" t="s">
        <v>179</v>
      </c>
    </row>
    <row r="67" spans="32:33">
      <c r="AF67" s="4" t="s">
        <v>6</v>
      </c>
      <c r="AG67" s="4" t="s">
        <v>186</v>
      </c>
    </row>
    <row r="68" spans="32:33">
      <c r="AF68" s="4" t="s">
        <v>6</v>
      </c>
      <c r="AG68" s="4" t="s">
        <v>116</v>
      </c>
    </row>
    <row r="69" spans="32:33">
      <c r="AF69" s="4" t="s">
        <v>6</v>
      </c>
      <c r="AG69" s="4" t="s">
        <v>117</v>
      </c>
    </row>
    <row r="70" spans="32:33">
      <c r="AF70" s="4" t="s">
        <v>6</v>
      </c>
      <c r="AG70" s="4" t="s">
        <v>180</v>
      </c>
    </row>
    <row r="71" spans="32:33">
      <c r="AF71" s="4" t="s">
        <v>6</v>
      </c>
      <c r="AG71" s="4" t="s">
        <v>181</v>
      </c>
    </row>
    <row r="72" spans="32:33">
      <c r="AF72" s="4" t="s">
        <v>6</v>
      </c>
      <c r="AG72" s="4" t="s">
        <v>182</v>
      </c>
    </row>
    <row r="73" spans="32:33">
      <c r="AF73" s="4" t="s">
        <v>6</v>
      </c>
      <c r="AG73" s="4" t="s">
        <v>183</v>
      </c>
    </row>
    <row r="74" spans="32:33">
      <c r="AF74" s="4" t="s">
        <v>6</v>
      </c>
      <c r="AG74" s="4" t="s">
        <v>184</v>
      </c>
    </row>
    <row r="75" spans="32:33">
      <c r="AF75" s="4" t="s">
        <v>6</v>
      </c>
      <c r="AG75" s="4" t="s">
        <v>185</v>
      </c>
    </row>
    <row r="76" spans="32:33">
      <c r="AF76" s="4" t="s">
        <v>6</v>
      </c>
      <c r="AG76" s="4" t="s">
        <v>372</v>
      </c>
    </row>
    <row r="77" spans="32:33">
      <c r="AF77" s="4" t="s">
        <v>6</v>
      </c>
      <c r="AG77" s="4" t="s">
        <v>120</v>
      </c>
    </row>
    <row r="78" spans="32:33">
      <c r="AF78" s="4" t="s">
        <v>6</v>
      </c>
      <c r="AG78" s="4" t="s">
        <v>121</v>
      </c>
    </row>
    <row r="79" spans="32:33">
      <c r="AF79" s="4" t="s">
        <v>6</v>
      </c>
      <c r="AG79" s="4" t="s">
        <v>162</v>
      </c>
    </row>
    <row r="80" spans="32:33">
      <c r="AF80" s="4" t="s">
        <v>6</v>
      </c>
      <c r="AG80" s="4" t="s">
        <v>438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443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442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447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424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2022-08-16T10:49:48Z</cp:lastPrinted>
  <dcterms:created xsi:type="dcterms:W3CDTF">2015-06-05T18:19:34Z</dcterms:created>
  <dcterms:modified xsi:type="dcterms:W3CDTF">2022-08-17T14:28:07Z</dcterms:modified>
</cp:coreProperties>
</file>