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8\17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Чек Лист" sheetId="10" r:id="rId4"/>
    <sheet name="Вмешательства" sheetId="4" r:id="rId5"/>
    <sheet name="Расходный материал" sheetId="1" r:id="rId6"/>
    <sheet name="Сотрудники" sheetId="5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7" i="1" l="1"/>
  <c r="E48" i="1"/>
  <c r="E49" i="1"/>
  <c r="E50" i="1"/>
  <c r="E51" i="1"/>
  <c r="E52" i="1"/>
  <c r="E53" i="1"/>
  <c r="F47" i="1"/>
  <c r="F48" i="1"/>
  <c r="F49" i="1"/>
  <c r="F50" i="1"/>
  <c r="F51" i="1"/>
  <c r="F52" i="1"/>
  <c r="F53" i="1"/>
  <c r="G47" i="1"/>
  <c r="G48" i="1"/>
  <c r="G49" i="1"/>
  <c r="G50" i="1"/>
  <c r="G51" i="1"/>
  <c r="G52" i="1"/>
  <c r="G53" i="1"/>
  <c r="H47" i="1"/>
  <c r="H48" i="1"/>
  <c r="H49" i="1"/>
  <c r="H50" i="1"/>
  <c r="H51" i="1"/>
  <c r="H52" i="1"/>
  <c r="H53" i="1"/>
  <c r="I47" i="1"/>
  <c r="I48" i="1"/>
  <c r="I49" i="1"/>
  <c r="I50" i="1"/>
  <c r="I51" i="1"/>
  <c r="I52" i="1"/>
  <c r="I53" i="1"/>
  <c r="J47" i="1"/>
  <c r="J48" i="1"/>
  <c r="J49" i="1"/>
  <c r="J50" i="1"/>
  <c r="J51" i="1"/>
  <c r="J52" i="1"/>
  <c r="J53" i="1"/>
  <c r="K47" i="1"/>
  <c r="K48" i="1"/>
  <c r="K49" i="1"/>
  <c r="K50" i="1"/>
  <c r="K51" i="1"/>
  <c r="K52" i="1"/>
  <c r="K53" i="1"/>
  <c r="L47" i="1"/>
  <c r="L48" i="1"/>
  <c r="L49" i="1"/>
  <c r="L50" i="1"/>
  <c r="L51" i="1"/>
  <c r="L52" i="1"/>
  <c r="L53" i="1"/>
  <c r="M47" i="1"/>
  <c r="M48" i="1"/>
  <c r="M49" i="1"/>
  <c r="M50" i="1"/>
  <c r="M51" i="1"/>
  <c r="M52" i="1"/>
  <c r="M53" i="1"/>
  <c r="N47" i="1"/>
  <c r="N48" i="1"/>
  <c r="N49" i="1"/>
  <c r="N50" i="1"/>
  <c r="N51" i="1"/>
  <c r="N52" i="1"/>
  <c r="N53" i="1"/>
  <c r="O47" i="1"/>
  <c r="O48" i="1"/>
  <c r="O49" i="1"/>
  <c r="O50" i="1"/>
  <c r="O51" i="1"/>
  <c r="O52" i="1"/>
  <c r="O53" i="1"/>
  <c r="P47" i="1"/>
  <c r="P48" i="1"/>
  <c r="P49" i="1"/>
  <c r="P50" i="1"/>
  <c r="P51" i="1"/>
  <c r="P52" i="1"/>
  <c r="P53" i="1"/>
  <c r="Q47" i="1"/>
  <c r="Q48" i="1"/>
  <c r="Q49" i="1"/>
  <c r="Q50" i="1"/>
  <c r="Q51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K11" i="1" s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AA9" i="1"/>
  <c r="O23" i="1"/>
  <c r="O24" i="1" s="1"/>
  <c r="AA18" i="1"/>
  <c r="F23" i="1"/>
  <c r="F24" i="1" s="1"/>
  <c r="W44" i="1" l="1"/>
  <c r="W53" i="1"/>
  <c r="W46" i="1"/>
  <c r="W49" i="1"/>
  <c r="W52" i="1"/>
  <c r="W48" i="1"/>
  <c r="W51" i="1"/>
  <c r="W47" i="1"/>
  <c r="W45" i="1"/>
  <c r="W50" i="1"/>
  <c r="W42" i="1"/>
  <c r="W43" i="1"/>
  <c r="W41" i="1"/>
  <c r="W39" i="1"/>
  <c r="W40" i="1"/>
  <c r="H30" i="1"/>
  <c r="H31" i="1" s="1"/>
  <c r="H32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53" i="1" l="1"/>
  <c r="U51" i="1"/>
  <c r="U44" i="1"/>
  <c r="U46" i="1"/>
  <c r="U49" i="1"/>
  <c r="U47" i="1"/>
  <c r="U52" i="1"/>
  <c r="U48" i="1"/>
  <c r="U45" i="1"/>
  <c r="U50" i="1"/>
  <c r="V46" i="1"/>
  <c r="V48" i="1"/>
  <c r="V44" i="1"/>
  <c r="V53" i="1"/>
  <c r="V51" i="1"/>
  <c r="V45" i="1"/>
  <c r="V50" i="1"/>
  <c r="V47" i="1"/>
  <c r="V52" i="1"/>
  <c r="V49" i="1"/>
  <c r="K43" i="1"/>
  <c r="V42" i="1"/>
  <c r="V43" i="1"/>
  <c r="U42" i="1"/>
  <c r="U43" i="1"/>
  <c r="V39" i="1"/>
  <c r="V40" i="1"/>
  <c r="V41" i="1"/>
  <c r="U41" i="1"/>
  <c r="U39" i="1"/>
  <c r="U40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N28" i="1"/>
  <c r="AC27" i="1"/>
  <c r="P28" i="1"/>
  <c r="AB27" i="1"/>
  <c r="O28" i="1"/>
  <c r="AA26" i="1"/>
  <c r="AA7" i="1"/>
  <c r="K44" i="1" l="1"/>
  <c r="G30" i="1"/>
  <c r="Q35" i="1"/>
  <c r="Q36" i="1" s="1"/>
  <c r="Q37" i="1" s="1"/>
  <c r="Q38" i="1" s="1"/>
  <c r="Q39" i="1" s="1"/>
  <c r="Q40" i="1" s="1"/>
  <c r="Q41" i="1" s="1"/>
  <c r="Q42" i="1" s="1"/>
  <c r="E25" i="1"/>
  <c r="AD16" i="1"/>
  <c r="AD34" i="1"/>
  <c r="AD23" i="1"/>
  <c r="AD22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K45" i="1" l="1"/>
  <c r="AD35" i="1"/>
  <c r="AD42" i="1"/>
  <c r="Q43" i="1"/>
  <c r="G43" i="1"/>
  <c r="G44" i="1" s="1"/>
  <c r="G45" i="1" s="1"/>
  <c r="G46" i="1" s="1"/>
  <c r="AD41" i="1"/>
  <c r="AD39" i="1"/>
  <c r="AD40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L33" i="1"/>
  <c r="M31" i="1"/>
  <c r="N30" i="1"/>
  <c r="O30" i="1"/>
  <c r="P30" i="1"/>
  <c r="AC25" i="1"/>
  <c r="AB25" i="1"/>
  <c r="AA25" i="1"/>
  <c r="T41" i="1" l="1"/>
  <c r="K46" i="1"/>
  <c r="X49" i="1" s="1"/>
  <c r="X39" i="1"/>
  <c r="S44" i="1"/>
  <c r="S46" i="1"/>
  <c r="S51" i="1"/>
  <c r="S45" i="1"/>
  <c r="S48" i="1"/>
  <c r="S50" i="1"/>
  <c r="S47" i="1"/>
  <c r="S52" i="1"/>
  <c r="S49" i="1"/>
  <c r="S53" i="1"/>
  <c r="AD43" i="1"/>
  <c r="Q44" i="1"/>
  <c r="Q45" i="1" s="1"/>
  <c r="Q46" i="1" s="1"/>
  <c r="T39" i="1"/>
  <c r="T44" i="1"/>
  <c r="T48" i="1"/>
  <c r="T45" i="1"/>
  <c r="T46" i="1"/>
  <c r="T52" i="1"/>
  <c r="T50" i="1"/>
  <c r="T49" i="1"/>
  <c r="T53" i="1"/>
  <c r="T47" i="1"/>
  <c r="T51" i="1"/>
  <c r="S42" i="1"/>
  <c r="S43" i="1"/>
  <c r="T43" i="1"/>
  <c r="T2" i="1"/>
  <c r="T40" i="1"/>
  <c r="T42" i="1"/>
  <c r="S40" i="1"/>
  <c r="S41" i="1"/>
  <c r="S39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X2" i="1" l="1"/>
  <c r="X47" i="1"/>
  <c r="X45" i="1"/>
  <c r="X44" i="1"/>
  <c r="X41" i="1"/>
  <c r="X48" i="1"/>
  <c r="X42" i="1"/>
  <c r="X40" i="1"/>
  <c r="X43" i="1"/>
  <c r="X52" i="1"/>
  <c r="X53" i="1"/>
  <c r="X50" i="1"/>
  <c r="X46" i="1"/>
  <c r="X51" i="1"/>
  <c r="AD20" i="1"/>
  <c r="AD45" i="1"/>
  <c r="AD46" i="1"/>
  <c r="AD51" i="1"/>
  <c r="AD50" i="1"/>
  <c r="AD48" i="1"/>
  <c r="AD44" i="1"/>
  <c r="AD47" i="1"/>
  <c r="AD52" i="1"/>
  <c r="AD53" i="1"/>
  <c r="AD49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AB42" i="1" l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3" i="1"/>
  <c r="AA23" i="1"/>
  <c r="AC23" i="1"/>
  <c r="AB34" i="1"/>
  <c r="AB22" i="1"/>
  <c r="AA34" i="1"/>
  <c r="AA22" i="1"/>
  <c r="AC34" i="1"/>
  <c r="AC22" i="1"/>
  <c r="AC43" i="1" l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O45" i="1" l="1"/>
  <c r="O46" i="1" s="1"/>
  <c r="AB47" i="1" s="1"/>
  <c r="AB20" i="1"/>
  <c r="N45" i="1"/>
  <c r="N46" i="1" s="1"/>
  <c r="AA20" i="1"/>
  <c r="P45" i="1"/>
  <c r="P46" i="1" s="1"/>
  <c r="AC20" i="1"/>
  <c r="AB53" i="1"/>
  <c r="AB44" i="1"/>
  <c r="AB52" i="1"/>
  <c r="AB46" i="1"/>
  <c r="AB49" i="1"/>
  <c r="AB51" i="1"/>
  <c r="AB48" i="1"/>
  <c r="AB45" i="1"/>
  <c r="AB50" i="1"/>
  <c r="AA44" i="1"/>
  <c r="AA48" i="1"/>
  <c r="AA50" i="1"/>
  <c r="AA51" i="1"/>
  <c r="AA52" i="1"/>
  <c r="AA46" i="1"/>
  <c r="AA49" i="1"/>
  <c r="AA53" i="1"/>
  <c r="AA45" i="1"/>
  <c r="AA47" i="1"/>
  <c r="AC48" i="1"/>
  <c r="AC46" i="1"/>
  <c r="AC47" i="1"/>
  <c r="AC53" i="1"/>
  <c r="AC45" i="1"/>
  <c r="AC44" i="1"/>
  <c r="AC50" i="1"/>
  <c r="AC52" i="1"/>
  <c r="AC49" i="1"/>
  <c r="AC51" i="1"/>
  <c r="L40" i="1"/>
  <c r="E37" i="1"/>
  <c r="E38" i="1" s="1"/>
  <c r="E39" i="1" s="1"/>
  <c r="E40" i="1" s="1"/>
  <c r="E41" i="1" s="1"/>
  <c r="E42" i="1" s="1"/>
  <c r="E43" i="1" s="1"/>
  <c r="E44" i="1" s="1"/>
  <c r="E45" i="1" s="1"/>
  <c r="E46" i="1" s="1"/>
  <c r="M38" i="1"/>
  <c r="M39" i="1" s="1"/>
  <c r="M40" i="1" s="1"/>
  <c r="R50" i="1" l="1"/>
  <c r="R52" i="1"/>
  <c r="R53" i="1"/>
  <c r="R47" i="1"/>
  <c r="R45" i="1"/>
  <c r="R46" i="1"/>
  <c r="R44" i="1"/>
  <c r="R49" i="1"/>
  <c r="R48" i="1"/>
  <c r="R51" i="1"/>
  <c r="R42" i="1"/>
  <c r="R43" i="1"/>
  <c r="R40" i="1"/>
  <c r="R41" i="1"/>
  <c r="R39" i="1"/>
  <c r="M41" i="1"/>
  <c r="Z16" i="1"/>
  <c r="Z25" i="1"/>
  <c r="Z10" i="1"/>
  <c r="Z13" i="1"/>
  <c r="Z24" i="1"/>
  <c r="Z29" i="1"/>
  <c r="Z14" i="1"/>
  <c r="Z15" i="1"/>
  <c r="Z12" i="1"/>
  <c r="Z4" i="1"/>
  <c r="Z21" i="1"/>
  <c r="Z27" i="1"/>
  <c r="Z6" i="1"/>
  <c r="Z8" i="1"/>
  <c r="L41" i="1"/>
  <c r="Z36" i="1"/>
  <c r="R25" i="1"/>
  <c r="Z38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Z2" i="1" l="1"/>
  <c r="M42" i="1"/>
  <c r="L42" i="1"/>
  <c r="Y2" i="1"/>
  <c r="Z23" i="1"/>
  <c r="Z32" i="1"/>
  <c r="Z30" i="1"/>
  <c r="Z7" i="1"/>
  <c r="Z35" i="1"/>
  <c r="Z19" i="1"/>
  <c r="Z5" i="1"/>
  <c r="Z22" i="1"/>
  <c r="Z18" i="1"/>
  <c r="Z34" i="1"/>
  <c r="Z9" i="1"/>
  <c r="Z11" i="1"/>
  <c r="Z17" i="1"/>
  <c r="Z26" i="1"/>
  <c r="Z37" i="1"/>
  <c r="Z3" i="1"/>
  <c r="Z39" i="1"/>
  <c r="Z41" i="1"/>
  <c r="Z40" i="1"/>
  <c r="Z31" i="1"/>
  <c r="Z28" i="1"/>
  <c r="Z33" i="1"/>
  <c r="Y30" i="1"/>
  <c r="Y11" i="1"/>
  <c r="Y34" i="1"/>
  <c r="Y38" i="1"/>
  <c r="Y41" i="1"/>
  <c r="Y39" i="1"/>
  <c r="Y40" i="1"/>
  <c r="Y15" i="1"/>
  <c r="Y28" i="1"/>
  <c r="Y8" i="1"/>
  <c r="Y24" i="1"/>
  <c r="Y10" i="1"/>
  <c r="Y4" i="1"/>
  <c r="Y12" i="1"/>
  <c r="Y27" i="1"/>
  <c r="Y3" i="1"/>
  <c r="Y16" i="1"/>
  <c r="Y37" i="1"/>
  <c r="Y31" i="1"/>
  <c r="Y29" i="1"/>
  <c r="Y36" i="1"/>
  <c r="Y17" i="1"/>
  <c r="Y32" i="1"/>
  <c r="Y18" i="1"/>
  <c r="Y26" i="1"/>
  <c r="Y21" i="1"/>
  <c r="Y25" i="1"/>
  <c r="Y22" i="1"/>
  <c r="Y9" i="1"/>
  <c r="Y35" i="1"/>
  <c r="Y13" i="1"/>
  <c r="Y23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Z42" i="1" l="1"/>
  <c r="M43" i="1"/>
  <c r="Y7" i="1"/>
  <c r="L43" i="1"/>
  <c r="Y5" i="1"/>
  <c r="Y42" i="1"/>
  <c r="Y19" i="1"/>
  <c r="Y6" i="1"/>
  <c r="Y33" i="1"/>
  <c r="Y14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Y43" i="1" l="1"/>
  <c r="L44" i="1"/>
  <c r="L45" i="1" s="1"/>
  <c r="L46" i="1" s="1"/>
  <c r="Z43" i="1"/>
  <c r="M44" i="1"/>
  <c r="M45" i="1" s="1"/>
  <c r="M46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Z20" i="1" l="1"/>
  <c r="Y20" i="1"/>
  <c r="Z46" i="1"/>
  <c r="Z52" i="1"/>
  <c r="Z48" i="1"/>
  <c r="Z53" i="1"/>
  <c r="Z47" i="1"/>
  <c r="Z50" i="1"/>
  <c r="Z51" i="1"/>
  <c r="Z45" i="1"/>
  <c r="Z49" i="1"/>
  <c r="Z44" i="1"/>
  <c r="Y47" i="1"/>
  <c r="Y48" i="1"/>
  <c r="Y53" i="1"/>
  <c r="Y50" i="1"/>
  <c r="Y51" i="1"/>
  <c r="Y45" i="1"/>
  <c r="Y44" i="1"/>
  <c r="Y46" i="1"/>
  <c r="Y52" i="1"/>
  <c r="Y49" i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V3" i="1" l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<sst xmlns="http://schemas.openxmlformats.org/spreadsheetml/2006/main" count="866" uniqueCount="530">
  <si>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</si>
  <si>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</si>
  <si>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</si>
  <si>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</si>
  <si>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</si>
  <si>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</si>
  <si>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</si>
  <si>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</si>
  <si>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</si>
  <si>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</si>
  <si>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</si>
  <si>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</si>
  <si>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</si>
  <si>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</si>
  <si>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</si>
  <si>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</si>
  <si>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</si>
  <si>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</si>
  <si>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</si>
  <si>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</si>
  <si>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</si>
  <si>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</si>
  <si>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</si>
  <si>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</si>
  <si>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</si>
  <si>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</si>
  <si>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</si>
  <si>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</si>
  <si>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</si>
  <si>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</si>
  <si>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</si>
  <si>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</si>
  <si>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</si>
  <si>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</si>
  <si>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</si>
  <si>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</si>
  <si>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</si>
  <si>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</si>
  <si>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</si>
  <si>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</si>
  <si>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</si>
  <si>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</si>
  <si>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</si>
  <si>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</si>
  <si>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</si>
  <si>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</si>
  <si>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</si>
  <si>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</si>
  <si>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</si>
  <si>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</si>
  <si>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</si>
  <si>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</si>
  <si>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</si>
  <si>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</si>
  <si>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</si>
  <si>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</si>
  <si>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</si>
  <si>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</si>
  <si>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</si>
  <si>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</si>
  <si>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</si>
  <si>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</si>
  <si>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</si>
  <si>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</si>
  <si>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</si>
  <si>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</si>
  <si>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</si>
  <si>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</si>
  <si>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</si>
  <si>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</si>
  <si>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</si>
  <si>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</si>
  <si>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</si>
  <si>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</si>
  <si>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</si>
  <si>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</si>
  <si>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</si>
  <si>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</si>
  <si>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</si>
  <si>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</si>
  <si>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</si>
  <si>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</si>
  <si>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</si>
  <si>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</si>
  <si>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</si>
  <si>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</si>
  <si>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</si>
  <si>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</si>
  <si>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</si>
  <si>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</si>
  <si>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</si>
  <si>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</si>
  <si>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</si>
  <si>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</si>
  <si>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</si>
  <si>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</si>
  <si>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</si>
  <si>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</si>
  <si>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</si>
  <si>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</si>
  <si>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</si>
  <si>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</si>
  <si>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</si>
  <si>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</si>
  <si>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</si>
  <si>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</si>
  <si>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</si>
  <si>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</si>
  <si>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</si>
  <si>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</si>
  <si>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</si>
  <si>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</si>
  <si>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</si>
  <si>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</si>
  <si>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</si>
  <si>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</si>
  <si>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</si>
  <si>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</si>
  <si>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</si>
  <si>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</si>
  <si>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</si>
  <si>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</si>
  <si>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</si>
  <si>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</si>
  <si>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</si>
  <si>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</si>
  <si>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</si>
  <si>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</si>
  <si>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</si>
  <si>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</si>
  <si>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</si>
  <si>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</si>
  <si>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</si>
  <si>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</si>
  <si>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</si>
  <si>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</si>
  <si>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</si>
  <si>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</si>
  <si>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</si>
  <si>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</si>
  <si>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</si>
  <si>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</si>
  <si>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</si>
  <si>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</si>
  <si>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</si>
  <si>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</si>
  <si>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</si>
  <si>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</si>
  <si>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</si>
  <si>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</si>
  <si>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</si>
  <si>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</si>
  <si>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</si>
  <si>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</si>
  <si>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</si>
  <si>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</si>
  <si>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</si>
  <si>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</si>
  <si>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</si>
  <si>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</si>
  <si>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</si>
  <si>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</si>
  <si>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</si>
  <si>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</si>
  <si>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</si>
  <si>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</si>
  <si>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</si>
  <si>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</si>
  <si>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</si>
  <si>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</si>
  <si>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</si>
  <si>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</si>
  <si>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</si>
  <si>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</si>
  <si>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</si>
  <si>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</si>
  <si>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</si>
  <si>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</si>
  <si>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</si>
  <si>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</si>
  <si>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</si>
  <si>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</si>
  <si>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</si>
  <si>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</si>
  <si>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</si>
  <si>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</si>
  <si>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</si>
  <si>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</si>
  <si>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</si>
  <si>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</si>
  <si>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</si>
  <si>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</si>
  <si>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</si>
  <si>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</si>
  <si>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</si>
  <si>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</si>
  <si>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</si>
  <si>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</si>
  <si>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</si>
  <si>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</si>
  <si>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</si>
  <si>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</si>
  <si>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</si>
  <si>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</si>
  <si>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</si>
  <si>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</si>
  <si>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</si>
  <si>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</si>
  <si>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</si>
  <si>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</si>
  <si>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</si>
  <si>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</si>
  <si>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</si>
  <si>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</si>
  <si>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</si>
  <si>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</si>
  <si>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</si>
  <si>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</si>
  <si>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</si>
  <si>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</si>
  <si>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</si>
  <si>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</si>
  <si>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</si>
  <si>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</si>
  <si>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</si>
  <si>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</si>
  <si>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</si>
  <si>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</si>
  <si>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</si>
  <si>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</si>
  <si>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</si>
  <si>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</si>
  <si>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</si>
  <si>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</si>
  <si>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</si>
  <si>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</si>
  <si>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</si>
  <si>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</si>
  <si>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</si>
  <si>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</si>
  <si>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</si>
  <si>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</si>
  <si>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</si>
  <si>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</si>
  <si>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</si>
  <si>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</si>
  <si>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</si>
  <si>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</si>
  <si>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</si>
  <si>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</si>
  <si>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</si>
  <si>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</si>
  <si>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</si>
  <si>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</si>
  <si>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</si>
  <si>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</si>
  <si>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</si>
  <si>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</si>
  <si>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</si>
  <si>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</si>
  <si>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</si>
  <si>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</si>
  <si>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</si>
  <si>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</si>
  <si>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</si>
  <si>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</si>
  <si>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</si>
  <si>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</si>
  <si>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</si>
  <si>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</si>
  <si>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</si>
  <si>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</si>
  <si>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</si>
  <si>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</si>
  <si>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</si>
  <si>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</si>
  <si>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</si>
  <si>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</si>
  <si>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</si>
  <si>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</si>
  <si>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</si>
  <si>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</si>
  <si>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</si>
  <si>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</si>
  <si>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</si>
  <si>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</si>
  <si>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</si>
  <si>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</si>
  <si>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</si>
  <si>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</si>
  <si>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</si>
  <si>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</si>
  <si>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</si>
  <si>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</si>
  <si>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</si>
  <si>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</si>
  <si>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</si>
  <si>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</si>
  <si>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</si>
  <si>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</si>
  <si>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</si>
  <si>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</si>
  <si>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</si>
  <si>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</si>
  <si>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</si>
  <si>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</si>
  <si>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</si>
  <si>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</si>
  <si>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</si>
  <si>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</si>
  <si>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</si>
  <si>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</si>
  <si>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</si>
  <si>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</si>
  <si>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</si>
  <si>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</si>
  <si>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</si>
  <si>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</si>
  <si>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</si>
  <si>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</si>
  <si>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</si>
  <si>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</si>
  <si>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</si>
  <si>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</si>
  <si>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</si>
  <si>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</si>
  <si>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</si>
  <si>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</si>
  <si>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</si>
  <si>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</si>
  <si>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</si>
  <si>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</si>
  <si>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</si>
  <si>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</si>
  <si>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</si>
  <si>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</si>
  <si>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</si>
  <si>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</si>
  <si>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</si>
  <si>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</si>
  <si>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</si>
  <si>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</si>
  <si>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</si>
  <si>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</si>
  <si>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</si>
  <si>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</si>
  <si>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</si>
  <si>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</si>
  <si>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</si>
  <si>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</si>
  <si>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</si>
  <si>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</si>
  <si>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</si>
  <si>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</si>
  <si>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</si>
  <si>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</si>
  <si>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</si>
  <si>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</si>
  <si>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</si>
  <si>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</si>
  <si>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</si>
  <si>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</si>
  <si>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</si>
  <si>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</si>
  <si>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</si>
  <si>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</si>
  <si>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</si>
  <si>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</si>
  <si>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</si>
  <si>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</si>
  <si>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</si>
  <si>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</si>
  <si>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</si>
  <si>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</si>
  <si>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</si>
  <si>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</si>
  <si>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</si>
  <si>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</si>
  <si>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</si>
  <si>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</si>
  <si>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</si>
  <si>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</si>
  <si>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</si>
  <si>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</si>
  <si>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</si>
  <si>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</si>
  <si>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</si>
  <si>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</si>
  <si>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</si>
  <si>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</si>
  <si>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</si>
  <si>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</si>
  <si>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</si>
  <si>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</si>
  <si>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</si>
  <si>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</si>
  <si>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</si>
  <si>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</si>
  <si>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</si>
  <si>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</si>
  <si>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</si>
  <si>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</si>
  <si>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</si>
  <si>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</si>
  <si>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</si>
  <si>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</si>
  <si>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</si>
  <si>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</si>
  <si>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</si>
  <si>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</si>
  <si>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</si>
  <si>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</si>
  <si>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</si>
  <si>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</si>
  <si>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</si>
  <si>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</si>
  <si>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</si>
  <si>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</si>
  <si>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</si>
  <si>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</si>
  <si>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</si>
  <si>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</si>
  <si>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</si>
  <si>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</si>
  <si>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</si>
  <si>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</si>
  <si>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</si>
  <si>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</si>
  <si>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</si>
  <si>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</si>
  <si>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</si>
  <si>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</si>
  <si>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</si>
  <si>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</si>
  <si>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</si>
  <si>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</si>
  <si>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</si>
  <si>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</si>
  <si>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</si>
  <si>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</si>
  <si>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</si>
  <si>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</si>
  <si>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</si>
  <si>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</si>
  <si>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</si>
  <si>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</si>
  <si>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</si>
  <si>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</si>
  <si>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</si>
  <si>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>Runthrough NS (Floppy)</t>
  </si>
  <si>
    <t>Dolphin</t>
  </si>
  <si>
    <t xml:space="preserve">1. Контроль места пункции, повязка  на руке 6ч. </t>
  </si>
  <si>
    <t xml:space="preserve">Наименование </t>
  </si>
  <si>
    <t>Наименование</t>
  </si>
  <si>
    <t>2.5 - 21</t>
  </si>
  <si>
    <t>2.25 - 21</t>
  </si>
  <si>
    <t>DES, Yukon Chrome PC</t>
  </si>
  <si>
    <t>Приложение № 2</t>
  </si>
  <si>
    <t>к СОП Алгоритм проведения процедуры тайм-аут</t>
  </si>
  <si>
    <t>ГБУ ЯО «ОКБ»</t>
  </si>
  <si>
    <t>Чек лист</t>
  </si>
  <si>
    <t>Версия №1</t>
  </si>
  <si>
    <t xml:space="preserve">Контрольный перечень мер по обеспечению хирургической безопасности </t>
  </si>
  <si>
    <t>Фамилия пациента</t>
  </si>
  <si>
    <t>Имя пациента</t>
  </si>
  <si>
    <t>Отчество пациента</t>
  </si>
  <si>
    <t xml:space="preserve">№ </t>
  </si>
  <si>
    <t>МКСБ</t>
  </si>
  <si>
    <t xml:space="preserve">Овсянников </t>
  </si>
  <si>
    <t xml:space="preserve">Алексей </t>
  </si>
  <si>
    <t>Геннадьевич</t>
  </si>
  <si>
    <t>1. Анестезиологическая служба (медикаментация только после успешной проверки)</t>
  </si>
  <si>
    <t>Идентификация пациента проведена</t>
  </si>
  <si>
    <r>
      <t xml:space="preserve">Да </t>
    </r>
    <r>
      <rPr>
        <b/>
        <u/>
        <sz val="10"/>
        <color theme="1"/>
        <rFont val="Calibri"/>
        <family val="2"/>
        <charset val="204"/>
      </rPr>
      <t>√</t>
    </r>
  </si>
  <si>
    <t>нет</t>
  </si>
  <si>
    <t>Место и вид запланированной операции определены</t>
  </si>
  <si>
    <t>Согласие на анестезию подписано, согласие соответствует процедуре</t>
  </si>
  <si>
    <t>Известная аллергия отсутствует</t>
  </si>
  <si>
    <t>Да</t>
  </si>
  <si>
    <t>неизвестно</t>
  </si>
  <si>
    <t>При наличии известной аллергии указать сведения:</t>
  </si>
  <si>
    <t>Антибиотикопрофилактика проведена</t>
  </si>
  <si>
    <t>Оборудование исправно</t>
  </si>
  <si>
    <t>Температура, освещение, вентиляция в норме</t>
  </si>
  <si>
    <t>Венозный доступ осуществлен</t>
  </si>
  <si>
    <t>Место артериального доступа определено</t>
  </si>
  <si>
    <t>Пульсоксиметр зафиксирован на пациенте и функционирует</t>
  </si>
  <si>
    <t>Риск трудной интубации и риск аспирации определён</t>
  </si>
  <si>
    <t>Профилактика тромбоэмболических осложнений проведена</t>
  </si>
  <si>
    <t>План анестезии и предполагаемое время операции озвучены</t>
  </si>
  <si>
    <t>Риск анестезии (ASA/МНОАР) определен</t>
  </si>
  <si>
    <t>Дата</t>
  </si>
  <si>
    <t xml:space="preserve">Время </t>
  </si>
  <si>
    <t>ФИО врача анестезиолога</t>
  </si>
  <si>
    <t>Подпись врача анестезиолога</t>
  </si>
  <si>
    <r>
      <t xml:space="preserve">2. </t>
    </r>
    <r>
      <rPr>
        <b/>
        <sz val="12"/>
        <color theme="1"/>
        <rFont val="Times New Roman"/>
        <family val="1"/>
        <charset val="204"/>
      </rPr>
      <t>Операционная бригада (начало операции только после проверки)</t>
    </r>
  </si>
  <si>
    <t>Все готовы к началу операции, знают друг друга</t>
  </si>
  <si>
    <t>Согласие на операцию подписано, соответствует операции, при невозможности самостоятельно подписать форму ИС (тяжесть состояния) – оформлено коллегиально</t>
  </si>
  <si>
    <t>Показания к проведению чрескожного вмешательства определены, подтверждены, присутствует концепция к проведению вмешательства</t>
  </si>
  <si>
    <t>Укомплектованность и доступность инструментов, расходного материала проверена, подсчет произведен</t>
  </si>
  <si>
    <t>Ангиография проведена, совместно с дежурным кардиологом/кардиохирургом/сосудистым хирургом/нейрохирургом/неврологом (при необходимости) обсуждена и определена тактика лечения</t>
  </si>
  <si>
    <t>Определена возможность вмешательства, произведена оценка рисков</t>
  </si>
  <si>
    <t>Вмешательство выполнено в запланированном объеме</t>
  </si>
  <si>
    <t>Гемостаз осуществлен, успешный</t>
  </si>
  <si>
    <t>ФИО врача рентгенхирурга</t>
  </si>
  <si>
    <t xml:space="preserve">Подпись врача рентгенхирурга </t>
  </si>
  <si>
    <r>
      <t>3.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Обратная связь</t>
    </r>
  </si>
  <si>
    <t>Оборудование работало исправно, технические проблемы не возникали</t>
  </si>
  <si>
    <t>Психологическая атмосфера в операционной была благоприятная</t>
  </si>
  <si>
    <r>
      <t>4.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Подписи членов операционной бригады</t>
    </r>
  </si>
  <si>
    <t>Состав операционной бригады</t>
  </si>
  <si>
    <t>Подпись</t>
  </si>
  <si>
    <t>Операционная медсестра</t>
  </si>
  <si>
    <t>Медсестра-анестезист</t>
  </si>
  <si>
    <t>SubMarine Rapido, Invatec</t>
  </si>
  <si>
    <t>5.0 - 20</t>
  </si>
  <si>
    <t>Gaia Second</t>
  </si>
  <si>
    <t>Правый</t>
  </si>
  <si>
    <t>50 ml</t>
  </si>
  <si>
    <t xml:space="preserve">И/О заведующего отделения: В.Л. Мартынко </t>
  </si>
  <si>
    <t>ОКС с ↑ ST</t>
  </si>
  <si>
    <t>Свиткова А.П.</t>
  </si>
  <si>
    <t>04:36</t>
  </si>
  <si>
    <t>проходим, стеноз дист/3 30%</t>
  </si>
  <si>
    <t xml:space="preserve">стенозы проксимального сегмента 50% и 40%, стеноз среднего сегменат 60%. Антеградный кровоток по ПНА  TIMI III. </t>
  </si>
  <si>
    <t>неровности контуров проксимального сегмента, стеноз дистального сегмента 30%. Антеградный кровоток TIMI III.</t>
  </si>
  <si>
    <t>артерия крупная, неровности контуров устья ПКА, стеноз проксимального сегмента 30%, нестабильный субокклюзирующий стеноз среднего сегмента, стеноз дистального сегмента 40% Антеградный кровоток по ПКА  TIMI II, TTG1.</t>
  </si>
  <si>
    <t>С учётом клинических данных совместно с деж.кардиологом Карян Б.Г.  принято решение  о целесообразности реваскуляризации ПКА.</t>
  </si>
  <si>
    <t>150 ml</t>
  </si>
  <si>
    <t>Устье ПКА катетеризировано проводниковым катетером Launcher JR 4,0 6Fr. Коронарный проводник Runthrough NS (Floppy) заведен в дистальный сегмент ПКА. В средний сегмент с полным покрытием субтотального стеноза  имплантирован DES Resolute Integrity 3,5-18 mm, давлением 14 атм. На контрольных съёмках признаков краевых диссекций, тромбирования ПКА нет. Антеградный кровоток по ПКА восстановлен TIMI III. Ангиографический результат достигнут, удовлетворительный. Пациентка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</si>
</sst>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u/>
      <sz val="10"/>
      <color theme="1"/>
      <name val="Times New Roman"/>
      <family val="1"/>
      <charset val="204"/>
    </font>
    <font>
      <b/>
      <u/>
      <sz val="10"/>
      <color theme="1"/>
      <name val="Calibri"/>
      <family val="2"/>
      <charset val="204"/>
    </font>
    <font>
      <b/>
      <sz val="10"/>
      <color rgb="FFAEAAAA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64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5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9" fillId="9" borderId="21" applyNumberFormat="0" applyAlignment="0" applyProtection="0"/>
  </cellStyleXfs>
  <cellXfs count="3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3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4" fillId="7" borderId="6" xfId="5" applyFont="1" applyBorder="1" applyAlignment="1">
      <alignment vertical="center"/>
    </xf>
    <xf numFmtId="0" fontId="30" fillId="0" borderId="6" xfId="0" applyFont="1" applyBorder="1" applyAlignment="1">
      <alignment vertical="center"/>
    </xf>
    <xf numFmtId="0" fontId="24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7" fillId="0" borderId="7" xfId="0" applyFont="1" applyBorder="1" applyAlignment="1" applyProtection="1">
      <alignment horizontal="left" vertical="center"/>
      <protection locked="0"/>
    </xf>
    <xf numFmtId="14" fontId="33" fillId="6" borderId="7" xfId="4" applyNumberFormat="1" applyFont="1" applyBorder="1" applyAlignment="1" applyProtection="1">
      <alignment horizontal="left" vertical="center"/>
      <protection locked="0"/>
    </xf>
    <xf numFmtId="0" fontId="13" fillId="7" borderId="8" xfId="5" applyFont="1" applyBorder="1" applyAlignment="1">
      <alignment horizontal="left" vertical="center"/>
    </xf>
    <xf numFmtId="166" fontId="13" fillId="6" borderId="9" xfId="4" applyNumberFormat="1" applyFont="1" applyBorder="1" applyAlignment="1" applyProtection="1">
      <alignment horizontal="left" vertical="center"/>
      <protection locked="0"/>
    </xf>
    <xf numFmtId="0" fontId="17" fillId="0" borderId="3" xfId="0" applyFont="1" applyBorder="1" applyAlignment="1" applyProtection="1">
      <alignment vertical="center"/>
      <protection locked="0"/>
    </xf>
    <xf numFmtId="0" fontId="17" fillId="0" borderId="4" xfId="0" applyFont="1" applyBorder="1" applyAlignment="1" applyProtection="1">
      <alignment vertical="center"/>
      <protection locked="0"/>
    </xf>
    <xf numFmtId="0" fontId="17" fillId="0" borderId="9" xfId="0" applyFont="1" applyBorder="1" applyAlignment="1" applyProtection="1">
      <alignment vertical="center"/>
      <protection locked="0"/>
    </xf>
    <xf numFmtId="0" fontId="17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4" fillId="0" borderId="0" xfId="0" applyFont="1" applyBorder="1" applyAlignment="1">
      <alignment vertical="top" wrapText="1"/>
    </xf>
    <xf numFmtId="0" fontId="24" fillId="7" borderId="5" xfId="5" applyFont="1" applyBorder="1" applyAlignment="1">
      <alignment horizontal="centerContinuous" vertical="center"/>
    </xf>
    <xf numFmtId="0" fontId="31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4" fillId="0" borderId="12" xfId="0" applyFont="1" applyBorder="1" applyAlignment="1">
      <alignment vertical="top" wrapText="1"/>
    </xf>
    <xf numFmtId="0" fontId="34" fillId="0" borderId="8" xfId="0" applyFont="1" applyBorder="1" applyAlignment="1">
      <alignment vertical="top" wrapText="1"/>
    </xf>
    <xf numFmtId="0" fontId="34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5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2" fillId="0" borderId="0" xfId="0" applyFont="1" applyBorder="1" applyAlignment="1">
      <alignment horizontal="centerContinuous" vertical="center" wrapText="1"/>
    </xf>
    <xf numFmtId="0" fontId="29" fillId="0" borderId="10" xfId="0" applyFont="1" applyBorder="1" applyAlignment="1">
      <alignment horizontal="centerContinuous" vertical="top" wrapText="1"/>
    </xf>
    <xf numFmtId="0" fontId="24" fillId="0" borderId="5" xfId="0" applyFont="1" applyBorder="1" applyAlignment="1">
      <alignment horizontal="centerContinuous" vertical="distributed" wrapText="1"/>
    </xf>
    <xf numFmtId="0" fontId="24" fillId="0" borderId="11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4" fillId="0" borderId="0" xfId="0" applyFont="1" applyBorder="1" applyAlignment="1">
      <alignment horizontal="centerContinuous" vertical="distributed" wrapText="1"/>
    </xf>
    <xf numFmtId="0" fontId="24" fillId="0" borderId="13" xfId="0" applyFont="1" applyBorder="1" applyAlignment="1">
      <alignment horizontal="centerContinuous" vertical="distributed" wrapText="1"/>
    </xf>
    <xf numFmtId="0" fontId="27" fillId="0" borderId="12" xfId="0" applyFont="1" applyBorder="1" applyAlignment="1">
      <alignment horizontal="centerContinuous" vertical="distributed" wrapText="1"/>
    </xf>
    <xf numFmtId="0" fontId="28" fillId="0" borderId="0" xfId="0" applyFont="1" applyBorder="1" applyAlignment="1">
      <alignment horizontal="centerContinuous" vertical="distributed" wrapText="1"/>
    </xf>
    <xf numFmtId="0" fontId="28" fillId="0" borderId="13" xfId="0" applyFont="1" applyBorder="1" applyAlignment="1">
      <alignment horizontal="centerContinuous" vertical="distributed" wrapText="1"/>
    </xf>
    <xf numFmtId="0" fontId="39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7" fillId="0" borderId="13" xfId="0" applyFont="1" applyBorder="1" applyAlignment="1" applyProtection="1">
      <alignment vertical="center"/>
      <protection locked="0"/>
    </xf>
    <xf numFmtId="0" fontId="40" fillId="0" borderId="12" xfId="0" applyFont="1" applyBorder="1" applyAlignment="1">
      <alignment horizontal="left" vertical="center"/>
    </xf>
    <xf numFmtId="0" fontId="32" fillId="0" borderId="8" xfId="0" applyFont="1" applyBorder="1" applyAlignment="1">
      <alignment vertical="top" wrapText="1"/>
    </xf>
    <xf numFmtId="0" fontId="40" fillId="0" borderId="10" xfId="0" applyFont="1" applyBorder="1" applyAlignment="1">
      <alignment horizontal="left" vertical="top" wrapText="1"/>
    </xf>
    <xf numFmtId="0" fontId="32" fillId="0" borderId="12" xfId="0" applyFont="1" applyBorder="1" applyAlignment="1">
      <alignment vertical="top" wrapText="1"/>
    </xf>
    <xf numFmtId="0" fontId="42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6" fillId="0" borderId="12" xfId="0" applyFont="1" applyBorder="1"/>
    <xf numFmtId="0" fontId="0" fillId="0" borderId="0" xfId="0" applyBorder="1" applyProtection="1">
      <protection locked="0"/>
    </xf>
    <xf numFmtId="165" fontId="17" fillId="0" borderId="7" xfId="0" applyNumberFormat="1" applyFont="1" applyBorder="1" applyAlignment="1" applyProtection="1">
      <alignment horizontal="left" vertical="center"/>
    </xf>
    <xf numFmtId="0" fontId="30" fillId="0" borderId="6" xfId="0" applyFont="1" applyBorder="1" applyAlignment="1" applyProtection="1">
      <alignment vertical="center"/>
    </xf>
    <xf numFmtId="0" fontId="31" fillId="0" borderId="7" xfId="0" applyNumberFormat="1" applyFont="1" applyBorder="1" applyAlignment="1" applyProtection="1">
      <alignment horizontal="left" vertical="center"/>
    </xf>
    <xf numFmtId="0" fontId="17" fillId="0" borderId="7" xfId="0" applyNumberFormat="1" applyFont="1" applyBorder="1" applyAlignment="1" applyProtection="1">
      <alignment horizontal="left" vertical="center"/>
    </xf>
    <xf numFmtId="0" fontId="36" fillId="0" borderId="12" xfId="0" applyFont="1" applyBorder="1" applyProtection="1"/>
    <xf numFmtId="0" fontId="29" fillId="0" borderId="0" xfId="0" applyFont="1" applyBorder="1" applyAlignment="1">
      <alignment horizontal="centerContinuous" vertical="top" wrapText="1"/>
    </xf>
    <xf numFmtId="0" fontId="17" fillId="0" borderId="12" xfId="0" applyFont="1" applyBorder="1" applyAlignment="1" applyProtection="1">
      <alignment vertical="top" wrapText="1"/>
      <protection locked="0"/>
    </xf>
    <xf numFmtId="0" fontId="17" fillId="0" borderId="0" xfId="0" applyFont="1" applyBorder="1" applyAlignment="1" applyProtection="1">
      <alignment vertical="top" wrapText="1"/>
      <protection locked="0"/>
    </xf>
    <xf numFmtId="0" fontId="36" fillId="0" borderId="3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Continuous" vertical="top" wrapText="1"/>
      <protection locked="0"/>
    </xf>
    <xf numFmtId="20" fontId="31" fillId="0" borderId="13" xfId="0" applyNumberFormat="1" applyFont="1" applyBorder="1" applyAlignment="1">
      <alignment horizontal="left" vertical="center" wrapText="1"/>
    </xf>
    <xf numFmtId="0" fontId="20" fillId="0" borderId="0" xfId="0" applyFont="1" applyBorder="1" applyAlignment="1">
      <alignment horizontal="centerContinuous" vertical="center"/>
    </xf>
    <xf numFmtId="0" fontId="34" fillId="0" borderId="0" xfId="0" applyFont="1" applyBorder="1" applyAlignment="1">
      <alignment vertical="top"/>
    </xf>
    <xf numFmtId="0" fontId="34" fillId="0" borderId="13" xfId="0" applyFont="1" applyBorder="1" applyAlignment="1">
      <alignment vertical="top"/>
    </xf>
    <xf numFmtId="0" fontId="24" fillId="0" borderId="0" xfId="0" applyFont="1" applyBorder="1"/>
    <xf numFmtId="0" fontId="24" fillId="7" borderId="6" xfId="5" applyFont="1" applyBorder="1" applyAlignment="1" applyProtection="1">
      <alignment vertical="center"/>
    </xf>
    <xf numFmtId="0" fontId="13" fillId="7" borderId="8" xfId="5" applyFont="1" applyBorder="1" applyAlignment="1" applyProtection="1">
      <alignment horizontal="left" vertical="center"/>
    </xf>
    <xf numFmtId="0" fontId="37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6" fillId="0" borderId="0" xfId="0" applyFont="1" applyAlignment="1">
      <alignment horizontal="left" vertical="center"/>
    </xf>
    <xf numFmtId="0" fontId="17" fillId="0" borderId="3" xfId="0" applyFont="1" applyBorder="1" applyAlignment="1" applyProtection="1">
      <alignment vertical="center"/>
    </xf>
    <xf numFmtId="0" fontId="17" fillId="0" borderId="4" xfId="0" applyFont="1" applyBorder="1" applyAlignment="1" applyProtection="1">
      <alignment vertical="center"/>
    </xf>
    <xf numFmtId="0" fontId="30" fillId="0" borderId="8" xfId="0" applyFont="1" applyBorder="1" applyAlignment="1">
      <alignment vertical="center"/>
    </xf>
    <xf numFmtId="165" fontId="17" fillId="0" borderId="9" xfId="0" applyNumberFormat="1" applyFont="1" applyBorder="1" applyAlignment="1" applyProtection="1">
      <alignment horizontal="left" vertical="center"/>
      <protection locked="0"/>
    </xf>
    <xf numFmtId="0" fontId="13" fillId="7" borderId="15" xfId="5" applyFont="1" applyBorder="1" applyAlignment="1">
      <alignment horizontal="left" vertical="center"/>
    </xf>
    <xf numFmtId="166" fontId="13" fillId="6" borderId="16" xfId="4" applyNumberFormat="1" applyFont="1" applyBorder="1" applyAlignment="1" applyProtection="1">
      <alignment horizontal="left" vertical="center"/>
      <protection locked="0"/>
    </xf>
    <xf numFmtId="0" fontId="40" fillId="0" borderId="0" xfId="0" applyFont="1" applyBorder="1" applyAlignment="1">
      <alignment horizontal="left" vertical="center"/>
    </xf>
    <xf numFmtId="0" fontId="37" fillId="0" borderId="13" xfId="0" applyFont="1" applyBorder="1" applyAlignment="1" applyProtection="1">
      <alignment horizontal="left"/>
      <protection locked="0"/>
    </xf>
    <xf numFmtId="0" fontId="24" fillId="0" borderId="19" xfId="0" applyFont="1" applyBorder="1" applyAlignment="1" applyProtection="1">
      <alignment horizontal="center" vertical="center"/>
      <protection locked="0"/>
    </xf>
    <xf numFmtId="0" fontId="37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7" fillId="8" borderId="17" xfId="6" applyFont="1" applyBorder="1" applyAlignment="1">
      <alignment horizontal="left" vertical="center"/>
    </xf>
    <xf numFmtId="0" fontId="38" fillId="8" borderId="18" xfId="6" applyFont="1" applyBorder="1" applyAlignment="1" applyProtection="1">
      <alignment horizontal="left" vertical="center"/>
      <protection locked="0"/>
    </xf>
    <xf numFmtId="0" fontId="17" fillId="0" borderId="9" xfId="0" applyFont="1" applyBorder="1" applyAlignment="1" applyProtection="1">
      <alignment vertical="center"/>
    </xf>
    <xf numFmtId="0" fontId="17" fillId="0" borderId="7" xfId="0" applyFont="1" applyBorder="1" applyAlignment="1" applyProtection="1">
      <alignment vertical="center"/>
    </xf>
    <xf numFmtId="0" fontId="24" fillId="0" borderId="20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vertical="center"/>
      <protection locked="0"/>
    </xf>
    <xf numFmtId="0" fontId="30" fillId="0" borderId="4" xfId="0" applyFont="1" applyBorder="1" applyAlignment="1" applyProtection="1">
      <alignment vertical="center"/>
      <protection locked="0"/>
    </xf>
    <xf numFmtId="0" fontId="47" fillId="0" borderId="19" xfId="0" applyFont="1" applyBorder="1" applyAlignment="1" applyProtection="1">
      <alignment horizontal="center" vertical="center"/>
      <protection locked="0"/>
    </xf>
    <xf numFmtId="0" fontId="47" fillId="0" borderId="20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vertical="center"/>
      <protection locked="0"/>
    </xf>
    <xf numFmtId="0" fontId="30" fillId="0" borderId="6" xfId="0" applyFont="1" applyBorder="1" applyAlignment="1" applyProtection="1">
      <alignment vertical="center"/>
      <protection locked="0"/>
    </xf>
    <xf numFmtId="0" fontId="48" fillId="0" borderId="20" xfId="0" applyNumberFormat="1" applyFont="1" applyBorder="1" applyAlignment="1" applyProtection="1">
      <alignment horizontal="center" vertical="center" wrapText="1"/>
      <protection locked="0"/>
    </xf>
    <xf numFmtId="0" fontId="8" fillId="0" borderId="20" xfId="0" applyFont="1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>
      <alignment horizontal="right"/>
    </xf>
    <xf numFmtId="165" fontId="19" fillId="0" borderId="5" xfId="0" applyNumberFormat="1" applyFont="1" applyBorder="1" applyAlignment="1">
      <alignment horizontal="center"/>
    </xf>
    <xf numFmtId="0" fontId="21" fillId="0" borderId="11" xfId="0" applyFont="1" applyBorder="1" applyAlignment="1">
      <alignment horizontal="right" vertical="top"/>
    </xf>
    <xf numFmtId="0" fontId="20" fillId="0" borderId="12" xfId="0" applyFont="1" applyBorder="1" applyAlignment="1">
      <alignment horizontal="centerContinuous" vertical="top"/>
    </xf>
    <xf numFmtId="0" fontId="18" fillId="0" borderId="0" xfId="0" applyFont="1" applyBorder="1" applyAlignment="1">
      <alignment horizontal="centerContinuous"/>
    </xf>
    <xf numFmtId="0" fontId="51" fillId="9" borderId="21" xfId="7" applyFont="1" applyBorder="1" applyAlignment="1">
      <alignment horizontal="left" vertical="center"/>
    </xf>
    <xf numFmtId="14" fontId="50" fillId="9" borderId="22" xfId="7" applyNumberFormat="1" applyFont="1" applyBorder="1" applyAlignment="1" applyProtection="1">
      <alignment horizontal="right" vertical="center"/>
    </xf>
    <xf numFmtId="0" fontId="50" fillId="9" borderId="22" xfId="7" applyFont="1" applyBorder="1" applyAlignment="1" applyProtection="1">
      <alignment horizontal="right" vertical="center"/>
    </xf>
    <xf numFmtId="0" fontId="24" fillId="0" borderId="12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51" fillId="9" borderId="21" xfId="7" applyFont="1" applyBorder="1" applyAlignment="1" applyProtection="1">
      <alignment horizontal="left" vertical="center"/>
    </xf>
    <xf numFmtId="0" fontId="25" fillId="0" borderId="12" xfId="0" applyNumberFormat="1" applyFont="1" applyFill="1" applyBorder="1" applyAlignment="1">
      <alignment horizontal="justify" vertical="center" wrapText="1"/>
    </xf>
    <xf numFmtId="0" fontId="26" fillId="0" borderId="13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justify" vertical="center" wrapText="1"/>
      <protection locked="0"/>
    </xf>
    <xf numFmtId="0" fontId="26" fillId="0" borderId="0" xfId="0" applyFont="1" applyFill="1" applyBorder="1" applyAlignment="1" applyProtection="1">
      <alignment vertical="center"/>
      <protection locked="0"/>
    </xf>
    <xf numFmtId="0" fontId="24" fillId="0" borderId="0" xfId="0" applyFont="1" applyFill="1" applyBorder="1" applyAlignment="1" applyProtection="1">
      <alignment horizontal="left" vertical="top" wrapText="1"/>
      <protection locked="0"/>
    </xf>
    <xf numFmtId="0" fontId="24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3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4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8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3" fillId="0" borderId="0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vertical="top"/>
    </xf>
    <xf numFmtId="0" fontId="56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40" fillId="0" borderId="0" xfId="0" applyFont="1" applyBorder="1" applyAlignment="1">
      <alignment horizontal="centerContinuous" vertical="center"/>
    </xf>
    <xf numFmtId="0" fontId="52" fillId="0" borderId="0" xfId="0" applyFont="1" applyBorder="1" applyAlignment="1" applyProtection="1">
      <alignment vertical="top" wrapText="1"/>
      <protection locked="0"/>
    </xf>
    <xf numFmtId="0" fontId="52" fillId="0" borderId="3" xfId="0" applyFont="1" applyBorder="1" applyAlignment="1" applyProtection="1">
      <alignment vertical="top" wrapText="1"/>
      <protection locked="0"/>
    </xf>
    <xf numFmtId="0" fontId="56" fillId="0" borderId="0" xfId="0" applyFont="1" applyBorder="1" applyAlignment="1">
      <alignment horizontal="centerContinuous" vertical="center" wrapText="1"/>
    </xf>
    <xf numFmtId="0" fontId="17" fillId="0" borderId="13" xfId="0" applyFont="1" applyBorder="1" applyAlignment="1" applyProtection="1">
      <alignment vertical="top" wrapText="1"/>
      <protection locked="0"/>
    </xf>
    <xf numFmtId="49" fontId="48" fillId="0" borderId="19" xfId="0" applyNumberFormat="1" applyFont="1" applyBorder="1" applyAlignment="1" applyProtection="1">
      <alignment horizontal="center" vertical="center" wrapText="1"/>
      <protection locked="0"/>
    </xf>
    <xf numFmtId="49" fontId="8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51" fillId="9" borderId="23" xfId="7" applyFont="1" applyBorder="1" applyAlignment="1">
      <alignment horizontal="left" vertical="center"/>
    </xf>
    <xf numFmtId="0" fontId="49" fillId="9" borderId="12" xfId="7" applyBorder="1" applyAlignment="1" applyProtection="1">
      <alignment horizontal="left" vertical="center"/>
    </xf>
    <xf numFmtId="0" fontId="49" fillId="9" borderId="24" xfId="7" applyBorder="1" applyAlignment="1" applyProtection="1">
      <alignment horizontal="justify" vertical="justify" wrapText="1"/>
    </xf>
    <xf numFmtId="0" fontId="49" fillId="9" borderId="24" xfId="7" applyBorder="1" applyAlignment="1" applyProtection="1">
      <alignment horizontal="justify" vertical="top" wrapText="1"/>
    </xf>
    <xf numFmtId="0" fontId="58" fillId="0" borderId="25" xfId="0" applyFont="1" applyBorder="1" applyAlignment="1" applyProtection="1">
      <alignment horizontal="center" vertical="center"/>
      <protection locked="0"/>
    </xf>
    <xf numFmtId="0" fontId="58" fillId="0" borderId="25" xfId="0" applyFont="1" applyFill="1" applyBorder="1" applyAlignment="1" applyProtection="1">
      <alignment horizontal="center" vertical="center"/>
      <protection locked="0"/>
    </xf>
    <xf numFmtId="0" fontId="58" fillId="0" borderId="26" xfId="0" applyFont="1" applyBorder="1" applyAlignment="1" applyProtection="1">
      <alignment horizontal="center" vertical="center"/>
      <protection locked="0"/>
    </xf>
    <xf numFmtId="0" fontId="59" fillId="4" borderId="28" xfId="0" applyFont="1" applyFill="1" applyBorder="1" applyAlignment="1">
      <alignment horizontal="center" vertical="center"/>
    </xf>
    <xf numFmtId="0" fontId="59" fillId="4" borderId="29" xfId="0" applyFont="1" applyFill="1" applyBorder="1" applyAlignment="1">
      <alignment horizontal="center" vertical="center"/>
    </xf>
    <xf numFmtId="0" fontId="59" fillId="4" borderId="27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justify" vertical="center" wrapText="1"/>
    </xf>
    <xf numFmtId="0" fontId="58" fillId="0" borderId="31" xfId="0" applyFont="1" applyBorder="1" applyAlignment="1" applyProtection="1">
      <alignment horizontal="center" vertical="center"/>
      <protection locked="0"/>
    </xf>
    <xf numFmtId="0" fontId="13" fillId="0" borderId="32" xfId="0" applyFont="1" applyBorder="1" applyAlignment="1">
      <alignment horizontal="justify" vertical="center" wrapText="1"/>
    </xf>
    <xf numFmtId="0" fontId="58" fillId="0" borderId="33" xfId="0" applyFont="1" applyBorder="1" applyAlignment="1" applyProtection="1">
      <alignment horizontal="center" vertical="center"/>
      <protection locked="0"/>
    </xf>
    <xf numFmtId="0" fontId="58" fillId="0" borderId="33" xfId="0" applyFont="1" applyFill="1" applyBorder="1" applyAlignment="1" applyProtection="1">
      <alignment horizontal="center" vertical="center"/>
      <protection locked="0"/>
    </xf>
    <xf numFmtId="0" fontId="13" fillId="0" borderId="32" xfId="0" applyNumberFormat="1" applyFont="1" applyFill="1" applyBorder="1" applyAlignment="1">
      <alignment horizontal="justify" vertical="center" wrapText="1"/>
    </xf>
    <xf numFmtId="0" fontId="25" fillId="0" borderId="32" xfId="0" applyNumberFormat="1" applyFont="1" applyFill="1" applyBorder="1" applyAlignment="1">
      <alignment horizontal="justify" vertical="center" wrapText="1"/>
    </xf>
    <xf numFmtId="0" fontId="25" fillId="0" borderId="34" xfId="0" applyNumberFormat="1" applyFont="1" applyFill="1" applyBorder="1" applyAlignment="1">
      <alignment horizontal="justify" vertical="center" wrapText="1"/>
    </xf>
    <xf numFmtId="0" fontId="58" fillId="0" borderId="35" xfId="0" applyFont="1" applyFill="1" applyBorder="1" applyAlignment="1" applyProtection="1">
      <alignment horizontal="center" vertical="center"/>
      <protection locked="0"/>
    </xf>
    <xf numFmtId="0" fontId="58" fillId="0" borderId="36" xfId="0" applyFont="1" applyFill="1" applyBorder="1" applyAlignment="1" applyProtection="1">
      <alignment horizontal="center" vertical="center"/>
      <protection locked="0"/>
    </xf>
    <xf numFmtId="0" fontId="22" fillId="5" borderId="10" xfId="0" applyFont="1" applyFill="1" applyBorder="1" applyAlignment="1">
      <alignment horizontal="left" vertical="center"/>
    </xf>
    <xf numFmtId="0" fontId="22" fillId="5" borderId="34" xfId="0" applyFont="1" applyFill="1" applyBorder="1" applyAlignment="1">
      <alignment horizontal="left" vertical="center"/>
    </xf>
    <xf numFmtId="0" fontId="17" fillId="8" borderId="37" xfId="6" applyFont="1" applyBorder="1" applyAlignment="1">
      <alignment horizontal="left" vertical="center"/>
    </xf>
    <xf numFmtId="0" fontId="38" fillId="8" borderId="16" xfId="6" applyFont="1" applyBorder="1" applyAlignment="1" applyProtection="1">
      <alignment horizontal="left" vertical="center"/>
      <protection locked="0"/>
    </xf>
    <xf numFmtId="14" fontId="57" fillId="9" borderId="38" xfId="7" applyNumberFormat="1" applyFont="1" applyBorder="1" applyAlignment="1">
      <alignment horizontal="left" vertical="center"/>
    </xf>
    <xf numFmtId="14" fontId="50" fillId="9" borderId="39" xfId="7" applyNumberFormat="1" applyFont="1" applyBorder="1" applyAlignment="1" applyProtection="1">
      <alignment horizontal="right" vertical="center"/>
    </xf>
    <xf numFmtId="0" fontId="20" fillId="0" borderId="5" xfId="0" applyFont="1" applyBorder="1" applyAlignment="1" applyProtection="1">
      <alignment horizontal="center"/>
    </xf>
    <xf numFmtId="0" fontId="38" fillId="8" borderId="18" xfId="6" applyFont="1" applyBorder="1" applyAlignment="1" applyProtection="1">
      <alignment horizontal="left" vertical="center"/>
    </xf>
    <xf numFmtId="0" fontId="58" fillId="0" borderId="26" xfId="0" applyFont="1" applyBorder="1" applyAlignment="1" applyProtection="1">
      <alignment horizontal="justify" vertical="center" wrapText="1"/>
      <protection locked="0"/>
    </xf>
    <xf numFmtId="0" fontId="58" fillId="0" borderId="25" xfId="0" applyFont="1" applyBorder="1" applyAlignment="1" applyProtection="1">
      <alignment horizontal="justify" vertical="center" wrapText="1"/>
      <protection locked="0"/>
    </xf>
    <xf numFmtId="16" fontId="58" fillId="0" borderId="25" xfId="0" applyNumberFormat="1" applyFont="1" applyBorder="1" applyAlignment="1" applyProtection="1">
      <alignment horizontal="justify" vertical="center" wrapText="1"/>
      <protection locked="0"/>
    </xf>
    <xf numFmtId="0" fontId="58" fillId="0" borderId="25" xfId="0" applyFont="1" applyFill="1" applyBorder="1" applyAlignment="1" applyProtection="1">
      <alignment horizontal="justify" vertical="center" wrapText="1"/>
      <protection locked="0"/>
    </xf>
    <xf numFmtId="0" fontId="58" fillId="0" borderId="35" xfId="0" applyFont="1" applyFill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60" fillId="0" borderId="40" xfId="0" applyFont="1" applyBorder="1" applyProtection="1">
      <protection locked="0"/>
    </xf>
    <xf numFmtId="0" fontId="4" fillId="0" borderId="0" xfId="0" applyFont="1"/>
    <xf numFmtId="0" fontId="0" fillId="0" borderId="0" xfId="0" applyAlignment="1">
      <alignment horizontal="center" vertical="top"/>
    </xf>
    <xf numFmtId="0" fontId="13" fillId="0" borderId="0" xfId="0" applyFont="1" applyAlignment="1">
      <alignment horizontal="right" vertical="center"/>
    </xf>
    <xf numFmtId="0" fontId="13" fillId="0" borderId="43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47" fillId="0" borderId="46" xfId="0" applyFont="1" applyBorder="1" applyAlignment="1">
      <alignment horizontal="center" vertical="center" wrapText="1"/>
    </xf>
    <xf numFmtId="0" fontId="47" fillId="0" borderId="49" xfId="0" applyFont="1" applyBorder="1" applyAlignment="1">
      <alignment horizontal="center" vertical="center" wrapText="1"/>
    </xf>
    <xf numFmtId="0" fontId="47" fillId="0" borderId="50" xfId="0" applyFont="1" applyBorder="1" applyAlignment="1">
      <alignment horizontal="center" vertical="center" wrapText="1"/>
    </xf>
    <xf numFmtId="0" fontId="47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16" fontId="47" fillId="0" borderId="45" xfId="0" applyNumberFormat="1" applyFont="1" applyBorder="1" applyAlignment="1">
      <alignment horizontal="center" vertical="center" wrapText="1"/>
    </xf>
    <xf numFmtId="0" fontId="61" fillId="0" borderId="48" xfId="0" applyFont="1" applyBorder="1" applyAlignment="1">
      <alignment vertical="center" wrapText="1"/>
    </xf>
    <xf numFmtId="0" fontId="63" fillId="0" borderId="48" xfId="0" applyFont="1" applyBorder="1" applyAlignment="1">
      <alignment horizontal="center" vertical="center" wrapText="1"/>
    </xf>
    <xf numFmtId="0" fontId="47" fillId="0" borderId="48" xfId="0" applyFont="1" applyBorder="1" applyAlignment="1">
      <alignment vertical="center" wrapText="1"/>
    </xf>
    <xf numFmtId="0" fontId="63" fillId="0" borderId="48" xfId="0" applyFont="1" applyBorder="1" applyAlignment="1">
      <alignment vertical="center" wrapText="1"/>
    </xf>
    <xf numFmtId="16" fontId="47" fillId="0" borderId="47" xfId="0" applyNumberFormat="1" applyFont="1" applyBorder="1" applyAlignment="1">
      <alignment horizontal="center" vertical="center" wrapText="1"/>
    </xf>
    <xf numFmtId="0" fontId="61" fillId="0" borderId="50" xfId="0" applyFont="1" applyBorder="1" applyAlignment="1">
      <alignment vertical="center" wrapText="1"/>
    </xf>
    <xf numFmtId="0" fontId="63" fillId="0" borderId="50" xfId="0" applyFont="1" applyBorder="1" applyAlignment="1">
      <alignment horizontal="center" vertical="center" wrapText="1"/>
    </xf>
    <xf numFmtId="0" fontId="47" fillId="0" borderId="50" xfId="0" applyFont="1" applyBorder="1" applyAlignment="1">
      <alignment vertical="center" wrapText="1"/>
    </xf>
    <xf numFmtId="0" fontId="63" fillId="0" borderId="50" xfId="0" applyFont="1" applyBorder="1" applyAlignment="1">
      <alignment vertical="center" wrapText="1"/>
    </xf>
    <xf numFmtId="17" fontId="47" fillId="0" borderId="47" xfId="0" applyNumberFormat="1" applyFont="1" applyBorder="1" applyAlignment="1">
      <alignment horizontal="center" vertical="center" wrapText="1"/>
    </xf>
    <xf numFmtId="0" fontId="61" fillId="0" borderId="52" xfId="0" applyFont="1" applyBorder="1" applyAlignment="1">
      <alignment vertical="center" wrapText="1"/>
    </xf>
    <xf numFmtId="0" fontId="63" fillId="0" borderId="52" xfId="0" applyFont="1" applyBorder="1" applyAlignment="1">
      <alignment horizontal="center" vertical="center" wrapText="1"/>
    </xf>
    <xf numFmtId="0" fontId="47" fillId="0" borderId="52" xfId="0" applyFont="1" applyBorder="1" applyAlignment="1">
      <alignment vertical="center" wrapText="1"/>
    </xf>
    <xf numFmtId="0" fontId="63" fillId="0" borderId="52" xfId="0" applyFont="1" applyBorder="1" applyAlignment="1">
      <alignment vertical="center" wrapText="1"/>
    </xf>
    <xf numFmtId="0" fontId="27" fillId="0" borderId="52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7" fillId="0" borderId="50" xfId="0" applyFont="1" applyBorder="1" applyAlignment="1">
      <alignment vertical="center" wrapText="1"/>
    </xf>
    <xf numFmtId="20" fontId="27" fillId="0" borderId="52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horizontal="left" vertical="center" indent="7"/>
    </xf>
    <xf numFmtId="0" fontId="27" fillId="0" borderId="48" xfId="0" applyFont="1" applyBorder="1" applyAlignment="1">
      <alignment vertical="center" wrapText="1"/>
    </xf>
    <xf numFmtId="0" fontId="47" fillId="0" borderId="45" xfId="0" applyFont="1" applyBorder="1" applyAlignment="1">
      <alignment horizontal="center" vertical="center" wrapText="1"/>
    </xf>
    <xf numFmtId="0" fontId="47" fillId="0" borderId="48" xfId="0" applyFont="1" applyBorder="1" applyAlignment="1">
      <alignment horizontal="left" vertical="center" wrapText="1" indent="2"/>
    </xf>
    <xf numFmtId="0" fontId="47" fillId="0" borderId="48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65" fillId="0" borderId="50" xfId="0" applyFont="1" applyBorder="1" applyAlignment="1">
      <alignment vertical="center" wrapText="1"/>
    </xf>
    <xf numFmtId="0" fontId="0" fillId="0" borderId="0" xfId="0" applyAlignment="1">
      <alignment vertical="distributed"/>
    </xf>
    <xf numFmtId="0" fontId="13" fillId="0" borderId="0" xfId="0" applyFont="1" applyAlignment="1">
      <alignment horizontal="center" vertical="distributed"/>
    </xf>
    <xf numFmtId="0" fontId="0" fillId="0" borderId="0" xfId="0" applyAlignment="1">
      <alignment horizontal="center" vertical="distributed"/>
    </xf>
    <xf numFmtId="0" fontId="13" fillId="0" borderId="0" xfId="0" applyFont="1" applyAlignment="1">
      <alignment horizontal="center" vertical="center"/>
    </xf>
    <xf numFmtId="0" fontId="27" fillId="0" borderId="46" xfId="0" applyFont="1" applyBorder="1" applyAlignment="1">
      <alignment horizontal="center" vertical="center" wrapText="1"/>
    </xf>
    <xf numFmtId="14" fontId="27" fillId="0" borderId="46" xfId="0" applyNumberFormat="1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  <xf numFmtId="14" fontId="27" fillId="0" borderId="47" xfId="0" applyNumberFormat="1" applyFont="1" applyBorder="1" applyAlignment="1">
      <alignment horizontal="center" vertical="center" wrapText="1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3" xfId="0" applyFont="1" applyBorder="1" applyAlignment="1" applyProtection="1">
      <alignment horizontal="justify" vertical="top" wrapText="1"/>
      <protection locked="0"/>
    </xf>
    <xf numFmtId="0" fontId="40" fillId="0" borderId="0" xfId="0" applyFont="1" applyBorder="1" applyAlignment="1">
      <alignment horizontal="left" vertical="center" wrapText="1"/>
    </xf>
    <xf numFmtId="0" fontId="48" fillId="0" borderId="0" xfId="0" applyFont="1" applyBorder="1" applyAlignment="1" applyProtection="1">
      <alignment horizontal="justify" vertical="top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54" fillId="0" borderId="13" xfId="0" applyFont="1" applyBorder="1" applyAlignment="1" applyProtection="1">
      <alignment horizontal="justify" vertical="top" wrapText="1"/>
      <protection locked="0"/>
    </xf>
    <xf numFmtId="0" fontId="41" fillId="0" borderId="12" xfId="0" applyFont="1" applyBorder="1" applyAlignment="1" applyProtection="1">
      <alignment horizontal="center" vertical="center" wrapText="1"/>
      <protection locked="0"/>
    </xf>
    <xf numFmtId="0" fontId="41" fillId="0" borderId="0" xfId="0" applyFont="1" applyBorder="1" applyAlignment="1" applyProtection="1">
      <alignment horizontal="center" vertical="center" wrapText="1"/>
      <protection locked="0"/>
    </xf>
    <xf numFmtId="0" fontId="41" fillId="0" borderId="13" xfId="0" applyFont="1" applyBorder="1" applyAlignment="1" applyProtection="1">
      <alignment horizontal="center" vertical="center" wrapText="1"/>
      <protection locked="0"/>
    </xf>
    <xf numFmtId="0" fontId="66" fillId="0" borderId="0" xfId="0" applyFont="1" applyBorder="1" applyAlignment="1" applyProtection="1">
      <alignment horizontal="justify" vertical="top" wrapText="1"/>
      <protection locked="0"/>
    </xf>
    <xf numFmtId="0" fontId="66" fillId="0" borderId="13" xfId="0" applyFont="1" applyBorder="1" applyAlignment="1" applyProtection="1">
      <alignment horizontal="justify" vertical="top" wrapText="1"/>
      <protection locked="0"/>
    </xf>
    <xf numFmtId="0" fontId="66" fillId="0" borderId="3" xfId="0" applyFont="1" applyBorder="1" applyAlignment="1" applyProtection="1">
      <alignment horizontal="justify" vertical="top" wrapText="1"/>
      <protection locked="0"/>
    </xf>
    <xf numFmtId="0" fontId="66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53" fillId="0" borderId="3" xfId="0" applyFont="1" applyBorder="1" applyAlignment="1" applyProtection="1">
      <alignment horizontal="left" vertical="center"/>
      <protection locked="0"/>
    </xf>
    <xf numFmtId="0" fontId="38" fillId="0" borderId="12" xfId="0" applyFont="1" applyBorder="1" applyAlignment="1" applyProtection="1">
      <alignment horizontal="center" vertical="distributed" wrapText="1"/>
      <protection locked="0"/>
    </xf>
    <xf numFmtId="0" fontId="38" fillId="0" borderId="0" xfId="0" applyFont="1" applyBorder="1" applyAlignment="1" applyProtection="1">
      <alignment horizontal="center" vertical="distributed" wrapText="1"/>
      <protection locked="0"/>
    </xf>
    <xf numFmtId="0" fontId="38" fillId="0" borderId="13" xfId="0" applyFont="1" applyBorder="1" applyAlignment="1" applyProtection="1">
      <alignment horizontal="center" vertical="distributed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43" fillId="0" borderId="0" xfId="0" applyFont="1" applyBorder="1" applyAlignment="1" applyProtection="1">
      <alignment horizontal="justify" vertical="top" wrapText="1"/>
      <protection locked="0"/>
    </xf>
    <xf numFmtId="0" fontId="43" fillId="0" borderId="13" xfId="0" applyFont="1" applyBorder="1" applyAlignment="1" applyProtection="1">
      <alignment horizontal="justify" vertical="top" wrapText="1"/>
      <protection locked="0"/>
    </xf>
    <xf numFmtId="0" fontId="13" fillId="0" borderId="12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12" xfId="0" applyFont="1" applyBorder="1" applyAlignment="1" applyProtection="1">
      <alignment horizontal="justify" vertical="top" wrapText="1"/>
      <protection locked="0"/>
    </xf>
    <xf numFmtId="0" fontId="47" fillId="0" borderId="54" xfId="0" applyFont="1" applyBorder="1" applyAlignment="1">
      <alignment vertical="center" wrapText="1"/>
    </xf>
    <xf numFmtId="0" fontId="47" fillId="0" borderId="51" xfId="0" applyFont="1" applyBorder="1" applyAlignment="1">
      <alignment vertical="center" wrapText="1"/>
    </xf>
    <xf numFmtId="0" fontId="47" fillId="0" borderId="48" xfId="0" applyFont="1" applyBorder="1" applyAlignment="1">
      <alignment vertical="center" wrapText="1"/>
    </xf>
    <xf numFmtId="0" fontId="47" fillId="0" borderId="54" xfId="0" applyFont="1" applyBorder="1" applyAlignment="1">
      <alignment horizontal="center" vertical="center" wrapText="1"/>
    </xf>
    <xf numFmtId="0" fontId="47" fillId="0" borderId="48" xfId="0" applyFont="1" applyBorder="1" applyAlignment="1">
      <alignment horizontal="center" vertical="center" wrapText="1"/>
    </xf>
    <xf numFmtId="0" fontId="47" fillId="0" borderId="51" xfId="0" applyFont="1" applyBorder="1" applyAlignment="1">
      <alignment horizontal="center" vertical="center" wrapText="1"/>
    </xf>
    <xf numFmtId="14" fontId="27" fillId="0" borderId="54" xfId="0" applyNumberFormat="1" applyFont="1" applyBorder="1" applyAlignment="1">
      <alignment horizontal="center" vertical="center" wrapText="1"/>
    </xf>
    <xf numFmtId="14" fontId="27" fillId="0" borderId="48" xfId="0" applyNumberFormat="1" applyFont="1" applyBorder="1" applyAlignment="1">
      <alignment horizontal="center" vertical="center" wrapText="1"/>
    </xf>
    <xf numFmtId="0" fontId="27" fillId="0" borderId="55" xfId="0" applyFont="1" applyBorder="1" applyAlignment="1">
      <alignment horizontal="center" vertical="center" wrapText="1"/>
    </xf>
    <xf numFmtId="0" fontId="27" fillId="0" borderId="56" xfId="0" applyFont="1" applyBorder="1" applyAlignment="1">
      <alignment horizontal="center" vertical="center" wrapText="1"/>
    </xf>
    <xf numFmtId="0" fontId="27" fillId="0" borderId="57" xfId="0" applyFont="1" applyBorder="1" applyAlignment="1">
      <alignment horizontal="center" vertical="center" wrapText="1"/>
    </xf>
    <xf numFmtId="0" fontId="27" fillId="0" borderId="54" xfId="0" applyFont="1" applyBorder="1" applyAlignment="1">
      <alignment horizontal="center" vertical="center" wrapText="1"/>
    </xf>
    <xf numFmtId="0" fontId="27" fillId="0" borderId="48" xfId="0" applyFont="1" applyBorder="1" applyAlignment="1">
      <alignment horizontal="center" vertical="center" wrapText="1"/>
    </xf>
    <xf numFmtId="0" fontId="47" fillId="0" borderId="55" xfId="0" applyFont="1" applyBorder="1" applyAlignment="1">
      <alignment vertical="center" wrapText="1"/>
    </xf>
    <xf numFmtId="0" fontId="47" fillId="0" borderId="56" xfId="0" applyFont="1" applyBorder="1" applyAlignment="1">
      <alignment vertical="center" wrapText="1"/>
    </xf>
    <xf numFmtId="0" fontId="47" fillId="0" borderId="57" xfId="0" applyFont="1" applyBorder="1" applyAlignment="1">
      <alignment vertical="center" wrapText="1"/>
    </xf>
    <xf numFmtId="0" fontId="47" fillId="0" borderId="58" xfId="0" applyFont="1" applyBorder="1" applyAlignment="1">
      <alignment vertical="center" wrapText="1"/>
    </xf>
    <xf numFmtId="0" fontId="47" fillId="0" borderId="59" xfId="0" applyFont="1" applyBorder="1" applyAlignment="1">
      <alignment vertical="center" wrapText="1"/>
    </xf>
    <xf numFmtId="0" fontId="47" fillId="0" borderId="60" xfId="0" applyFont="1" applyBorder="1" applyAlignment="1">
      <alignment vertical="center" wrapText="1"/>
    </xf>
    <xf numFmtId="0" fontId="47" fillId="0" borderId="61" xfId="0" applyFont="1" applyBorder="1" applyAlignment="1">
      <alignment vertical="center" wrapText="1"/>
    </xf>
    <xf numFmtId="0" fontId="47" fillId="0" borderId="62" xfId="0" applyFont="1" applyBorder="1" applyAlignment="1">
      <alignment vertical="center" wrapText="1"/>
    </xf>
    <xf numFmtId="0" fontId="47" fillId="0" borderId="63" xfId="0" applyFont="1" applyBorder="1" applyAlignment="1">
      <alignment vertical="center" wrapText="1"/>
    </xf>
    <xf numFmtId="0" fontId="47" fillId="0" borderId="53" xfId="0" applyFont="1" applyBorder="1" applyAlignment="1">
      <alignment horizontal="center" vertical="center" wrapText="1"/>
    </xf>
    <xf numFmtId="0" fontId="47" fillId="0" borderId="50" xfId="0" applyFont="1" applyBorder="1" applyAlignment="1">
      <alignment horizontal="center" vertical="center" wrapText="1"/>
    </xf>
    <xf numFmtId="0" fontId="47" fillId="0" borderId="61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63" xfId="0" applyFont="1" applyBorder="1" applyAlignment="1">
      <alignment horizontal="center" vertical="center" wrapText="1"/>
    </xf>
    <xf numFmtId="0" fontId="63" fillId="0" borderId="54" xfId="0" applyFont="1" applyBorder="1" applyAlignment="1">
      <alignment horizontal="center" vertical="center" wrapText="1"/>
    </xf>
    <xf numFmtId="0" fontId="63" fillId="0" borderId="51" xfId="0" applyFont="1" applyBorder="1" applyAlignment="1">
      <alignment horizontal="center" vertical="center" wrapText="1"/>
    </xf>
    <xf numFmtId="0" fontId="63" fillId="0" borderId="48" xfId="0" applyFont="1" applyBorder="1" applyAlignment="1">
      <alignment horizontal="center" vertical="center" wrapText="1"/>
    </xf>
    <xf numFmtId="0" fontId="13" fillId="0" borderId="41" xfId="0" applyFont="1" applyBorder="1" applyAlignment="1">
      <alignment vertical="center" wrapText="1"/>
    </xf>
    <xf numFmtId="0" fontId="13" fillId="0" borderId="42" xfId="0" applyFont="1" applyBorder="1" applyAlignment="1">
      <alignment vertical="center" wrapText="1"/>
    </xf>
    <xf numFmtId="0" fontId="47" fillId="0" borderId="46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27" fillId="0" borderId="46" xfId="0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4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G10" sqref="G1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52" t="s">
        <v>276</v>
      </c>
      <c r="B6" s="253"/>
      <c r="C6" s="253"/>
      <c r="D6" s="253"/>
      <c r="E6" s="253"/>
      <c r="F6" s="253"/>
      <c r="G6" s="253"/>
      <c r="H6" s="254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44790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0.96527777777777779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0.96875</v>
      </c>
      <c r="C10" s="61"/>
      <c r="D10" s="116" t="s">
        <v>235</v>
      </c>
      <c r="E10" s="112"/>
      <c r="F10" s="112"/>
      <c r="G10" s="29" t="s">
        <v>226</v>
      </c>
      <c r="H10" s="31"/>
    </row>
    <row r="11" spans="1:8" ht="18" thickTop="1" thickBot="1">
      <c r="A11" s="106" t="s">
        <v>255</v>
      </c>
      <c r="B11" s="107" t="s">
        <v>521</v>
      </c>
      <c r="C11" s="62"/>
      <c r="D11" s="116" t="s">
        <v>232</v>
      </c>
      <c r="E11" s="112"/>
      <c r="F11" s="112"/>
      <c r="G11" s="29" t="s">
        <v>317</v>
      </c>
      <c r="H11" s="31"/>
    </row>
    <row r="12" spans="1:8" ht="16.5" thickTop="1">
      <c r="A12" s="97" t="s">
        <v>8</v>
      </c>
      <c r="B12" s="98">
        <v>17561</v>
      </c>
      <c r="C12" s="63"/>
      <c r="D12" s="116" t="s">
        <v>370</v>
      </c>
      <c r="E12" s="112"/>
      <c r="F12" s="112"/>
      <c r="G12" s="29" t="s">
        <v>321</v>
      </c>
      <c r="H12" s="31"/>
    </row>
    <row r="13" spans="1:8" ht="15.75">
      <c r="A13" s="20" t="s">
        <v>10</v>
      </c>
      <c r="B13" s="35">
        <f>DATEDIF(B12,B8,"y")</f>
        <v>74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13030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520</v>
      </c>
      <c r="C16" s="18"/>
      <c r="D16" s="41"/>
      <c r="E16" s="41"/>
      <c r="F16" s="41"/>
      <c r="G16" s="159" t="s">
        <v>522</v>
      </c>
      <c r="H16" s="117">
        <v>220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517</v>
      </c>
      <c r="C18" s="18"/>
      <c r="D18" s="33" t="s">
        <v>273</v>
      </c>
      <c r="E18" s="33"/>
      <c r="F18" s="33"/>
      <c r="G18" s="101" t="s">
        <v>252</v>
      </c>
      <c r="H18" s="102" t="s">
        <v>382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49" t="s">
        <v>523</v>
      </c>
      <c r="C20" s="255"/>
      <c r="D20" s="255"/>
      <c r="E20" s="255"/>
      <c r="F20" s="255"/>
      <c r="G20" s="255"/>
      <c r="H20" s="256"/>
    </row>
    <row r="21" spans="1:8">
      <c r="A21" s="66"/>
      <c r="B21" s="257"/>
      <c r="C21" s="257"/>
      <c r="D21" s="257"/>
      <c r="E21" s="257"/>
      <c r="F21" s="257"/>
      <c r="G21" s="257"/>
      <c r="H21" s="258"/>
    </row>
    <row r="22" spans="1:8" ht="15.6" customHeight="1">
      <c r="A22" s="67" t="s">
        <v>334</v>
      </c>
      <c r="B22" s="259" t="s">
        <v>524</v>
      </c>
      <c r="C22" s="259"/>
      <c r="D22" s="259"/>
      <c r="E22" s="259"/>
      <c r="F22" s="259"/>
      <c r="G22" s="259"/>
      <c r="H22" s="260"/>
    </row>
    <row r="23" spans="1:8" ht="14.45" customHeight="1">
      <c r="A23" s="43"/>
      <c r="B23" s="249"/>
      <c r="C23" s="249"/>
      <c r="D23" s="249"/>
      <c r="E23" s="249"/>
      <c r="F23" s="249"/>
      <c r="G23" s="249"/>
      <c r="H23" s="261"/>
    </row>
    <row r="24" spans="1:8" ht="14.45" customHeight="1">
      <c r="A24" s="68"/>
      <c r="B24" s="249"/>
      <c r="C24" s="249"/>
      <c r="D24" s="249"/>
      <c r="E24" s="249"/>
      <c r="F24" s="249"/>
      <c r="G24" s="249"/>
      <c r="H24" s="261"/>
    </row>
    <row r="25" spans="1:8" ht="14.45" customHeight="1">
      <c r="A25" s="43"/>
      <c r="B25" s="249"/>
      <c r="C25" s="249"/>
      <c r="D25" s="249"/>
      <c r="E25" s="249"/>
      <c r="F25" s="249"/>
      <c r="G25" s="249"/>
      <c r="H25" s="261"/>
    </row>
    <row r="26" spans="1:8" ht="14.45" customHeight="1">
      <c r="A26" s="45"/>
      <c r="B26" s="262"/>
      <c r="C26" s="262"/>
      <c r="D26" s="262"/>
      <c r="E26" s="262"/>
      <c r="F26" s="262"/>
      <c r="G26" s="262"/>
      <c r="H26" s="263"/>
    </row>
    <row r="27" spans="1:8" ht="14.45" customHeight="1">
      <c r="A27" s="67" t="s">
        <v>335</v>
      </c>
      <c r="B27" s="259" t="s">
        <v>525</v>
      </c>
      <c r="C27" s="259"/>
      <c r="D27" s="259"/>
      <c r="E27" s="259"/>
      <c r="F27" s="259"/>
      <c r="G27" s="259"/>
      <c r="H27" s="260"/>
    </row>
    <row r="28" spans="1:8" ht="15.6" customHeight="1">
      <c r="A28" s="43"/>
      <c r="B28" s="249"/>
      <c r="C28" s="249"/>
      <c r="D28" s="249"/>
      <c r="E28" s="249"/>
      <c r="F28" s="249"/>
      <c r="G28" s="249"/>
      <c r="H28" s="261"/>
    </row>
    <row r="29" spans="1:8" ht="14.45" customHeight="1">
      <c r="A29" s="43"/>
      <c r="B29" s="249"/>
      <c r="C29" s="249"/>
      <c r="D29" s="249"/>
      <c r="E29" s="249"/>
      <c r="F29" s="249"/>
      <c r="G29" s="249"/>
      <c r="H29" s="261"/>
    </row>
    <row r="30" spans="1:8" ht="14.45" customHeight="1">
      <c r="A30" s="37"/>
      <c r="B30" s="249"/>
      <c r="C30" s="249"/>
      <c r="D30" s="249"/>
      <c r="E30" s="249"/>
      <c r="F30" s="249"/>
      <c r="G30" s="249"/>
      <c r="H30" s="261"/>
    </row>
    <row r="31" spans="1:8" ht="14.45" customHeight="1">
      <c r="A31" s="38"/>
      <c r="B31" s="262"/>
      <c r="C31" s="262"/>
      <c r="D31" s="262"/>
      <c r="E31" s="262"/>
      <c r="F31" s="262"/>
      <c r="G31" s="262"/>
      <c r="H31" s="263"/>
    </row>
    <row r="32" spans="1:8" ht="14.45" customHeight="1">
      <c r="A32" s="67" t="s">
        <v>336</v>
      </c>
      <c r="B32" s="259" t="s">
        <v>526</v>
      </c>
      <c r="C32" s="259"/>
      <c r="D32" s="259"/>
      <c r="E32" s="259"/>
      <c r="F32" s="259"/>
      <c r="G32" s="259"/>
      <c r="H32" s="260"/>
    </row>
    <row r="33" spans="1:8" ht="14.45" customHeight="1">
      <c r="A33" s="43"/>
      <c r="B33" s="249"/>
      <c r="C33" s="249"/>
      <c r="D33" s="249"/>
      <c r="E33" s="249"/>
      <c r="F33" s="249"/>
      <c r="G33" s="249"/>
      <c r="H33" s="261"/>
    </row>
    <row r="34" spans="1:8" ht="15.6" customHeight="1">
      <c r="A34" s="43"/>
      <c r="B34" s="249"/>
      <c r="C34" s="249"/>
      <c r="D34" s="249"/>
      <c r="E34" s="249"/>
      <c r="F34" s="249"/>
      <c r="G34" s="249"/>
      <c r="H34" s="261"/>
    </row>
    <row r="35" spans="1:8" ht="14.45" customHeight="1">
      <c r="A35" s="43"/>
      <c r="B35" s="249"/>
      <c r="C35" s="249"/>
      <c r="D35" s="249"/>
      <c r="E35" s="249"/>
      <c r="F35" s="249"/>
      <c r="G35" s="249"/>
      <c r="H35" s="261"/>
    </row>
    <row r="36" spans="1:8" ht="15.6" customHeight="1">
      <c r="A36" s="151"/>
      <c r="B36" s="249"/>
      <c r="C36" s="249"/>
      <c r="D36" s="249"/>
      <c r="E36" s="249"/>
      <c r="F36" s="249"/>
      <c r="G36" s="249"/>
      <c r="H36" s="261"/>
    </row>
    <row r="37" spans="1:8" ht="14.45" customHeight="1">
      <c r="A37" s="43"/>
      <c r="B37" s="146"/>
      <c r="C37" s="18"/>
      <c r="D37" s="248" t="str">
        <f>IF($A$6=Вмешательства!$D$3,Вмешательства!$N$2,"")</f>
        <v/>
      </c>
      <c r="E37" s="248"/>
      <c r="F37" s="147"/>
      <c r="G37" s="147"/>
      <c r="H37" s="152"/>
    </row>
    <row r="38" spans="1:8" ht="14.45" customHeight="1">
      <c r="A38" s="43"/>
      <c r="B38" s="146"/>
      <c r="C38" s="153"/>
      <c r="D38" s="249"/>
      <c r="E38" s="250"/>
      <c r="F38" s="250"/>
      <c r="G38" s="250"/>
      <c r="H38" s="251"/>
    </row>
    <row r="39" spans="1:8" ht="14.45" customHeight="1">
      <c r="A39" s="40"/>
      <c r="B39" s="147"/>
      <c r="C39" s="153"/>
      <c r="D39" s="250"/>
      <c r="E39" s="250"/>
      <c r="F39" s="250"/>
      <c r="G39" s="250"/>
      <c r="H39" s="251"/>
    </row>
    <row r="40" spans="1:8" ht="14.45" customHeight="1">
      <c r="A40" s="40"/>
      <c r="B40" s="147"/>
      <c r="C40" s="153"/>
      <c r="D40" s="250"/>
      <c r="E40" s="250"/>
      <c r="F40" s="250"/>
      <c r="G40" s="250"/>
      <c r="H40" s="251"/>
    </row>
    <row r="41" spans="1:8" ht="14.45" customHeight="1">
      <c r="A41" s="40"/>
      <c r="B41" s="147"/>
      <c r="C41" s="153"/>
      <c r="D41" s="250"/>
      <c r="E41" s="250"/>
      <c r="F41" s="250"/>
      <c r="G41" s="250"/>
      <c r="H41" s="251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311" t="s">
        <v>527</v>
      </c>
      <c r="E43" s="246"/>
      <c r="F43" s="246"/>
      <c r="G43" s="246"/>
      <c r="H43" s="247"/>
    </row>
    <row r="44" spans="1:8" ht="14.45" customHeight="1">
      <c r="A44" s="40"/>
      <c r="B44" s="147"/>
      <c r="C44" s="155"/>
      <c r="D44" s="246"/>
      <c r="E44" s="246"/>
      <c r="F44" s="246"/>
      <c r="G44" s="246"/>
      <c r="H44" s="247"/>
    </row>
    <row r="45" spans="1:8" ht="14.45" customHeight="1">
      <c r="A45" s="40"/>
      <c r="B45" s="147"/>
      <c r="C45" s="155"/>
      <c r="D45" s="246"/>
      <c r="E45" s="246"/>
      <c r="F45" s="246"/>
      <c r="G45" s="246"/>
      <c r="H45" s="247"/>
    </row>
    <row r="46" spans="1:8">
      <c r="A46" s="40"/>
      <c r="B46" s="147"/>
      <c r="C46" s="155"/>
      <c r="D46" s="246"/>
      <c r="E46" s="246"/>
      <c r="F46" s="246"/>
      <c r="G46" s="246"/>
      <c r="H46" s="247"/>
    </row>
    <row r="47" spans="1:8">
      <c r="A47" s="43"/>
      <c r="B47" s="18"/>
      <c r="C47" s="155"/>
      <c r="D47" s="246"/>
      <c r="E47" s="246"/>
      <c r="F47" s="246"/>
      <c r="G47" s="246"/>
      <c r="H47" s="247"/>
    </row>
    <row r="48" spans="1:8">
      <c r="A48" s="43"/>
      <c r="B48" s="18"/>
      <c r="C48" s="155"/>
      <c r="D48" s="246"/>
      <c r="E48" s="246"/>
      <c r="F48" s="246"/>
      <c r="G48" s="246"/>
      <c r="H48" s="247"/>
    </row>
    <row r="49" spans="1:13">
      <c r="A49" s="45"/>
      <c r="B49" s="36"/>
      <c r="C49" s="156"/>
      <c r="D49" s="246"/>
      <c r="E49" s="246"/>
      <c r="F49" s="246"/>
      <c r="G49" s="246"/>
      <c r="H49" s="247"/>
    </row>
    <row r="50" spans="1:13">
      <c r="A50" s="43"/>
      <c r="B50" s="18"/>
      <c r="C50" s="18"/>
      <c r="D50" s="246"/>
      <c r="E50" s="246"/>
      <c r="F50" s="246"/>
      <c r="G50" s="246"/>
      <c r="H50" s="247"/>
      <c r="M50" t="s">
        <v>274</v>
      </c>
    </row>
    <row r="51" spans="1:13">
      <c r="A51" s="70" t="s">
        <v>262</v>
      </c>
      <c r="B51" s="71" t="s">
        <v>518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383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7" zoomScaleNormal="100" zoomScaleSheetLayoutView="100" zoomScalePageLayoutView="90" workbookViewId="0">
      <selection activeCell="I28" sqref="I2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65" t="s">
        <v>271</v>
      </c>
      <c r="B6" s="266"/>
      <c r="C6" s="266"/>
      <c r="D6" s="266"/>
      <c r="E6" s="266"/>
      <c r="F6" s="266"/>
      <c r="G6" s="266"/>
      <c r="H6" s="267"/>
    </row>
    <row r="7" spans="1:8" ht="21.6" customHeight="1">
      <c r="A7" s="265"/>
      <c r="B7" s="266"/>
      <c r="C7" s="266"/>
      <c r="D7" s="266"/>
      <c r="E7" s="266"/>
      <c r="F7" s="266"/>
      <c r="G7" s="266"/>
      <c r="H7" s="267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64" t="s">
        <v>279</v>
      </c>
      <c r="D8" s="264"/>
      <c r="E8" s="264"/>
      <c r="F8" s="83">
        <v>1</v>
      </c>
      <c r="G8" s="145" t="s">
        <v>380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64"/>
      <c r="D9" s="264"/>
      <c r="E9" s="264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64"/>
      <c r="D10" s="264"/>
      <c r="E10" s="264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44790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0.96875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</v>
      </c>
      <c r="C14" s="63"/>
      <c r="D14" s="116" t="s">
        <v>235</v>
      </c>
      <c r="E14" s="112"/>
      <c r="F14" s="112"/>
      <c r="G14" s="96" t="str">
        <f>КАГ!G10</f>
        <v>Севринова О.В.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Свиткова А.П.</v>
      </c>
      <c r="C15" s="18"/>
      <c r="D15" s="116" t="s">
        <v>232</v>
      </c>
      <c r="E15" s="112"/>
      <c r="F15" s="112"/>
      <c r="G15" s="96" t="str">
        <f>КАГ!G11</f>
        <v>Молотков А.В.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17561</v>
      </c>
      <c r="C16" s="18"/>
      <c r="D16" s="116" t="s">
        <v>370</v>
      </c>
      <c r="E16" s="112"/>
      <c r="F16" s="112"/>
      <c r="G16" s="96" t="str">
        <f>КАГ!G12</f>
        <v>Капралова Е.А.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74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13030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04:36</v>
      </c>
      <c r="H20" s="118">
        <f>КАГ!H16</f>
        <v>220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0.9752777777777778</v>
      </c>
    </row>
    <row r="23" spans="1:8" ht="14.45" customHeight="1">
      <c r="A23" s="271" t="s">
        <v>529</v>
      </c>
      <c r="B23" s="272"/>
      <c r="C23" s="272"/>
      <c r="D23" s="272"/>
      <c r="E23" s="272"/>
      <c r="F23" s="272"/>
      <c r="G23" s="272"/>
      <c r="H23" s="273"/>
    </row>
    <row r="24" spans="1:8" ht="14.45" customHeight="1">
      <c r="A24" s="274"/>
      <c r="B24" s="272"/>
      <c r="C24" s="272"/>
      <c r="D24" s="272"/>
      <c r="E24" s="272"/>
      <c r="F24" s="272"/>
      <c r="G24" s="272"/>
      <c r="H24" s="273"/>
    </row>
    <row r="25" spans="1:8" ht="14.45" customHeight="1">
      <c r="A25" s="274"/>
      <c r="B25" s="272"/>
      <c r="C25" s="272"/>
      <c r="D25" s="272"/>
      <c r="E25" s="272"/>
      <c r="F25" s="272"/>
      <c r="G25" s="272"/>
      <c r="H25" s="273"/>
    </row>
    <row r="26" spans="1:8" ht="14.45" customHeight="1">
      <c r="A26" s="274"/>
      <c r="B26" s="272"/>
      <c r="C26" s="272"/>
      <c r="D26" s="272"/>
      <c r="E26" s="272"/>
      <c r="F26" s="272"/>
      <c r="G26" s="272"/>
      <c r="H26" s="273"/>
    </row>
    <row r="27" spans="1:8" ht="14.45" customHeight="1">
      <c r="A27" s="274"/>
      <c r="B27" s="272"/>
      <c r="C27" s="272"/>
      <c r="D27" s="272"/>
      <c r="E27" s="272"/>
      <c r="F27" s="272"/>
      <c r="G27" s="272"/>
      <c r="H27" s="273"/>
    </row>
    <row r="28" spans="1:8" ht="14.45" customHeight="1">
      <c r="A28" s="274"/>
      <c r="B28" s="272"/>
      <c r="C28" s="272"/>
      <c r="D28" s="272"/>
      <c r="E28" s="272"/>
      <c r="F28" s="272"/>
      <c r="G28" s="272"/>
      <c r="H28" s="273"/>
    </row>
    <row r="29" spans="1:8" ht="14.45" customHeight="1">
      <c r="A29" s="274"/>
      <c r="B29" s="272"/>
      <c r="C29" s="272"/>
      <c r="D29" s="272"/>
      <c r="E29" s="272"/>
      <c r="F29" s="272"/>
      <c r="G29" s="272"/>
      <c r="H29" s="273"/>
    </row>
    <row r="30" spans="1:8" ht="14.45" customHeight="1">
      <c r="A30" s="274"/>
      <c r="B30" s="272"/>
      <c r="C30" s="272"/>
      <c r="D30" s="272"/>
      <c r="E30" s="272"/>
      <c r="F30" s="272"/>
      <c r="G30" s="272"/>
      <c r="H30" s="273"/>
    </row>
    <row r="31" spans="1:8" ht="14.45" customHeight="1">
      <c r="A31" s="274"/>
      <c r="B31" s="272"/>
      <c r="C31" s="272"/>
      <c r="D31" s="272"/>
      <c r="E31" s="272"/>
      <c r="F31" s="272"/>
      <c r="G31" s="272"/>
      <c r="H31" s="273"/>
    </row>
    <row r="32" spans="1:8" ht="14.45" customHeight="1">
      <c r="A32" s="274"/>
      <c r="B32" s="272"/>
      <c r="C32" s="272"/>
      <c r="D32" s="272"/>
      <c r="E32" s="272"/>
      <c r="F32" s="272"/>
      <c r="G32" s="272"/>
      <c r="H32" s="273"/>
    </row>
    <row r="33" spans="1:8" ht="14.45" customHeight="1">
      <c r="A33" s="274"/>
      <c r="B33" s="272"/>
      <c r="C33" s="272"/>
      <c r="D33" s="272"/>
      <c r="E33" s="272"/>
      <c r="F33" s="272"/>
      <c r="G33" s="272"/>
      <c r="H33" s="273"/>
    </row>
    <row r="34" spans="1:8" ht="14.45" customHeight="1">
      <c r="A34" s="274"/>
      <c r="B34" s="272"/>
      <c r="C34" s="272"/>
      <c r="D34" s="272"/>
      <c r="E34" s="272"/>
      <c r="F34" s="272"/>
      <c r="G34" s="272"/>
      <c r="H34" s="273"/>
    </row>
    <row r="35" spans="1:8" ht="14.45" customHeight="1">
      <c r="A35" s="274"/>
      <c r="B35" s="272"/>
      <c r="C35" s="272"/>
      <c r="D35" s="272"/>
      <c r="E35" s="272"/>
      <c r="F35" s="272"/>
      <c r="G35" s="272"/>
      <c r="H35" s="273"/>
    </row>
    <row r="36" spans="1:8" ht="14.45" customHeight="1">
      <c r="A36" s="274"/>
      <c r="B36" s="272"/>
      <c r="C36" s="272"/>
      <c r="D36" s="272"/>
      <c r="E36" s="272"/>
      <c r="F36" s="272"/>
      <c r="G36" s="272"/>
      <c r="H36" s="273"/>
    </row>
    <row r="37" spans="1:8" ht="14.45" customHeight="1">
      <c r="A37" s="274"/>
      <c r="B37" s="272"/>
      <c r="C37" s="272"/>
      <c r="D37" s="272"/>
      <c r="E37" s="272"/>
      <c r="F37" s="272"/>
      <c r="G37" s="272"/>
      <c r="H37" s="273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68" t="s">
        <v>451</v>
      </c>
      <c r="E40" s="269"/>
      <c r="F40" s="269"/>
      <c r="G40" s="269"/>
      <c r="H40" s="270"/>
    </row>
    <row r="41" spans="1:8" ht="14.45" customHeight="1">
      <c r="A41" s="37"/>
      <c r="B41" s="33"/>
      <c r="C41" s="148"/>
      <c r="D41" s="269"/>
      <c r="E41" s="269"/>
      <c r="F41" s="269"/>
      <c r="G41" s="269"/>
      <c r="H41" s="270"/>
    </row>
    <row r="42" spans="1:8" ht="14.45" customHeight="1">
      <c r="A42" s="37"/>
      <c r="B42" s="33"/>
      <c r="C42" s="148"/>
      <c r="D42" s="269"/>
      <c r="E42" s="269"/>
      <c r="F42" s="269"/>
      <c r="G42" s="269"/>
      <c r="H42" s="270"/>
    </row>
    <row r="43" spans="1:8" ht="14.45" customHeight="1">
      <c r="A43" s="37"/>
      <c r="B43" s="33"/>
      <c r="C43" s="148"/>
      <c r="D43" s="269"/>
      <c r="E43" s="269"/>
      <c r="F43" s="269"/>
      <c r="G43" s="269"/>
      <c r="H43" s="270"/>
    </row>
    <row r="44" spans="1:8" ht="14.45" customHeight="1">
      <c r="A44" s="37"/>
      <c r="B44" s="33"/>
      <c r="C44" s="148"/>
      <c r="D44" s="269"/>
      <c r="E44" s="269"/>
      <c r="F44" s="269"/>
      <c r="G44" s="269"/>
      <c r="H44" s="270"/>
    </row>
    <row r="45" spans="1:8" ht="14.45" customHeight="1">
      <c r="A45" s="37"/>
      <c r="B45" s="33"/>
      <c r="C45" s="148"/>
      <c r="D45" s="269"/>
      <c r="E45" s="269"/>
      <c r="F45" s="269"/>
      <c r="G45" s="269"/>
      <c r="H45" s="270"/>
    </row>
    <row r="46" spans="1:8" ht="14.45" customHeight="1">
      <c r="A46" s="37"/>
      <c r="B46" s="33"/>
      <c r="C46" s="148"/>
      <c r="D46" s="269"/>
      <c r="E46" s="269"/>
      <c r="F46" s="269"/>
      <c r="G46" s="269"/>
      <c r="H46" s="270"/>
    </row>
    <row r="47" spans="1:8" ht="14.45" customHeight="1">
      <c r="A47" s="43"/>
      <c r="B47" s="18"/>
      <c r="C47" s="148"/>
      <c r="D47" s="269"/>
      <c r="E47" s="269"/>
      <c r="F47" s="269"/>
      <c r="G47" s="269"/>
      <c r="H47" s="270"/>
    </row>
    <row r="48" spans="1:8" ht="14.45" customHeight="1">
      <c r="A48" s="43"/>
      <c r="B48" s="18"/>
      <c r="C48" s="148"/>
      <c r="D48" s="269"/>
      <c r="E48" s="269"/>
      <c r="F48" s="269"/>
      <c r="G48" s="269"/>
      <c r="H48" s="270"/>
    </row>
    <row r="49" spans="1:8" ht="14.45" customHeight="1">
      <c r="A49" s="43"/>
      <c r="B49" s="18"/>
      <c r="C49" s="148"/>
      <c r="D49" s="269"/>
      <c r="E49" s="269"/>
      <c r="F49" s="269"/>
      <c r="G49" s="269"/>
      <c r="H49" s="270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528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383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13" zoomScaleNormal="90" zoomScaleSheetLayoutView="100" zoomScalePageLayoutView="80" workbookViewId="0">
      <selection activeCell="H15" sqref="H15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44790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Свиткова А.П.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17561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74</v>
      </c>
    </row>
    <row r="7" spans="1:4">
      <c r="A7" s="43"/>
      <c r="B7" s="18"/>
      <c r="C7" s="124" t="s">
        <v>12</v>
      </c>
      <c r="D7" s="126">
        <f>КАГ!$B$14</f>
        <v>13030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44790</v>
      </c>
    </row>
    <row r="11" spans="1:4">
      <c r="A11" s="32"/>
      <c r="B11" s="136"/>
      <c r="C11" s="136"/>
      <c r="D11" s="137"/>
    </row>
    <row r="12" spans="1:4" ht="18.75" customHeight="1">
      <c r="A12" s="171" t="s">
        <v>412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407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3" t="s">
        <v>450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3" t="s">
        <v>449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3" t="s">
        <v>400</v>
      </c>
      <c r="C16" s="168" t="s">
        <v>161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93"/>
      <c r="C17" s="168"/>
      <c r="D17" s="175"/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3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519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342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6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материал'!$C$2:$C$52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56"/>
  <sheetViews>
    <sheetView workbookViewId="0">
      <selection activeCell="N7" sqref="N7"/>
    </sheetView>
  </sheetViews>
  <sheetFormatPr defaultRowHeight="15"/>
  <sheetData>
    <row r="1" spans="1:9">
      <c r="A1" s="239"/>
      <c r="B1" s="240"/>
      <c r="C1" s="240"/>
      <c r="D1" s="238"/>
      <c r="E1" s="238"/>
      <c r="F1" s="238"/>
      <c r="G1" s="238"/>
      <c r="I1" t="s">
        <v>457</v>
      </c>
    </row>
    <row r="2" spans="1:9">
      <c r="A2" s="241"/>
      <c r="B2" s="2"/>
      <c r="C2" s="2"/>
      <c r="F2" s="2"/>
      <c r="G2" s="2"/>
      <c r="H2" s="2" t="s">
        <v>458</v>
      </c>
    </row>
    <row r="3" spans="1:9" ht="15.75" thickBot="1">
      <c r="A3" s="201"/>
    </row>
    <row r="4" spans="1:9" ht="30.75" thickBot="1">
      <c r="D4" s="305" t="s">
        <v>459</v>
      </c>
      <c r="E4" s="202" t="s">
        <v>460</v>
      </c>
      <c r="F4" s="202" t="s">
        <v>461</v>
      </c>
    </row>
    <row r="5" spans="1:9" ht="150.75" thickBot="1">
      <c r="D5" s="306"/>
      <c r="E5" s="203" t="s">
        <v>462</v>
      </c>
      <c r="F5" s="203"/>
    </row>
    <row r="6" spans="1:9" ht="15.75" thickBot="1">
      <c r="A6" s="204"/>
    </row>
    <row r="7" spans="1:9" ht="15" customHeight="1">
      <c r="C7" s="307" t="s">
        <v>463</v>
      </c>
      <c r="D7" s="307" t="s">
        <v>464</v>
      </c>
      <c r="E7" s="205" t="s">
        <v>465</v>
      </c>
      <c r="F7" s="205" t="s">
        <v>8</v>
      </c>
      <c r="G7" s="206" t="s">
        <v>466</v>
      </c>
    </row>
    <row r="8" spans="1:9" ht="15.75" thickBot="1">
      <c r="C8" s="308"/>
      <c r="D8" s="308"/>
      <c r="E8" s="236"/>
      <c r="F8" s="236"/>
      <c r="G8" s="207" t="s">
        <v>467</v>
      </c>
    </row>
    <row r="9" spans="1:9" ht="15" customHeight="1">
      <c r="C9" s="309" t="s">
        <v>468</v>
      </c>
      <c r="D9" s="309" t="s">
        <v>469</v>
      </c>
      <c r="E9" s="242" t="s">
        <v>470</v>
      </c>
      <c r="F9" s="243">
        <v>23566</v>
      </c>
      <c r="G9" s="242">
        <v>12198</v>
      </c>
    </row>
    <row r="10" spans="1:9" ht="15.75" thickBot="1">
      <c r="C10" s="310"/>
      <c r="D10" s="310"/>
      <c r="E10" s="244"/>
      <c r="F10" s="245"/>
      <c r="G10" s="244"/>
    </row>
    <row r="11" spans="1:9" ht="15.75">
      <c r="A11" s="209"/>
    </row>
    <row r="12" spans="1:9" ht="16.5" thickBot="1">
      <c r="A12" s="209" t="s">
        <v>471</v>
      </c>
    </row>
    <row r="13" spans="1:9" ht="15.75" thickBot="1">
      <c r="A13" s="210">
        <v>44562</v>
      </c>
      <c r="B13" s="275" t="s">
        <v>472</v>
      </c>
      <c r="C13" s="276"/>
      <c r="D13" s="276"/>
      <c r="E13" s="277"/>
      <c r="F13" s="211" t="s">
        <v>473</v>
      </c>
      <c r="G13" s="212" t="s">
        <v>474</v>
      </c>
      <c r="H13" s="214"/>
    </row>
    <row r="14" spans="1:9" ht="25.5" customHeight="1" thickBot="1">
      <c r="A14" s="215">
        <v>44593</v>
      </c>
      <c r="B14" s="275" t="s">
        <v>475</v>
      </c>
      <c r="C14" s="276"/>
      <c r="D14" s="276"/>
      <c r="E14" s="277"/>
      <c r="F14" s="216" t="s">
        <v>473</v>
      </c>
      <c r="G14" s="217" t="s">
        <v>474</v>
      </c>
      <c r="H14" s="219"/>
    </row>
    <row r="15" spans="1:9" ht="25.5" customHeight="1" thickBot="1">
      <c r="A15" s="215">
        <v>44621</v>
      </c>
      <c r="B15" s="275" t="s">
        <v>476</v>
      </c>
      <c r="C15" s="276"/>
      <c r="D15" s="276"/>
      <c r="E15" s="277"/>
      <c r="F15" s="216" t="s">
        <v>473</v>
      </c>
      <c r="G15" s="217" t="s">
        <v>474</v>
      </c>
      <c r="H15" s="219"/>
    </row>
    <row r="16" spans="1:9" ht="26.25" thickBot="1">
      <c r="A16" s="215">
        <v>44652</v>
      </c>
      <c r="B16" s="275" t="s">
        <v>477</v>
      </c>
      <c r="C16" s="276"/>
      <c r="D16" s="276"/>
      <c r="E16" s="277"/>
      <c r="F16" s="216" t="s">
        <v>478</v>
      </c>
      <c r="G16" s="207" t="s">
        <v>474</v>
      </c>
      <c r="H16" s="219" t="s">
        <v>479</v>
      </c>
    </row>
    <row r="17" spans="1:8" ht="25.5" customHeight="1" thickBot="1">
      <c r="A17" s="215">
        <v>44682</v>
      </c>
      <c r="B17" s="275" t="s">
        <v>480</v>
      </c>
      <c r="C17" s="276"/>
      <c r="D17" s="276"/>
      <c r="E17" s="277"/>
      <c r="F17" s="302"/>
      <c r="G17" s="303"/>
      <c r="H17" s="304"/>
    </row>
    <row r="18" spans="1:8" ht="15.75" thickBot="1">
      <c r="A18" s="215">
        <v>44713</v>
      </c>
      <c r="B18" s="275" t="s">
        <v>481</v>
      </c>
      <c r="C18" s="276"/>
      <c r="D18" s="276"/>
      <c r="E18" s="277"/>
      <c r="F18" s="216" t="s">
        <v>473</v>
      </c>
      <c r="G18" s="217" t="s">
        <v>474</v>
      </c>
      <c r="H18" s="219"/>
    </row>
    <row r="19" spans="1:8" ht="15.75" thickBot="1">
      <c r="A19" s="215">
        <v>44743</v>
      </c>
      <c r="B19" s="275" t="s">
        <v>482</v>
      </c>
      <c r="C19" s="276"/>
      <c r="D19" s="276"/>
      <c r="E19" s="277"/>
      <c r="F19" s="216" t="s">
        <v>473</v>
      </c>
      <c r="G19" s="217" t="s">
        <v>474</v>
      </c>
      <c r="H19" s="219"/>
    </row>
    <row r="20" spans="1:8" ht="25.5" customHeight="1" thickBot="1">
      <c r="A20" s="215">
        <v>44774</v>
      </c>
      <c r="B20" s="275" t="s">
        <v>483</v>
      </c>
      <c r="C20" s="276"/>
      <c r="D20" s="276"/>
      <c r="E20" s="277"/>
      <c r="F20" s="216" t="s">
        <v>473</v>
      </c>
      <c r="G20" s="217" t="s">
        <v>474</v>
      </c>
      <c r="H20" s="219"/>
    </row>
    <row r="21" spans="1:8" ht="15.75" thickBot="1">
      <c r="A21" s="215">
        <v>44805</v>
      </c>
      <c r="B21" s="275" t="s">
        <v>484</v>
      </c>
      <c r="C21" s="276"/>
      <c r="D21" s="276"/>
      <c r="E21" s="277"/>
      <c r="F21" s="216" t="s">
        <v>473</v>
      </c>
      <c r="G21" s="217" t="s">
        <v>474</v>
      </c>
      <c r="H21" s="219"/>
    </row>
    <row r="22" spans="1:8" ht="15.75" thickBot="1">
      <c r="A22" s="215">
        <v>44835</v>
      </c>
      <c r="B22" s="275" t="s">
        <v>485</v>
      </c>
      <c r="C22" s="276"/>
      <c r="D22" s="276"/>
      <c r="E22" s="277"/>
      <c r="F22" s="216" t="s">
        <v>473</v>
      </c>
      <c r="G22" s="217" t="s">
        <v>474</v>
      </c>
      <c r="H22" s="219"/>
    </row>
    <row r="23" spans="1:8" ht="25.5" customHeight="1" thickBot="1">
      <c r="A23" s="215">
        <v>44866</v>
      </c>
      <c r="B23" s="275" t="s">
        <v>486</v>
      </c>
      <c r="C23" s="276"/>
      <c r="D23" s="276"/>
      <c r="E23" s="277"/>
      <c r="F23" s="216" t="s">
        <v>473</v>
      </c>
      <c r="G23" s="217" t="s">
        <v>474</v>
      </c>
      <c r="H23" s="219"/>
    </row>
    <row r="24" spans="1:8" ht="25.5" customHeight="1" thickBot="1">
      <c r="A24" s="215">
        <v>44896</v>
      </c>
      <c r="B24" s="275" t="s">
        <v>487</v>
      </c>
      <c r="C24" s="276"/>
      <c r="D24" s="276"/>
      <c r="E24" s="277"/>
      <c r="F24" s="216" t="s">
        <v>473</v>
      </c>
      <c r="G24" s="217" t="s">
        <v>474</v>
      </c>
      <c r="H24" s="219"/>
    </row>
    <row r="25" spans="1:8" ht="25.5" customHeight="1" thickBot="1">
      <c r="A25" s="220">
        <v>41275</v>
      </c>
      <c r="B25" s="288" t="s">
        <v>488</v>
      </c>
      <c r="C25" s="289"/>
      <c r="D25" s="289"/>
      <c r="E25" s="290"/>
      <c r="F25" s="221" t="s">
        <v>473</v>
      </c>
      <c r="G25" s="222" t="s">
        <v>474</v>
      </c>
      <c r="H25" s="224"/>
    </row>
    <row r="26" spans="1:8" ht="25.5" customHeight="1" thickBot="1">
      <c r="A26" s="220">
        <v>41640</v>
      </c>
      <c r="B26" s="291" t="s">
        <v>489</v>
      </c>
      <c r="C26" s="292"/>
      <c r="D26" s="292"/>
      <c r="E26" s="293"/>
      <c r="F26" s="221" t="s">
        <v>473</v>
      </c>
      <c r="G26" s="222" t="s">
        <v>474</v>
      </c>
      <c r="H26" s="224"/>
    </row>
    <row r="27" spans="1:8" ht="15.75" thickBot="1">
      <c r="A27" s="220">
        <v>42005</v>
      </c>
      <c r="B27" s="291" t="s">
        <v>490</v>
      </c>
      <c r="C27" s="292"/>
      <c r="D27" s="292"/>
      <c r="E27" s="293"/>
      <c r="F27" s="221" t="s">
        <v>473</v>
      </c>
      <c r="G27" s="222" t="s">
        <v>474</v>
      </c>
      <c r="H27" s="224"/>
    </row>
    <row r="28" spans="1:8" ht="51.75" thickBot="1">
      <c r="A28" s="297" t="s">
        <v>491</v>
      </c>
      <c r="B28" s="298"/>
      <c r="C28" s="207" t="s">
        <v>492</v>
      </c>
      <c r="D28" s="207" t="s">
        <v>493</v>
      </c>
      <c r="E28" s="299" t="s">
        <v>494</v>
      </c>
      <c r="F28" s="300"/>
      <c r="G28" s="300"/>
      <c r="H28" s="301"/>
    </row>
    <row r="29" spans="1:8" ht="15.75" thickBot="1">
      <c r="A29" s="286"/>
      <c r="B29" s="287"/>
      <c r="C29" s="225"/>
      <c r="D29" s="225"/>
      <c r="E29" s="283"/>
      <c r="F29" s="284"/>
      <c r="G29" s="284"/>
      <c r="H29" s="285"/>
    </row>
    <row r="30" spans="1:8">
      <c r="A30" s="226"/>
      <c r="B30" s="226"/>
      <c r="C30" s="226"/>
      <c r="D30" s="226"/>
      <c r="E30" s="226"/>
      <c r="F30" s="226"/>
      <c r="G30" s="226"/>
      <c r="H30" s="226"/>
    </row>
    <row r="31" spans="1:8" ht="15.75">
      <c r="A31" s="227" t="s">
        <v>495</v>
      </c>
    </row>
    <row r="32" spans="1:8" ht="15.75" thickBot="1">
      <c r="A32" s="228"/>
    </row>
    <row r="33" spans="1:8" ht="25.5" customHeight="1" thickBot="1">
      <c r="A33" s="210">
        <v>44563</v>
      </c>
      <c r="B33" s="275" t="s">
        <v>496</v>
      </c>
      <c r="C33" s="276"/>
      <c r="D33" s="276"/>
      <c r="E33" s="277"/>
      <c r="F33" s="211" t="s">
        <v>473</v>
      </c>
      <c r="G33" s="214" t="s">
        <v>474</v>
      </c>
      <c r="H33" s="213"/>
    </row>
    <row r="34" spans="1:8" ht="15.75" thickBot="1">
      <c r="A34" s="215">
        <v>44594</v>
      </c>
      <c r="B34" s="275" t="s">
        <v>472</v>
      </c>
      <c r="C34" s="276"/>
      <c r="D34" s="276"/>
      <c r="E34" s="277"/>
      <c r="F34" s="216" t="s">
        <v>473</v>
      </c>
      <c r="G34" s="219" t="s">
        <v>474</v>
      </c>
      <c r="H34" s="229"/>
    </row>
    <row r="35" spans="1:8" ht="63.75" customHeight="1" thickBot="1">
      <c r="A35" s="215">
        <v>44622</v>
      </c>
      <c r="B35" s="275" t="s">
        <v>497</v>
      </c>
      <c r="C35" s="276"/>
      <c r="D35" s="276"/>
      <c r="E35" s="277"/>
      <c r="F35" s="216" t="s">
        <v>473</v>
      </c>
      <c r="G35" s="219" t="s">
        <v>474</v>
      </c>
      <c r="H35" s="218"/>
    </row>
    <row r="36" spans="1:8" ht="51" customHeight="1" thickBot="1">
      <c r="A36" s="215">
        <v>44653</v>
      </c>
      <c r="B36" s="275" t="s">
        <v>498</v>
      </c>
      <c r="C36" s="276"/>
      <c r="D36" s="276"/>
      <c r="E36" s="277"/>
      <c r="F36" s="216" t="s">
        <v>473</v>
      </c>
      <c r="G36" s="219"/>
      <c r="H36" s="218"/>
    </row>
    <row r="37" spans="1:8" ht="38.25" customHeight="1" thickBot="1">
      <c r="A37" s="215">
        <v>44683</v>
      </c>
      <c r="B37" s="275" t="s">
        <v>499</v>
      </c>
      <c r="C37" s="276"/>
      <c r="D37" s="276"/>
      <c r="E37" s="277"/>
      <c r="F37" s="216" t="s">
        <v>473</v>
      </c>
      <c r="G37" s="219" t="s">
        <v>474</v>
      </c>
      <c r="H37" s="218"/>
    </row>
    <row r="38" spans="1:8" ht="15.75" thickBot="1">
      <c r="A38" s="215">
        <v>44714</v>
      </c>
      <c r="B38" s="288" t="s">
        <v>485</v>
      </c>
      <c r="C38" s="289"/>
      <c r="D38" s="289"/>
      <c r="E38" s="290"/>
      <c r="F38" s="221" t="s">
        <v>473</v>
      </c>
      <c r="G38" s="224" t="s">
        <v>474</v>
      </c>
      <c r="H38" s="223"/>
    </row>
    <row r="39" spans="1:8" ht="76.5" customHeight="1" thickBot="1">
      <c r="A39" s="215">
        <v>44744</v>
      </c>
      <c r="B39" s="291" t="s">
        <v>500</v>
      </c>
      <c r="C39" s="292"/>
      <c r="D39" s="292"/>
      <c r="E39" s="293"/>
      <c r="F39" s="221" t="s">
        <v>473</v>
      </c>
      <c r="G39" s="224"/>
      <c r="H39" s="223"/>
    </row>
    <row r="40" spans="1:8" ht="25.5" customHeight="1" thickBot="1">
      <c r="A40" s="215">
        <v>44775</v>
      </c>
      <c r="B40" s="291" t="s">
        <v>501</v>
      </c>
      <c r="C40" s="292"/>
      <c r="D40" s="292"/>
      <c r="E40" s="293"/>
      <c r="F40" s="221" t="s">
        <v>473</v>
      </c>
      <c r="G40" s="224" t="s">
        <v>474</v>
      </c>
      <c r="H40" s="223"/>
    </row>
    <row r="41" spans="1:8" ht="25.5" customHeight="1" thickBot="1">
      <c r="A41" s="215">
        <v>44806</v>
      </c>
      <c r="B41" s="294" t="s">
        <v>502</v>
      </c>
      <c r="C41" s="295"/>
      <c r="D41" s="295"/>
      <c r="E41" s="296"/>
      <c r="F41" s="216" t="s">
        <v>473</v>
      </c>
      <c r="G41" s="219" t="s">
        <v>474</v>
      </c>
      <c r="H41" s="218"/>
    </row>
    <row r="42" spans="1:8" ht="15.75" thickBot="1">
      <c r="A42" s="215">
        <v>44836</v>
      </c>
      <c r="B42" s="275" t="s">
        <v>503</v>
      </c>
      <c r="C42" s="276"/>
      <c r="D42" s="276"/>
      <c r="E42" s="277"/>
      <c r="F42" s="216" t="s">
        <v>473</v>
      </c>
      <c r="G42" s="219" t="s">
        <v>474</v>
      </c>
      <c r="H42" s="218"/>
    </row>
    <row r="43" spans="1:8" ht="15.75" thickBot="1">
      <c r="A43" s="275"/>
      <c r="B43" s="276"/>
      <c r="C43" s="276"/>
      <c r="D43" s="276"/>
      <c r="E43" s="276"/>
      <c r="F43" s="276"/>
      <c r="G43" s="276"/>
      <c r="H43" s="277"/>
    </row>
    <row r="44" spans="1:8" ht="51.75" thickBot="1">
      <c r="A44" s="278" t="s">
        <v>491</v>
      </c>
      <c r="B44" s="279"/>
      <c r="C44" s="207" t="s">
        <v>492</v>
      </c>
      <c r="D44" s="207" t="s">
        <v>504</v>
      </c>
      <c r="E44" s="278" t="s">
        <v>505</v>
      </c>
      <c r="F44" s="280"/>
      <c r="G44" s="280"/>
      <c r="H44" s="279"/>
    </row>
    <row r="45" spans="1:8" ht="26.25" thickBot="1">
      <c r="A45" s="281">
        <v>44775</v>
      </c>
      <c r="B45" s="282"/>
      <c r="C45" s="230">
        <v>0.625</v>
      </c>
      <c r="D45" s="225" t="s">
        <v>225</v>
      </c>
      <c r="E45" s="283"/>
      <c r="F45" s="284"/>
      <c r="G45" s="284"/>
      <c r="H45" s="285"/>
    </row>
    <row r="46" spans="1:8">
      <c r="A46" s="226"/>
      <c r="B46" s="226"/>
      <c r="C46" s="226"/>
      <c r="D46" s="226"/>
      <c r="E46" s="226"/>
      <c r="F46" s="226"/>
      <c r="G46" s="226"/>
      <c r="H46" s="226"/>
    </row>
    <row r="47" spans="1:8" ht="16.5" thickBot="1">
      <c r="A47" s="231" t="s">
        <v>506</v>
      </c>
    </row>
    <row r="48" spans="1:8" ht="128.25" thickBot="1">
      <c r="A48" s="210">
        <v>44564</v>
      </c>
      <c r="B48" s="213" t="s">
        <v>507</v>
      </c>
      <c r="C48" s="211" t="s">
        <v>473</v>
      </c>
      <c r="D48" s="214" t="s">
        <v>474</v>
      </c>
      <c r="E48" s="232"/>
    </row>
    <row r="49" spans="1:5" ht="115.5" thickBot="1">
      <c r="A49" s="215">
        <v>44595</v>
      </c>
      <c r="B49" s="218" t="s">
        <v>508</v>
      </c>
      <c r="C49" s="216" t="s">
        <v>473</v>
      </c>
      <c r="D49" s="219" t="s">
        <v>474</v>
      </c>
      <c r="E49" s="229"/>
    </row>
    <row r="50" spans="1:5" ht="16.5" thickBot="1">
      <c r="A50" s="231" t="s">
        <v>509</v>
      </c>
    </row>
    <row r="51" spans="1:5" ht="90" thickBot="1">
      <c r="A51" s="233" t="s">
        <v>2</v>
      </c>
      <c r="B51" s="234" t="s">
        <v>510</v>
      </c>
      <c r="C51" s="235" t="s">
        <v>139</v>
      </c>
      <c r="D51" s="235" t="s">
        <v>511</v>
      </c>
    </row>
    <row r="52" spans="1:5" ht="27.75" thickBot="1">
      <c r="A52" s="236">
        <v>1</v>
      </c>
      <c r="B52" s="237" t="s">
        <v>234</v>
      </c>
      <c r="C52" s="229" t="s">
        <v>225</v>
      </c>
      <c r="D52" s="229"/>
    </row>
    <row r="53" spans="1:5" ht="54.75" thickBot="1">
      <c r="A53" s="236">
        <v>3</v>
      </c>
      <c r="B53" s="237" t="s">
        <v>512</v>
      </c>
      <c r="C53" s="229" t="s">
        <v>228</v>
      </c>
      <c r="D53" s="229"/>
    </row>
    <row r="54" spans="1:5" ht="27.75" thickBot="1">
      <c r="A54" s="236">
        <v>4</v>
      </c>
      <c r="B54" s="237" t="s">
        <v>232</v>
      </c>
      <c r="C54" s="229"/>
      <c r="D54" s="229"/>
    </row>
    <row r="55" spans="1:5" ht="54.75" thickBot="1">
      <c r="A55" s="236">
        <v>5</v>
      </c>
      <c r="B55" s="237" t="s">
        <v>513</v>
      </c>
      <c r="C55" s="229"/>
      <c r="D55" s="229"/>
    </row>
    <row r="56" spans="1:5">
      <c r="A56" s="208"/>
    </row>
  </sheetData>
  <mergeCells count="40">
    <mergeCell ref="D4:D5"/>
    <mergeCell ref="C7:C8"/>
    <mergeCell ref="D7:D8"/>
    <mergeCell ref="C9:C10"/>
    <mergeCell ref="D9:D10"/>
    <mergeCell ref="B13:E13"/>
    <mergeCell ref="B14:E14"/>
    <mergeCell ref="B15:E15"/>
    <mergeCell ref="B16:E16"/>
    <mergeCell ref="B17:E17"/>
    <mergeCell ref="A28:B28"/>
    <mergeCell ref="E28:H28"/>
    <mergeCell ref="F17:H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42:E42"/>
    <mergeCell ref="A29:B29"/>
    <mergeCell ref="E29:H29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A43:H43"/>
    <mergeCell ref="A44:B44"/>
    <mergeCell ref="E44:H44"/>
    <mergeCell ref="A45:B45"/>
    <mergeCell ref="E45:H45"/>
  </mergeCells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3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385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441</v>
      </c>
    </row>
    <row r="5" spans="1:15" ht="30">
      <c r="A5" s="10">
        <v>4</v>
      </c>
      <c r="B5" s="2"/>
      <c r="C5" s="10" t="s">
        <v>39</v>
      </c>
      <c r="D5" s="5" t="s">
        <v>440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376</v>
      </c>
      <c r="F7" t="s">
        <v>96</v>
      </c>
      <c r="G7">
        <v>323500</v>
      </c>
      <c r="I7" t="s">
        <v>290</v>
      </c>
      <c r="K7" t="s">
        <v>375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413</v>
      </c>
    </row>
    <row r="9" spans="1:15">
      <c r="A9" s="10">
        <v>8</v>
      </c>
      <c r="B9" s="9"/>
      <c r="C9" s="10" t="s">
        <v>80</v>
      </c>
      <c r="D9" s="5" t="s">
        <v>310</v>
      </c>
      <c r="I9" t="s">
        <v>281</v>
      </c>
      <c r="K9" t="s">
        <v>414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s="16" t="s">
        <v>98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s="16" t="s">
        <v>384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191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153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155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156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/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6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23" zoomScaleNormal="100" workbookViewId="0">
      <selection activeCell="AE31" sqref="AE3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346</v>
      </c>
      <c r="H1" s="139" t="s">
        <v>347</v>
      </c>
      <c r="I1" s="139" t="s">
        <v>348</v>
      </c>
      <c r="J1" s="139" t="s">
        <v>349</v>
      </c>
      <c r="K1" s="140" t="s">
        <v>350</v>
      </c>
      <c r="L1" s="140" t="s">
        <v>351</v>
      </c>
      <c r="M1" s="140" t="s">
        <v>352</v>
      </c>
      <c r="N1" s="140" t="s">
        <v>353</v>
      </c>
      <c r="O1" s="140" t="s">
        <v>354</v>
      </c>
      <c r="P1" s="140" t="s">
        <v>355</v>
      </c>
      <c r="Q1" s="140" t="s">
        <v>356</v>
      </c>
      <c r="R1" s="139" t="s">
        <v>131</v>
      </c>
      <c r="S1" s="139" t="s">
        <v>132</v>
      </c>
      <c r="T1" s="139" t="s">
        <v>357</v>
      </c>
      <c r="U1" s="139" t="s">
        <v>358</v>
      </c>
      <c r="V1" s="139" t="s">
        <v>359</v>
      </c>
      <c r="W1" s="139" t="s">
        <v>360</v>
      </c>
      <c r="X1" s="139" t="s">
        <v>361</v>
      </c>
      <c r="Y1" s="139" t="s">
        <v>362</v>
      </c>
      <c r="Z1" s="139" t="s">
        <v>363</v>
      </c>
      <c r="AA1" s="139" t="s">
        <v>364</v>
      </c>
      <c r="AB1" s="139" t="s">
        <v>365</v>
      </c>
      <c r="AC1" s="139" t="s">
        <v>366</v>
      </c>
      <c r="AD1" s="139" t="s">
        <v>367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452</v>
      </c>
    </row>
    <row r="2" spans="1:39">
      <c r="A2">
        <v>1</v>
      </c>
      <c r="B2" t="s">
        <v>122</v>
      </c>
      <c r="C2" s="1" t="s">
        <v>381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1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JR 4.0</v>
      </c>
      <c r="S2" s="139" t="str">
        <f>IFERROR(INDEX(Расходка[Наименование расходного материала],MATCH(Расходка[№],Поиск_расходки[Индекс2],0)),"")</f>
        <v>Dolphin</v>
      </c>
      <c r="T2" s="139" t="str">
        <f>IFERROR(INDEX(Расходка[Наименование расходного материала],MATCH(Расходка[№],Поиск_расходки[Индекс3],0)),"")</f>
        <v>Runthrough NS (Floppy)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Hunter® 6F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t="s">
        <v>389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2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>NC Accuforce</v>
      </c>
      <c r="W3" s="139" t="str">
        <f>IFERROR(INDEX(Расходка[Наименование расходного материала],MATCH(Расходка[№],Поиск_расходки[Индекс6],0)),"")</f>
        <v>NC Accuforce</v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442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390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3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>Sprinter Legend</v>
      </c>
      <c r="W4" s="139" t="str">
        <f>IFERROR(INDEX(Расходка[Наименование расходного материала],MATCH(Расходка[№],Поиск_расходки[Индекс6],0)),"")</f>
        <v>Sprinter Legend</v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343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4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>Sapphire</v>
      </c>
      <c r="W5" s="139" t="str">
        <f>IFERROR(INDEX(Расходка[Наименование расходного материала],MATCH(Расходка[№],Поиск_расходки[Индекс6],0)),"")</f>
        <v>Sapphire</v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344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5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>Euphora</v>
      </c>
      <c r="W6" s="139" t="str">
        <f>IFERROR(INDEX(Расходка[Наименование расходного материала],MATCH(Расходка[№],Поиск_расходки[Индекс6],0)),"")</f>
        <v>Euphora</v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s="1" t="s">
        <v>378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6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>NC Euphora</v>
      </c>
      <c r="W7" s="139" t="str">
        <f>IFERROR(INDEX(Расходка[Наименование расходного материала],MATCH(Расходка[№],Поиск_расходки[Индекс6],0)),"")</f>
        <v>NC Euphora</v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377</v>
      </c>
    </row>
    <row r="8" spans="1:39">
      <c r="A8">
        <v>7</v>
      </c>
      <c r="B8" t="s">
        <v>3</v>
      </c>
      <c r="C8" t="s">
        <v>391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7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>Fielder</v>
      </c>
      <c r="W8" s="139" t="str">
        <f>IFERROR(INDEX(Расходка[Наименование расходного материала],MATCH(Расходка[№],Поиск_расходки[Индекс6],0)),"")</f>
        <v>Fielder</v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</v>
      </c>
      <c r="C9" t="s">
        <v>392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8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>Sion</v>
      </c>
      <c r="W9" s="139" t="str">
        <f>IFERROR(INDEX(Расходка[Наименование расходного материала],MATCH(Расходка[№],Поиск_расходки[Индекс6],0)),"")</f>
        <v>Sion</v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</v>
      </c>
      <c r="C10" t="s">
        <v>393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9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>Rinato</v>
      </c>
      <c r="W10" s="139" t="str">
        <f>IFERROR(INDEX(Расходка[Наименование расходного материала],MATCH(Расходка[№],Поиск_расходки[Индекс6],0)),"")</f>
        <v>Rinato</v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  <c r="AM10" t="s">
        <v>368</v>
      </c>
    </row>
    <row r="11" spans="1:39">
      <c r="A11">
        <v>10</v>
      </c>
      <c r="B11" t="s">
        <v>3</v>
      </c>
      <c r="C11" t="s">
        <v>394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10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>Thunder</v>
      </c>
      <c r="W11" s="139" t="str">
        <f>IFERROR(INDEX(Расходка[Наименование расходного материала],MATCH(Расходка[№],Поиск_расходки[Индекс6],0)),"")</f>
        <v>Thunder</v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175</v>
      </c>
      <c r="AI11" s="2" t="s">
        <v>90</v>
      </c>
      <c r="AJ11" s="200" t="s">
        <v>453</v>
      </c>
      <c r="AM11" t="s">
        <v>379</v>
      </c>
    </row>
    <row r="12" spans="1:39">
      <c r="A12">
        <v>11</v>
      </c>
      <c r="B12" t="s">
        <v>3</v>
      </c>
      <c r="C12" t="s">
        <v>395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11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>ProVia 3 Hydro-Track®</v>
      </c>
      <c r="W12" s="139" t="str">
        <f>IFERROR(INDEX(Расходка[Наименование расходного материала],MATCH(Расходка[№],Поиск_расходки[Индекс6],0)),"")</f>
        <v>ProVia 3 Hydro-Track®</v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  <c r="AI12" s="2">
        <v>155760</v>
      </c>
      <c r="AJ12" s="161" t="s">
        <v>386</v>
      </c>
    </row>
    <row r="13" spans="1:39">
      <c r="A13">
        <v>12</v>
      </c>
      <c r="B13" t="s">
        <v>3</v>
      </c>
      <c r="C13" t="s">
        <v>396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12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>ProVia 6 Hydro-Track®</v>
      </c>
      <c r="W13" s="139" t="str">
        <f>IFERROR(INDEX(Расходка[Наименование расходного материала],MATCH(Расходка[№],Поиск_расходки[Индекс6],0)),"")</f>
        <v>ProVia 6 Hydro-Track®</v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 s="2">
        <v>155800</v>
      </c>
      <c r="AJ13" s="162" t="s">
        <v>387</v>
      </c>
    </row>
    <row r="14" spans="1:39">
      <c r="A14">
        <v>13</v>
      </c>
      <c r="B14" t="s">
        <v>3</v>
      </c>
      <c r="C14" t="s">
        <v>397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13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>ProVia 9 Hydro-Track®</v>
      </c>
      <c r="W14" s="139" t="str">
        <f>IFERROR(INDEX(Расходка[Наименование расходного материала],MATCH(Расходка[№],Поиск_расходки[Индекс6],0)),"")</f>
        <v>ProVia 9 Hydro-Track®</v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 s="2">
        <v>218190</v>
      </c>
      <c r="AJ14" s="162" t="s">
        <v>388</v>
      </c>
    </row>
    <row r="15" spans="1:39">
      <c r="A15">
        <v>14</v>
      </c>
      <c r="B15" t="s">
        <v>3</v>
      </c>
      <c r="C15" t="s">
        <v>436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14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>Проводник коронарный  1g, Angioline</v>
      </c>
      <c r="W15" s="139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15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16" s="139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419</v>
      </c>
    </row>
    <row r="17" spans="1:33">
      <c r="A17">
        <v>16</v>
      </c>
      <c r="B17" t="s">
        <v>3</v>
      </c>
      <c r="C17" t="s">
        <v>398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16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>Cougar LS Hydro-Track®</v>
      </c>
      <c r="W17" s="139" t="str">
        <f>IFERROR(INDEX(Расходка[Наименование расходного материала],MATCH(Расходка[№],Поиск_расходки[Индекс6],0)),"")</f>
        <v>Cougar LS Hydro-Track®</v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416</v>
      </c>
    </row>
    <row r="18" spans="1:33">
      <c r="A18">
        <v>17</v>
      </c>
      <c r="B18" t="s">
        <v>3</v>
      </c>
      <c r="C18" t="s">
        <v>426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17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>Cougar XT Hydro-Track®</v>
      </c>
      <c r="W18" s="139" t="str">
        <f>IFERROR(INDEX(Расходка[Наименование расходного материала],MATCH(Расходка[№],Поиск_расходки[Индекс6],0)),"")</f>
        <v>Cougar XT Hydro-Track®</v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399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18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>Intuition</v>
      </c>
      <c r="W19" s="139" t="str">
        <f>IFERROR(INDEX(Расходка[Наименование расходного материала],MATCH(Расходка[№],Поиск_расходки[Индекс6],0)),"")</f>
        <v>Intuition</v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s="1" t="s">
        <v>516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19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>Gaia Second</v>
      </c>
      <c r="W20" s="139" t="str">
        <f>IFERROR(INDEX(Расходка[Наименование расходного материала],MATCH(Расходка[№],Поиск_расходки[Индекс6],0)),"")</f>
        <v>Gaia Second</v>
      </c>
      <c r="X20" s="139" t="str">
        <f>IFERROR(INDEX(Расходка[Наименование расходного материала],MATCH(Расходка[№],Поиск_расходки[Индекс7],0)),"")</f>
        <v>Gaia Second</v>
      </c>
      <c r="Y20" s="139" t="str">
        <f>IFERROR(INDEX(Расходка[Наименование расходного материала],MATCH(Расходка[№],Поиск_расходки[Индекс8],0)),"")</f>
        <v>Gaia Second</v>
      </c>
      <c r="Z20" s="139" t="str">
        <f>IFERROR(INDEX(Расходка[Наименование расходного материала],MATCH(Расходка[№],Поиск_расходки[Индекс9],0)),"")</f>
        <v>Gaia Second</v>
      </c>
      <c r="AA20" s="139" t="str">
        <f>IFERROR(INDEX(Расходка[Наименование расходного материала],MATCH(Расходка[№],Поиск_расходки[Индекс10],0)),"")</f>
        <v>Gaia Second</v>
      </c>
      <c r="AB20" s="139" t="str">
        <f>IFERROR(INDEX(Расходка[Наименование расходного материала],MATCH(Расходка[№],Поиск_расходки[Индекс11],0)),"")</f>
        <v>Gaia Second</v>
      </c>
      <c r="AC20" s="139" t="str">
        <f>IFERROR(INDEX(Расходка[Наименование расходного материала],MATCH(Расходка[№],Поиск_расходки[Индекс12],0)),"")</f>
        <v>Gaia Second</v>
      </c>
      <c r="AD20" s="139" t="str">
        <f>IFERROR(INDEX(Расходка[Наименование расходного материала],MATCH(Расходка[№],Поиск_расходки[Индекс13],0)),"")</f>
        <v>Gaia Second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63" t="s">
        <v>400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1</v>
      </c>
      <c r="I21" s="140">
        <f>IF(ISNUMBER(SEARCH('Карта учёта'!$B$17,Расходка[Наименование расходного материала])),MAX($I$1:I20)+1,0)</f>
        <v>20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>DES, Resolute Integtity</v>
      </c>
      <c r="W21" s="139" t="str">
        <f>IFERROR(INDEX(Расходка[Наименование расходного материала],MATCH(Расходка[№],Поиск_расходки[Индекс6],0)),"")</f>
        <v>DES, Resolute Integtity</v>
      </c>
      <c r="X21" s="139" t="str">
        <f>IFERROR(INDEX(Расходка[Наименование расходного материала],MATCH(Расходка[№],Поиск_расходки[Индекс7],0)),"")</f>
        <v>DES, Resolute Integtity</v>
      </c>
      <c r="Y21" s="139" t="str">
        <f>IFERROR(INDEX(Расходка[Наименование расходного материала],MATCH(Расходка[№],Поиск_расходки[Индекс8],0)),"")</f>
        <v>DES, Resolute Integtity</v>
      </c>
      <c r="Z21" s="139" t="str">
        <f>IFERROR(INDEX(Расходка[Наименование расходного материала],MATCH(Расходка[№],Поиск_расходки[Индекс9],0)),"")</f>
        <v>DES, Resolute Integtity</v>
      </c>
      <c r="AA21" s="139" t="str">
        <f>IFERROR(INDEX(Расходка[Наименование расходного материала],MATCH(Расходка[№],Поиск_расходки[Индекс10],0)),"")</f>
        <v>DES, Resolute Integtity</v>
      </c>
      <c r="AB21" s="139" t="str">
        <f>IFERROR(INDEX(Расходка[Наименование расходного материала],MATCH(Расходка[№],Поиск_расходки[Индекс11],0)),"")</f>
        <v>DES, Resolute Integtity</v>
      </c>
      <c r="AC21" s="139" t="str">
        <f>IFERROR(INDEX(Расходка[Наименование расходного материала],MATCH(Расходка[№],Поиск_расходки[Индекс12],0)),"")</f>
        <v>DES, Resolute Integtity</v>
      </c>
      <c r="AD21" s="139" t="str">
        <f>IFERROR(INDEX(Расходка[Наименование расходного материала],MATCH(Расходка[№],Поиск_расходки[Индекс13],0)),"")</f>
        <v>DES, Resolute Integtity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430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21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>DES, Calipso</v>
      </c>
      <c r="W22" s="139" t="str">
        <f>IFERROR(INDEX(Расходка[Наименование расходного материала],MATCH(Расходка[№],Поиск_расходки[Индекс6],0)),"")</f>
        <v>DES, Calipso</v>
      </c>
      <c r="X22" s="139" t="str">
        <f>IFERROR(INDEX(Расходка[Наименование расходного материала],MATCH(Расходка[№],Поиск_расходки[Индекс7],0)),"")</f>
        <v>DES, Calipso</v>
      </c>
      <c r="Y22" s="139" t="str">
        <f>IFERROR(INDEX(Расходка[Наименование расходного материала],MATCH(Расходка[№],Поиск_расходки[Индекс8],0)),"")</f>
        <v>DES, Calipso</v>
      </c>
      <c r="Z22" s="139" t="str">
        <f>IFERROR(INDEX(Расходка[Наименование расходного материала],MATCH(Расходка[№],Поиск_расходки[Индекс9],0)),"")</f>
        <v>DES, Calipso</v>
      </c>
      <c r="AA22" s="139" t="str">
        <f>IFERROR(INDEX(Расходка[Наименование расходного материала],MATCH(Расходка[№],Поиск_расходки[Индекс10],0)),"")</f>
        <v>DES, Calipso</v>
      </c>
      <c r="AB22" s="139" t="str">
        <f>IFERROR(INDEX(Расходка[Наименование расходного материала],MATCH(Расходка[№],Поиск_расходки[Индекс11],0)),"")</f>
        <v>DES, Calipso</v>
      </c>
      <c r="AC22" s="139" t="str">
        <f>IFERROR(INDEX(Расходка[Наименование расходного материала],MATCH(Расходка[№],Поиск_расходки[Индекс12],0)),"")</f>
        <v>DES, Calipso</v>
      </c>
      <c r="AD22" s="139" t="str">
        <f>IFERROR(INDEX(Расходка[Наименование расходного материала],MATCH(Расходка[№],Поиск_расходки[Индекс13],0)),"")</f>
        <v>DES, Calipso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7" t="s">
        <v>429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22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>DES, NanoMed</v>
      </c>
      <c r="W23" s="139" t="str">
        <f>IFERROR(INDEX(Расходка[Наименование расходного материала],MATCH(Расходка[№],Поиск_расходки[Индекс6],0)),"")</f>
        <v>DES, NanoMed</v>
      </c>
      <c r="X23" s="139" t="str">
        <f>IFERROR(INDEX(Расходка[Наименование расходного материала],MATCH(Расходка[№],Поиск_расходки[Индекс7],0)),"")</f>
        <v>DES, NanoMed</v>
      </c>
      <c r="Y23" s="139" t="str">
        <f>IFERROR(INDEX(Расходка[Наименование расходного материала],MATCH(Расходка[№],Поиск_расходки[Индекс8],0)),"")</f>
        <v>DES, NanoMed</v>
      </c>
      <c r="Z23" s="139" t="str">
        <f>IFERROR(INDEX(Расходка[Наименование расходного материала],MATCH(Расходка[№],Поиск_расходки[Индекс9],0)),"")</f>
        <v>DES, NanoMed</v>
      </c>
      <c r="AA23" s="139" t="str">
        <f>IFERROR(INDEX(Расходка[Наименование расходного материала],MATCH(Расходка[№],Поиск_расходки[Индекс10],0)),"")</f>
        <v>DES, NanoMed</v>
      </c>
      <c r="AB23" s="139" t="str">
        <f>IFERROR(INDEX(Расходка[Наименование расходного материала],MATCH(Расходка[№],Поиск_расходки[Индекс11],0)),"")</f>
        <v>DES, NanoMed</v>
      </c>
      <c r="AC23" s="139" t="str">
        <f>IFERROR(INDEX(Расходка[Наименование расходного материала],MATCH(Расходка[№],Поиск_расходки[Индекс12],0)),"")</f>
        <v>DES, NanoMed</v>
      </c>
      <c r="AD23" s="139" t="str">
        <f>IFERROR(INDEX(Расходка[Наименование расходного материала],MATCH(Расходка[№],Поиск_расходки[Индекс13],0)),"")</f>
        <v>DES, NanoMed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99" t="s">
        <v>445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23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>DES,Firehawk</v>
      </c>
      <c r="W24" s="139" t="str">
        <f>IFERROR(INDEX(Расходка[Наименование расходного материала],MATCH(Расходка[№],Поиск_расходки[Индекс6],0)),"")</f>
        <v>DES,Firehawk</v>
      </c>
      <c r="X24" s="139" t="str">
        <f>IFERROR(INDEX(Расходка[Наименование расходного материала],MATCH(Расходка[№],Поиск_расходки[Индекс7],0)),"")</f>
        <v>DES,Firehawk</v>
      </c>
      <c r="Y24" s="139" t="str">
        <f>IFERROR(INDEX(Расходка[Наименование расходного материала],MATCH(Расходка[№],Поиск_расходки[Индекс8],0)),"")</f>
        <v>DES,Firehawk</v>
      </c>
      <c r="Z24" s="139" t="str">
        <f>IFERROR(INDEX(Расходка[Наименование расходного материала],MATCH(Расходка[№],Поиск_расходки[Индекс9],0)),"")</f>
        <v>DES,Firehawk</v>
      </c>
      <c r="AA24" s="139" t="str">
        <f>IFERROR(INDEX(Расходка[Наименование расходного материала],MATCH(Расходка[№],Поиск_расходки[Индекс10],0)),"")</f>
        <v>DES,Firehawk</v>
      </c>
      <c r="AB24" s="139" t="str">
        <f>IFERROR(INDEX(Расходка[Наименование расходного материала],MATCH(Расходка[№],Поиск_расходки[Индекс11],0)),"")</f>
        <v>DES,Firehawk</v>
      </c>
      <c r="AC24" s="139" t="str">
        <f>IFERROR(INDEX(Расходка[Наименование расходного материала],MATCH(Расходка[№],Поиск_расходки[Индекс12],0)),"")</f>
        <v>DES,Firehawk</v>
      </c>
      <c r="AD24" s="139" t="str">
        <f>IFERROR(INDEX(Расходка[Наименование расходного материала],MATCH(Расходка[№],Поиск_расходки[Индекс13],0)),"")</f>
        <v>DES,Firehawk</v>
      </c>
      <c r="AF24" s="4" t="s">
        <v>5</v>
      </c>
      <c r="AG24" s="4" t="s">
        <v>120</v>
      </c>
    </row>
    <row r="25" spans="1:33">
      <c r="A25">
        <v>24</v>
      </c>
      <c r="B25" t="s">
        <v>6</v>
      </c>
      <c r="C25" s="1" t="s">
        <v>345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24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>BMS, Integtity</v>
      </c>
      <c r="W25" s="139" t="str">
        <f>IFERROR(INDEX(Расходка[Наименование расходного материала],MATCH(Расходка[№],Поиск_расходки[Индекс6],0)),"")</f>
        <v>BMS, Integtity</v>
      </c>
      <c r="X25" s="139" t="str">
        <f>IFERROR(INDEX(Расходка[Наименование расходного материала],MATCH(Расходка[№],Поиск_расходки[Индекс7],0)),"")</f>
        <v>BMS, Integtity</v>
      </c>
      <c r="Y25" s="139" t="str">
        <f>IFERROR(INDEX(Расходка[Наименование расходного материала],MATCH(Расходка[№],Поиск_расходки[Индекс8],0)),"")</f>
        <v>BMS, Integtity</v>
      </c>
      <c r="Z25" s="139" t="str">
        <f>IFERROR(INDEX(Расходка[Наименование расходного материала],MATCH(Расходка[№],Поиск_расходки[Индекс9],0)),"")</f>
        <v>BMS, Integtity</v>
      </c>
      <c r="AA25" s="139" t="str">
        <f>IFERROR(INDEX(Расходка[Наименование расходного материала],MATCH(Расходка[№],Поиск_расходки[Индекс10],0)),"")</f>
        <v>BMS, Integtity</v>
      </c>
      <c r="AB25" s="139" t="str">
        <f>IFERROR(INDEX(Расходка[Наименование расходного материала],MATCH(Расходка[№],Поиск_расходки[Индекс11],0)),"")</f>
        <v>BMS, Integtity</v>
      </c>
      <c r="AC25" s="139" t="str">
        <f>IFERROR(INDEX(Расходка[Наименование расходного материала],MATCH(Расходка[№],Поиск_расходки[Индекс12],0)),"")</f>
        <v>BMS, Integtity</v>
      </c>
      <c r="AD25" s="139" t="str">
        <f>IFERROR(INDEX(Расходка[Наименование расходного материала],MATCH(Расходка[№],Поиск_расходки[Индекс13],0)),"")</f>
        <v>BMS, Integtity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401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25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>Guidezilla™ II 6F</v>
      </c>
      <c r="W26" s="144" t="str">
        <f>IFERROR(INDEX(Расходка[Наименование расходного материала],MATCH(Расходка[№],Поиск_расходки[Индекс6],0)),"")</f>
        <v>Guidezilla™ II 6F</v>
      </c>
      <c r="X26" s="144" t="str">
        <f>IFERROR(INDEX(Расходка[Наименование расходного материала],MATCH(Расходка[№],Поиск_расходки[Индекс7],0)),"")</f>
        <v>Guidezilla™ II 6F</v>
      </c>
      <c r="Y26" s="144" t="str">
        <f>IFERROR(INDEX(Расходка[Наименование расходного материала],MATCH(Расходка[№],Поиск_расходки[Индекс8],0)),"")</f>
        <v>Guidezilla™ II 6F</v>
      </c>
      <c r="Z26" s="144" t="str">
        <f>IFERROR(INDEX(Расходка[Наименование расходного материала],MATCH(Расходка[№],Поиск_расходки[Индекс9],0)),"")</f>
        <v>Guidezilla™ II 6F</v>
      </c>
      <c r="AA26" s="144" t="str">
        <f>IFERROR(INDEX(Расходка[Наименование расходного материала],MATCH(Расходка[№],Поиск_расходки[Индекс10],0)),"")</f>
        <v>Guidezilla™ II 6F</v>
      </c>
      <c r="AB26" s="144" t="str">
        <f>IFERROR(INDEX(Расходка[Наименование расходного материала],MATCH(Расходка[№],Поиск_расходки[Индекс11],0)),"")</f>
        <v>Guidezilla™ II 6F</v>
      </c>
      <c r="AC26" s="144" t="str">
        <f>IFERROR(INDEX(Расходка[Наименование расходного материала],MATCH(Расходка[№],Поиск_расходки[Индекс12],0)),"")</f>
        <v>Guidezilla™ II 6F</v>
      </c>
      <c r="AD26" s="144" t="str">
        <f>IFERROR(INDEX(Расходка[Наименование расходного материала],MATCH(Расходка[№],Поиск_расходки[Индекс13],0)),"")</f>
        <v>Guidezilla™ II 6F</v>
      </c>
      <c r="AF26" s="4" t="s">
        <v>5</v>
      </c>
      <c r="AG26" s="4" t="s">
        <v>373</v>
      </c>
    </row>
    <row r="27" spans="1:33">
      <c r="A27">
        <v>26</v>
      </c>
      <c r="B27" t="s">
        <v>123</v>
      </c>
      <c r="C27" s="1" t="s">
        <v>427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26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>Telescope ™ II 6F</v>
      </c>
      <c r="W27" s="144" t="str">
        <f>IFERROR(INDEX(Расходка[Наименование расходного материала],MATCH(Расходка[№],Поиск_расходки[Индекс6],0)),"")</f>
        <v>Telescope ™ II 6F</v>
      </c>
      <c r="X27" s="144" t="str">
        <f>IFERROR(INDEX(Расходка[Наименование расходного материала],MATCH(Расходка[№],Поиск_расходки[Индекс7],0)),"")</f>
        <v>Telescope ™ II 6F</v>
      </c>
      <c r="Y27" s="144" t="str">
        <f>IFERROR(INDEX(Расходка[Наименование расходного материала],MATCH(Расходка[№],Поиск_расходки[Индекс8],0)),"")</f>
        <v>Telescope ™ II 6F</v>
      </c>
      <c r="Z27" s="144" t="str">
        <f>IFERROR(INDEX(Расходка[Наименование расходного материала],MATCH(Расходка[№],Поиск_расходки[Индекс9],0)),"")</f>
        <v>Telescope ™ II 6F</v>
      </c>
      <c r="AA27" s="144" t="str">
        <f>IFERROR(INDEX(Расходка[Наименование расходного материала],MATCH(Расходка[№],Поиск_расходки[Индекс10],0)),"")</f>
        <v>Telescope ™ II 6F</v>
      </c>
      <c r="AB27" s="144" t="str">
        <f>IFERROR(INDEX(Расходка[Наименование расходного материала],MATCH(Расходка[№],Поиск_расходки[Индекс11],0)),"")</f>
        <v>Telescope ™ II 6F</v>
      </c>
      <c r="AC27" s="144" t="str">
        <f>IFERROR(INDEX(Расходка[Наименование расходного материала],MATCH(Расходка[№],Поиск_расходки[Индекс12],0)),"")</f>
        <v>Telescope ™ II 6F</v>
      </c>
      <c r="AD27" s="144" t="str">
        <f>IFERROR(INDEX(Расходка[Наименование расходного материала],MATCH(Расходка[№],Поиск_расходки[Индекс13],0)),"")</f>
        <v>Telescope ™ II 6F</v>
      </c>
      <c r="AF27" s="4" t="s">
        <v>5</v>
      </c>
      <c r="AG27" s="4" t="s">
        <v>374</v>
      </c>
    </row>
    <row r="28" spans="1:33">
      <c r="A28">
        <v>27</v>
      </c>
      <c r="B28" t="s">
        <v>4</v>
      </c>
      <c r="C28" t="s">
        <v>402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27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>Launcher 6F EBU 3.5</v>
      </c>
      <c r="W28" s="144" t="str">
        <f>IFERROR(INDEX(Расходка[Наименование расходного материала],MATCH(Расходка[№],Поиск_расходки[Индекс6],0)),"")</f>
        <v>Launcher 6F EBU 3.5</v>
      </c>
      <c r="X28" s="144" t="str">
        <f>IFERROR(INDEX(Расходка[Наименование расходного материала],MATCH(Расходка[№],Поиск_расходки[Индекс7],0)),"")</f>
        <v>Launcher 6F EBU 3.5</v>
      </c>
      <c r="Y28" s="144" t="str">
        <f>IFERROR(INDEX(Расходка[Наименование расходного материала],MATCH(Расходка[№],Поиск_расходки[Индекс8],0)),"")</f>
        <v>Launcher 6F EBU 3.5</v>
      </c>
      <c r="Z28" s="144" t="str">
        <f>IFERROR(INDEX(Расходка[Наименование расходного материала],MATCH(Расходка[№],Поиск_расходки[Индекс9],0)),"")</f>
        <v>Launcher 6F EBU 3.5</v>
      </c>
      <c r="AA28" s="144" t="str">
        <f>IFERROR(INDEX(Расходка[Наименование расходного материала],MATCH(Расходка[№],Поиск_расходки[Индекс10],0)),"")</f>
        <v>Launcher 6F EBU 3.5</v>
      </c>
      <c r="AB28" s="144" t="str">
        <f>IFERROR(INDEX(Расходка[Наименование расходного материала],MATCH(Расходка[№],Поиск_расходки[Индекс11],0)),"")</f>
        <v>Launcher 6F EBU 3.5</v>
      </c>
      <c r="AC28" s="144" t="str">
        <f>IFERROR(INDEX(Расходка[Наименование расходного материала],MATCH(Расходка[№],Поиск_расходки[Индекс12],0)),"")</f>
        <v>Launcher 6F EBU 3.5</v>
      </c>
      <c r="AD28" s="144" t="str">
        <f>IFERROR(INDEX(Расходка[Наименование расходного материала],MATCH(Расходка[№],Поиск_расходки[Индекс13],0)),"")</f>
        <v>Launcher 6F EBU 3.5</v>
      </c>
      <c r="AF28" s="4" t="s">
        <v>5</v>
      </c>
      <c r="AG28" s="4" t="s">
        <v>515</v>
      </c>
    </row>
    <row r="29" spans="1:33">
      <c r="A29">
        <v>28</v>
      </c>
      <c r="B29" t="s">
        <v>4</v>
      </c>
      <c r="C29" t="s">
        <v>403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28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>Launcher 6F EBU 4.0</v>
      </c>
      <c r="W29" s="144" t="str">
        <f>IFERROR(INDEX(Расходка[Наименование расходного материала],MATCH(Расходка[№],Поиск_расходки[Индекс6],0)),"")</f>
        <v>Launcher 6F EBU 4.0</v>
      </c>
      <c r="X29" s="144" t="str">
        <f>IFERROR(INDEX(Расходка[Наименование расходного материала],MATCH(Расходка[№],Поиск_расходки[Индекс7],0)),"")</f>
        <v>Launcher 6F EBU 4.0</v>
      </c>
      <c r="Y29" s="144" t="str">
        <f>IFERROR(INDEX(Расходка[Наименование расходного материала],MATCH(Расходка[№],Поиск_расходки[Индекс8],0)),"")</f>
        <v>Launcher 6F EBU 4.0</v>
      </c>
      <c r="Z29" s="144" t="str">
        <f>IFERROR(INDEX(Расходка[Наименование расходного материала],MATCH(Расходка[№],Поиск_расходки[Индекс9],0)),"")</f>
        <v>Launcher 6F EBU 4.0</v>
      </c>
      <c r="AA29" s="144" t="str">
        <f>IFERROR(INDEX(Расходка[Наименование расходного материала],MATCH(Расходка[№],Поиск_расходки[Индекс10],0)),"")</f>
        <v>Launcher 6F EBU 4.0</v>
      </c>
      <c r="AB29" s="144" t="str">
        <f>IFERROR(INDEX(Расходка[Наименование расходного материала],MATCH(Расходка[№],Поиск_расходки[Индекс11],0)),"")</f>
        <v>Launcher 6F EBU 4.0</v>
      </c>
      <c r="AC29" s="144" t="str">
        <f>IFERROR(INDEX(Расходка[Наименование расходного материала],MATCH(Расходка[№],Поиск_расходки[Индекс12],0)),"")</f>
        <v>Launcher 6F EBU 4.0</v>
      </c>
      <c r="AD29" s="144" t="str">
        <f>IFERROR(INDEX(Расходка[Наименование расходного материала],MATCH(Расходка[№],Поиск_расходки[Индекс13],0)),"")</f>
        <v>Launcher 6F EBU 4.0</v>
      </c>
      <c r="AF29" s="4" t="s">
        <v>6</v>
      </c>
      <c r="AG29" s="4" t="s">
        <v>159</v>
      </c>
    </row>
    <row r="30" spans="1:33">
      <c r="A30">
        <v>29</v>
      </c>
      <c r="B30" t="s">
        <v>4</v>
      </c>
      <c r="C30" t="s">
        <v>404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29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>Launcher 6F JL 3.5</v>
      </c>
      <c r="W30" s="144" t="str">
        <f>IFERROR(INDEX(Расходка[Наименование расходного материала],MATCH(Расходка[№],Поиск_расходки[Индекс6],0)),"")</f>
        <v>Launcher 6F JL 3.5</v>
      </c>
      <c r="X30" s="144" t="str">
        <f>IFERROR(INDEX(Расходка[Наименование расходного материала],MATCH(Расходка[№],Поиск_расходки[Индекс7],0)),"")</f>
        <v>Launcher 6F JL 3.5</v>
      </c>
      <c r="Y30" s="144" t="str">
        <f>IFERROR(INDEX(Расходка[Наименование расходного материала],MATCH(Расходка[№],Поиск_расходки[Индекс8],0)),"")</f>
        <v>Launcher 6F JL 3.5</v>
      </c>
      <c r="Z30" s="144" t="str">
        <f>IFERROR(INDEX(Расходка[Наименование расходного материала],MATCH(Расходка[№],Поиск_расходки[Индекс9],0)),"")</f>
        <v>Launcher 6F JL 3.5</v>
      </c>
      <c r="AA30" s="144" t="str">
        <f>IFERROR(INDEX(Расходка[Наименование расходного материала],MATCH(Расходка[№],Поиск_расходки[Индекс10],0)),"")</f>
        <v>Launcher 6F JL 3.5</v>
      </c>
      <c r="AB30" s="144" t="str">
        <f>IFERROR(INDEX(Расходка[Наименование расходного материала],MATCH(Расходка[№],Поиск_расходки[Индекс11],0)),"")</f>
        <v>Launcher 6F JL 3.5</v>
      </c>
      <c r="AC30" s="144" t="str">
        <f>IFERROR(INDEX(Расходка[Наименование расходного материала],MATCH(Расходка[№],Поиск_расходки[Индекс12],0)),"")</f>
        <v>Launcher 6F JL 3.5</v>
      </c>
      <c r="AD30" s="144" t="str">
        <f>IFERROR(INDEX(Расходка[Наименование расходного материала],MATCH(Расходка[№],Поиск_расходки[Индекс13],0)),"")</f>
        <v>Launcher 6F JL 3.5</v>
      </c>
      <c r="AF30" s="4" t="s">
        <v>6</v>
      </c>
      <c r="AG30" s="4" t="s">
        <v>455</v>
      </c>
    </row>
    <row r="31" spans="1:33">
      <c r="A31">
        <v>30</v>
      </c>
      <c r="B31" t="s">
        <v>4</v>
      </c>
      <c r="C31" t="s">
        <v>405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30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>Launcher 6F JL 4.0</v>
      </c>
      <c r="W31" s="144" t="str">
        <f>IFERROR(INDEX(Расходка[Наименование расходного материала],MATCH(Расходка[№],Поиск_расходки[Индекс6],0)),"")</f>
        <v>Launcher 6F JL 4.0</v>
      </c>
      <c r="X31" s="144" t="str">
        <f>IFERROR(INDEX(Расходка[Наименование расходного материала],MATCH(Расходка[№],Поиск_расходки[Индекс7],0)),"")</f>
        <v>Launcher 6F JL 4.0</v>
      </c>
      <c r="Y31" s="144" t="str">
        <f>IFERROR(INDEX(Расходка[Наименование расходного материала],MATCH(Расходка[№],Поиск_расходки[Индекс8],0)),"")</f>
        <v>Launcher 6F JL 4.0</v>
      </c>
      <c r="Z31" s="144" t="str">
        <f>IFERROR(INDEX(Расходка[Наименование расходного материала],MATCH(Расходка[№],Поиск_расходки[Индекс9],0)),"")</f>
        <v>Launcher 6F JL 4.0</v>
      </c>
      <c r="AA31" s="144" t="str">
        <f>IFERROR(INDEX(Расходка[Наименование расходного материала],MATCH(Расходка[№],Поиск_расходки[Индекс10],0)),"")</f>
        <v>Launcher 6F JL 4.0</v>
      </c>
      <c r="AB31" s="144" t="str">
        <f>IFERROR(INDEX(Расходка[Наименование расходного материала],MATCH(Расходка[№],Поиск_расходки[Индекс11],0)),"")</f>
        <v>Launcher 6F JL 4.0</v>
      </c>
      <c r="AC31" s="144" t="str">
        <f>IFERROR(INDEX(Расходка[Наименование расходного материала],MATCH(Расходка[№],Поиск_расходки[Индекс12],0)),"")</f>
        <v>Launcher 6F JL 4.0</v>
      </c>
      <c r="AD31" s="144" t="str">
        <f>IFERROR(INDEX(Расходка[Наименование расходного материала],MATCH(Расходка[№],Поиск_расходки[Индекс13],0)),"")</f>
        <v>Launcher 6F JL 4.0</v>
      </c>
      <c r="AF31" s="4" t="s">
        <v>6</v>
      </c>
      <c r="AG31" s="4" t="s">
        <v>420</v>
      </c>
    </row>
    <row r="32" spans="1:33">
      <c r="A32">
        <v>31</v>
      </c>
      <c r="B32" t="s">
        <v>4</v>
      </c>
      <c r="C32" t="s">
        <v>411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31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>Launcher 6F JL 4.5</v>
      </c>
      <c r="W32" s="144" t="str">
        <f>IFERROR(INDEX(Расходка[Наименование расходного материала],MATCH(Расходка[№],Поиск_расходки[Индекс6],0)),"")</f>
        <v>Launcher 6F JL 4.5</v>
      </c>
      <c r="X32" s="144" t="str">
        <f>IFERROR(INDEX(Расходка[Наименование расходного материала],MATCH(Расходка[№],Поиск_расходки[Индекс7],0)),"")</f>
        <v>Launcher 6F JL 4.5</v>
      </c>
      <c r="Y32" s="144" t="str">
        <f>IFERROR(INDEX(Расходка[Наименование расходного материала],MATCH(Расходка[№],Поиск_расходки[Индекс8],0)),"")</f>
        <v>Launcher 6F JL 4.5</v>
      </c>
      <c r="Z32" s="144" t="str">
        <f>IFERROR(INDEX(Расходка[Наименование расходного материала],MATCH(Расходка[№],Поиск_расходки[Индекс9],0)),"")</f>
        <v>Launcher 6F JL 4.5</v>
      </c>
      <c r="AA32" s="144" t="str">
        <f>IFERROR(INDEX(Расходка[Наименование расходного материала],MATCH(Расходка[№],Поиск_расходки[Индекс10],0)),"")</f>
        <v>Launcher 6F JL 4.5</v>
      </c>
      <c r="AB32" s="144" t="str">
        <f>IFERROR(INDEX(Расходка[Наименование расходного материала],MATCH(Расходка[№],Поиск_расходки[Индекс11],0)),"")</f>
        <v>Launcher 6F JL 4.5</v>
      </c>
      <c r="AC32" s="144" t="str">
        <f>IFERROR(INDEX(Расходка[Наименование расходного материала],MATCH(Расходка[№],Поиск_расходки[Индекс12],0)),"")</f>
        <v>Launcher 6F JL 4.5</v>
      </c>
      <c r="AD32" s="144" t="str">
        <f>IFERROR(INDEX(Расходка[Наименование расходного материала],MATCH(Расходка[№],Поиск_расходки[Индекс13],0)),"")</f>
        <v>Launcher 6F JL 4.5</v>
      </c>
      <c r="AF32" s="4" t="s">
        <v>6</v>
      </c>
      <c r="AG32" s="4" t="s">
        <v>431</v>
      </c>
    </row>
    <row r="33" spans="1:33">
      <c r="A33">
        <v>32</v>
      </c>
      <c r="B33" t="s">
        <v>4</v>
      </c>
      <c r="C33" t="s">
        <v>446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32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>Launcher 6F AL 1</v>
      </c>
      <c r="W33" s="144" t="str">
        <f>IFERROR(INDEX(Расходка[Наименование расходного материала],MATCH(Расходка[№],Поиск_расходки[Индекс6],0)),"")</f>
        <v>Launcher 6F AL 1</v>
      </c>
      <c r="X33" s="144" t="str">
        <f>IFERROR(INDEX(Расходка[Наименование расходного материала],MATCH(Расходка[№],Поиск_расходки[Индекс7],0)),"")</f>
        <v>Launcher 6F AL 1</v>
      </c>
      <c r="Y33" s="144" t="str">
        <f>IFERROR(INDEX(Расходка[Наименование расходного материала],MATCH(Расходка[№],Поиск_расходки[Индекс8],0)),"")</f>
        <v>Launcher 6F AL 1</v>
      </c>
      <c r="Z33" s="144" t="str">
        <f>IFERROR(INDEX(Расходка[Наименование расходного материала],MATCH(Расходка[№],Поиск_расходки[Индекс9],0)),"")</f>
        <v>Launcher 6F AL 1</v>
      </c>
      <c r="AA33" s="144" t="str">
        <f>IFERROR(INDEX(Расходка[Наименование расходного материала],MATCH(Расходка[№],Поиск_расходки[Индекс10],0)),"")</f>
        <v>Launcher 6F AL 1</v>
      </c>
      <c r="AB33" s="144" t="str">
        <f>IFERROR(INDEX(Расходка[Наименование расходного материала],MATCH(Расходка[№],Поиск_расходки[Индекс11],0)),"")</f>
        <v>Launcher 6F AL 1</v>
      </c>
      <c r="AC33" s="144" t="str">
        <f>IFERROR(INDEX(Расходка[Наименование расходного материала],MATCH(Расходка[№],Поиск_расходки[Индекс12],0)),"")</f>
        <v>Launcher 6F AL 1</v>
      </c>
      <c r="AD33" s="144" t="str">
        <f>IFERROR(INDEX(Расходка[Наименование расходного материала],MATCH(Расходка[№],Поиск_расходки[Индекс13],0)),"")</f>
        <v>Launcher 6F AL 1</v>
      </c>
      <c r="AF33" s="4" t="s">
        <v>6</v>
      </c>
      <c r="AG33" s="4" t="s">
        <v>105</v>
      </c>
    </row>
    <row r="34" spans="1:33">
      <c r="A34">
        <v>33</v>
      </c>
      <c r="B34" t="s">
        <v>4</v>
      </c>
      <c r="C34" t="s">
        <v>447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33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>Launcher 6F AL 2</v>
      </c>
      <c r="W34" s="144" t="str">
        <f>IFERROR(INDEX(Расходка[Наименование расходного материала],MATCH(Расходка[№],Поиск_расходки[Индекс6],0)),"")</f>
        <v>Launcher 6F AL 2</v>
      </c>
      <c r="X34" s="144" t="str">
        <f>IFERROR(INDEX(Расходка[Наименование расходного материала],MATCH(Расходка[№],Поиск_расходки[Индекс7],0)),"")</f>
        <v>Launcher 6F AL 2</v>
      </c>
      <c r="Y34" s="144" t="str">
        <f>IFERROR(INDEX(Расходка[Наименование расходного материала],MATCH(Расходка[№],Поиск_расходки[Индекс8],0)),"")</f>
        <v>Launcher 6F AL 2</v>
      </c>
      <c r="Z34" s="144" t="str">
        <f>IFERROR(INDEX(Расходка[Наименование расходного материала],MATCH(Расходка[№],Поиск_расходки[Индекс9],0)),"")</f>
        <v>Launcher 6F AL 2</v>
      </c>
      <c r="AA34" s="144" t="str">
        <f>IFERROR(INDEX(Расходка[Наименование расходного материала],MATCH(Расходка[№],Поиск_расходки[Индекс10],0)),"")</f>
        <v>Launcher 6F AL 2</v>
      </c>
      <c r="AB34" s="144" t="str">
        <f>IFERROR(INDEX(Расходка[Наименование расходного материала],MATCH(Расходка[№],Поиск_расходки[Индекс11],0)),"")</f>
        <v>Launcher 6F AL 2</v>
      </c>
      <c r="AC34" s="144" t="str">
        <f>IFERROR(INDEX(Расходка[Наименование расходного материала],MATCH(Расходка[№],Поиск_расходки[Индекс12],0)),"")</f>
        <v>Launcher 6F AL 2</v>
      </c>
      <c r="AD34" s="144" t="str">
        <f>IFERROR(INDEX(Расходка[Наименование расходного материала],MATCH(Расходка[№],Поиск_расходки[Индекс13],0)),"")</f>
        <v>Launcher 6F AL 2</v>
      </c>
      <c r="AF34" s="4" t="s">
        <v>6</v>
      </c>
      <c r="AG34" s="4" t="s">
        <v>160</v>
      </c>
    </row>
    <row r="35" spans="1:33">
      <c r="A35">
        <v>34</v>
      </c>
      <c r="B35" t="s">
        <v>4</v>
      </c>
      <c r="C35" t="s">
        <v>406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34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>Launcher 6F JR 3.5</v>
      </c>
      <c r="W35" s="144" t="str">
        <f>IFERROR(INDEX(Расходка[Наименование расходного материала],MATCH(Расходка[№],Поиск_расходки[Индекс6],0)),"")</f>
        <v>Launcher 6F JR 3.5</v>
      </c>
      <c r="X35" s="144" t="str">
        <f>IFERROR(INDEX(Расходка[Наименование расходного материала],MATCH(Расходка[№],Поиск_расходки[Индекс7],0)),"")</f>
        <v>Launcher 6F JR 3.5</v>
      </c>
      <c r="Y35" s="144" t="str">
        <f>IFERROR(INDEX(Расходка[Наименование расходного материала],MATCH(Расходка[№],Поиск_расходки[Индекс8],0)),"")</f>
        <v>Launcher 6F JR 3.5</v>
      </c>
      <c r="Z35" s="144" t="str">
        <f>IFERROR(INDEX(Расходка[Наименование расходного материала],MATCH(Расходка[№],Поиск_расходки[Индекс9],0)),"")</f>
        <v>Launcher 6F JR 3.5</v>
      </c>
      <c r="AA35" s="144" t="str">
        <f>IFERROR(INDEX(Расходка[Наименование расходного материала],MATCH(Расходка[№],Поиск_расходки[Индекс10],0)),"")</f>
        <v>Launcher 6F JR 3.5</v>
      </c>
      <c r="AB35" s="144" t="str">
        <f>IFERROR(INDEX(Расходка[Наименование расходного материала],MATCH(Расходка[№],Поиск_расходки[Индекс11],0)),"")</f>
        <v>Launcher 6F JR 3.5</v>
      </c>
      <c r="AC35" s="144" t="str">
        <f>IFERROR(INDEX(Расходка[Наименование расходного материала],MATCH(Расходка[№],Поиск_расходки[Индекс12],0)),"")</f>
        <v>Launcher 6F JR 3.5</v>
      </c>
      <c r="AD35" s="144" t="str">
        <f>IFERROR(INDEX(Расходка[Наименование расходного материала],MATCH(Расходка[№],Поиск_расходки[Индекс13],0)),"")</f>
        <v>Launcher 6F JR 3.5</v>
      </c>
      <c r="AF35" s="4" t="s">
        <v>6</v>
      </c>
      <c r="AG35" s="4" t="s">
        <v>454</v>
      </c>
    </row>
    <row r="36" spans="1:33">
      <c r="A36">
        <v>35</v>
      </c>
      <c r="B36" t="s">
        <v>4</v>
      </c>
      <c r="C36" t="s">
        <v>407</v>
      </c>
      <c r="E36" s="142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35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>Launcher 6F JR 4.0</v>
      </c>
      <c r="W36" s="144" t="str">
        <f>IFERROR(INDEX(Расходка[Наименование расходного материала],MATCH(Расходка[№],Поиск_расходки[Индекс6],0)),"")</f>
        <v>Launcher 6F JR 4.0</v>
      </c>
      <c r="X36" s="144" t="str">
        <f>IFERROR(INDEX(Расходка[Наименование расходного материала],MATCH(Расходка[№],Поиск_расходки[Индекс7],0)),"")</f>
        <v>Launcher 6F JR 4.0</v>
      </c>
      <c r="Y36" s="144" t="str">
        <f>IFERROR(INDEX(Расходка[Наименование расходного материала],MATCH(Расходка[№],Поиск_расходки[Индекс8],0)),"")</f>
        <v>Launcher 6F JR 4.0</v>
      </c>
      <c r="Z36" s="144" t="str">
        <f>IFERROR(INDEX(Расходка[Наименование расходного материала],MATCH(Расходка[№],Поиск_расходки[Индекс9],0)),"")</f>
        <v>Launcher 6F JR 4.0</v>
      </c>
      <c r="AA36" s="144" t="str">
        <f>IFERROR(INDEX(Расходка[Наименование расходного материала],MATCH(Расходка[№],Поиск_расходки[Индекс10],0)),"")</f>
        <v>Launcher 6F JR 4.0</v>
      </c>
      <c r="AB36" s="144" t="str">
        <f>IFERROR(INDEX(Расходка[Наименование расходного материала],MATCH(Расходка[№],Поиск_расходки[Индекс11],0)),"")</f>
        <v>Launcher 6F JR 4.0</v>
      </c>
      <c r="AC36" s="144" t="str">
        <f>IFERROR(INDEX(Расходка[Наименование расходного материала],MATCH(Расходка[№],Поиск_расходки[Индекс12],0)),"")</f>
        <v>Launcher 6F JR 4.0</v>
      </c>
      <c r="AD36" s="144" t="str">
        <f>IFERROR(INDEX(Расходка[Наименование расходного материала],MATCH(Расходка[№],Поиск_расходки[Индекс13],0)),"")</f>
        <v>Launcher 6F JR 4.0</v>
      </c>
      <c r="AF36" s="4" t="s">
        <v>6</v>
      </c>
      <c r="AG36" s="4" t="s">
        <v>163</v>
      </c>
    </row>
    <row r="37" spans="1:33">
      <c r="A37">
        <v>36</v>
      </c>
      <c r="B37" t="s">
        <v>4</v>
      </c>
      <c r="C37" t="s">
        <v>418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36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>Launcher 7F JL 3.5</v>
      </c>
      <c r="W37" s="144" t="str">
        <f>IFERROR(INDEX(Расходка[Наименование расходного материала],MATCH(Расходка[№],Поиск_расходки[Индекс6],0)),"")</f>
        <v>Launcher 7F JL 3.5</v>
      </c>
      <c r="X37" s="144" t="str">
        <f>IFERROR(INDEX(Расходка[Наименование расходного материала],MATCH(Расходка[№],Поиск_расходки[Индекс7],0)),"")</f>
        <v>Launcher 7F JL 3.5</v>
      </c>
      <c r="Y37" s="144" t="str">
        <f>IFERROR(INDEX(Расходка[Наименование расходного материала],MATCH(Расходка[№],Поиск_расходки[Индекс8],0)),"")</f>
        <v>Launcher 7F JL 3.5</v>
      </c>
      <c r="Z37" s="144" t="str">
        <f>IFERROR(INDEX(Расходка[Наименование расходного материала],MATCH(Расходка[№],Поиск_расходки[Индекс9],0)),"")</f>
        <v>Launcher 7F JL 3.5</v>
      </c>
      <c r="AA37" s="144" t="str">
        <f>IFERROR(INDEX(Расходка[Наименование расходного материала],MATCH(Расходка[№],Поиск_расходки[Индекс10],0)),"")</f>
        <v>Launcher 7F JL 3.5</v>
      </c>
      <c r="AB37" s="144" t="str">
        <f>IFERROR(INDEX(Расходка[Наименование расходного материала],MATCH(Расходка[№],Поиск_расходки[Индекс11],0)),"")</f>
        <v>Launcher 7F JL 3.5</v>
      </c>
      <c r="AC37" s="144" t="str">
        <f>IFERROR(INDEX(Расходка[Наименование расходного материала],MATCH(Расходка[№],Поиск_расходки[Индекс12],0)),"")</f>
        <v>Launcher 7F JL 3.5</v>
      </c>
      <c r="AD37" s="144" t="str">
        <f>IFERROR(INDEX(Расходка[Наименование расходного материала],MATCH(Расходка[№],Поиск_расходки[Индекс13],0)),"")</f>
        <v>Launcher 7F JL 3.5</v>
      </c>
      <c r="AF37" s="4" t="s">
        <v>6</v>
      </c>
      <c r="AG37" s="4" t="s">
        <v>165</v>
      </c>
    </row>
    <row r="38" spans="1:33">
      <c r="A38">
        <v>37</v>
      </c>
      <c r="B38" t="s">
        <v>4</v>
      </c>
      <c r="C38" t="s">
        <v>417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37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>Launcher 7F JL 4.0</v>
      </c>
      <c r="W38" s="144" t="str">
        <f>IFERROR(INDEX(Расходка[Наименование расходного материала],MATCH(Расходка[№],Поиск_расходки[Индекс6],0)),"")</f>
        <v>Launcher 7F JL 4.0</v>
      </c>
      <c r="X38" s="144" t="str">
        <f>IFERROR(INDEX(Расходка[Наименование расходного материала],MATCH(Расходка[№],Поиск_расходки[Индекс7],0)),"")</f>
        <v>Launcher 7F JL 4.0</v>
      </c>
      <c r="Y38" s="144" t="str">
        <f>IFERROR(INDEX(Расходка[Наименование расходного материала],MATCH(Расходка[№],Поиск_расходки[Индекс8],0)),"")</f>
        <v>Launcher 7F JL 4.0</v>
      </c>
      <c r="Z38" s="144" t="str">
        <f>IFERROR(INDEX(Расходка[Наименование расходного материала],MATCH(Расходка[№],Поиск_расходки[Индекс9],0)),"")</f>
        <v>Launcher 7F JL 4.0</v>
      </c>
      <c r="AA38" s="144" t="str">
        <f>IFERROR(INDEX(Расходка[Наименование расходного материала],MATCH(Расходка[№],Поиск_расходки[Индекс10],0)),"")</f>
        <v>Launcher 7F JL 4.0</v>
      </c>
      <c r="AB38" s="144" t="str">
        <f>IFERROR(INDEX(Расходка[Наименование расходного материала],MATCH(Расходка[№],Поиск_расходки[Индекс11],0)),"")</f>
        <v>Launcher 7F JL 4.0</v>
      </c>
      <c r="AC38" s="144" t="str">
        <f>IFERROR(INDEX(Расходка[Наименование расходного материала],MATCH(Расходка[№],Поиск_расходки[Индекс12],0)),"")</f>
        <v>Launcher 7F JL 4.0</v>
      </c>
      <c r="AD38" s="144" t="str">
        <f>IFERROR(INDEX(Расходка[Наименование расходного материала],MATCH(Расходка[№],Поиск_расходки[Индекс13],0)),"")</f>
        <v>Launcher 7F JL 4.0</v>
      </c>
      <c r="AF38" s="4" t="s">
        <v>6</v>
      </c>
      <c r="AG38" s="4" t="s">
        <v>434</v>
      </c>
    </row>
    <row r="39" spans="1:33">
      <c r="A39">
        <v>38</v>
      </c>
      <c r="B39" t="s">
        <v>368</v>
      </c>
      <c r="C39" s="1" t="s">
        <v>408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38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>Angio-Seal™ VIP</v>
      </c>
      <c r="W39" s="144" t="str">
        <f>IFERROR(INDEX(Расходка[Наименование расходного материала],MATCH(Расходка[№],Поиск_расходки[Индекс6],0)),"")</f>
        <v>Angio-Seal™ VIP</v>
      </c>
      <c r="X39" s="144" t="str">
        <f>IFERROR(INDEX(Расходка[Наименование расходного материала],MATCH(Расходка[№],Поиск_расходки[Индекс7],0)),"")</f>
        <v>Angio-Seal™ VIP</v>
      </c>
      <c r="Y39" s="144" t="str">
        <f>IFERROR(INDEX(Расходка[Наименование расходного материала],MATCH(Расходка[№],Поиск_расходки[Индекс8],0)),"")</f>
        <v>Angio-Seal™ VIP</v>
      </c>
      <c r="Z39" s="144" t="str">
        <f>IFERROR(INDEX(Расходка[Наименование расходного материала],MATCH(Расходка[№],Поиск_расходки[Индекс9],0)),"")</f>
        <v>Angio-Seal™ VIP</v>
      </c>
      <c r="AA39" s="144" t="str">
        <f>IFERROR(INDEX(Расходка[Наименование расходного материала],MATCH(Расходка[№],Поиск_расходки[Индекс10],0)),"")</f>
        <v>Angio-Seal™ VIP</v>
      </c>
      <c r="AB39" s="144" t="str">
        <f>IFERROR(INDEX(Расходка[Наименование расходного материала],MATCH(Расходка[№],Поиск_расходки[Индекс11],0)),"")</f>
        <v>Angio-Seal™ VIP</v>
      </c>
      <c r="AC39" s="144" t="str">
        <f>IFERROR(INDEX(Расходка[Наименование расходного материала],MATCH(Расходка[№],Поиск_расходки[Индекс12],0)),"")</f>
        <v>Angio-Seal™ VIP</v>
      </c>
      <c r="AD39" s="144" t="str">
        <f>IFERROR(INDEX(Расходка[Наименование расходного материала],MATCH(Расходка[№],Поиск_расходки[Индекс13],0)),"")</f>
        <v>Angio-Seal™ VIP</v>
      </c>
      <c r="AF39" s="4" t="s">
        <v>6</v>
      </c>
      <c r="AG39" s="4" t="s">
        <v>164</v>
      </c>
    </row>
    <row r="40" spans="1:33">
      <c r="A40">
        <v>39</v>
      </c>
      <c r="B40" t="s">
        <v>377</v>
      </c>
      <c r="C40" t="s">
        <v>409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39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>BasixCOMPAK</v>
      </c>
      <c r="W40" s="144" t="str">
        <f>IFERROR(INDEX(Расходка[Наименование расходного материала],MATCH(Расходка[№],Поиск_расходки[Индекс6],0)),"")</f>
        <v>BasixCOMPAK</v>
      </c>
      <c r="X40" s="144" t="str">
        <f>IFERROR(INDEX(Расходка[Наименование расходного материала],MATCH(Расходка[№],Поиск_расходки[Индекс7],0)),"")</f>
        <v>BasixCOMPAK</v>
      </c>
      <c r="Y40" s="144" t="str">
        <f>IFERROR(INDEX(Расходка[Наименование расходного материала],MATCH(Расходка[№],Поиск_расходки[Индекс8],0)),"")</f>
        <v>BasixCOMPAK</v>
      </c>
      <c r="Z40" s="144" t="str">
        <f>IFERROR(INDEX(Расходка[Наименование расходного материала],MATCH(Расходка[№],Поиск_расходки[Индекс9],0)),"")</f>
        <v>BasixCOMPAK</v>
      </c>
      <c r="AA40" s="144" t="str">
        <f>IFERROR(INDEX(Расходка[Наименование расходного материала],MATCH(Расходка[№],Поиск_расходки[Индекс10],0)),"")</f>
        <v>BasixCOMPAK</v>
      </c>
      <c r="AB40" s="144" t="str">
        <f>IFERROR(INDEX(Расходка[Наименование расходного материала],MATCH(Расходка[№],Поиск_расходки[Индекс11],0)),"")</f>
        <v>BasixCOMPAK</v>
      </c>
      <c r="AC40" s="144" t="str">
        <f>IFERROR(INDEX(Расходка[Наименование расходного материала],MATCH(Расходка[№],Поиск_расходки[Индекс12],0)),"")</f>
        <v>BasixCOMPAK</v>
      </c>
      <c r="AD40" s="144" t="str">
        <f>IFERROR(INDEX(Расходка[Наименование расходного материала],MATCH(Расходка[№],Поиск_расходки[Индекс13],0)),"")</f>
        <v>BasixCOMPAK</v>
      </c>
      <c r="AF40" s="4" t="s">
        <v>6</v>
      </c>
      <c r="AG40" s="4" t="s">
        <v>435</v>
      </c>
    </row>
    <row r="41" spans="1:33">
      <c r="A41">
        <v>40</v>
      </c>
      <c r="B41" t="s">
        <v>379</v>
      </c>
      <c r="C41" s="1" t="s">
        <v>410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40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>Nitrex 260</v>
      </c>
      <c r="W41" s="144" t="str">
        <f>IFERROR(INDEX(Расходка[Наименование расходного материала],MATCH(Расходка[№],Поиск_расходки[Индекс6],0)),"")</f>
        <v>Nitrex 260</v>
      </c>
      <c r="X41" s="144" t="str">
        <f>IFERROR(INDEX(Расходка[Наименование расходного материала],MATCH(Расходка[№],Поиск_расходки[Индекс7],0)),"")</f>
        <v>Nitrex 260</v>
      </c>
      <c r="Y41" s="144" t="str">
        <f>IFERROR(INDEX(Расходка[Наименование расходного материала],MATCH(Расходка[№],Поиск_расходки[Индекс8],0)),"")</f>
        <v>Nitrex 260</v>
      </c>
      <c r="Z41" s="144" t="str">
        <f>IFERROR(INDEX(Расходка[Наименование расходного материала],MATCH(Расходка[№],Поиск_расходки[Индекс9],0)),"")</f>
        <v>Nitrex 260</v>
      </c>
      <c r="AA41" s="144" t="str">
        <f>IFERROR(INDEX(Расходка[Наименование расходного материала],MATCH(Расходка[№],Поиск_расходки[Индекс10],0)),"")</f>
        <v>Nitrex 260</v>
      </c>
      <c r="AB41" s="144" t="str">
        <f>IFERROR(INDEX(Расходка[Наименование расходного материала],MATCH(Расходка[№],Поиск_расходки[Индекс11],0)),"")</f>
        <v>Nitrex 260</v>
      </c>
      <c r="AC41" s="144" t="str">
        <f>IFERROR(INDEX(Расходка[Наименование расходного материала],MATCH(Расходка[№],Поиск_расходки[Индекс12],0)),"")</f>
        <v>Nitrex 260</v>
      </c>
      <c r="AD41" s="144" t="str">
        <f>IFERROR(INDEX(Расходка[Наименование расходного материала],MATCH(Расходка[№],Поиск_расходки[Индекс13],0)),"")</f>
        <v>Nitrex 260</v>
      </c>
      <c r="AF41" s="4" t="s">
        <v>6</v>
      </c>
      <c r="AG41" s="4" t="s">
        <v>167</v>
      </c>
    </row>
    <row r="42" spans="1:33">
      <c r="A42">
        <v>41</v>
      </c>
      <c r="B42" t="s">
        <v>269</v>
      </c>
      <c r="C42" s="1" t="s">
        <v>415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41</v>
      </c>
      <c r="J42" s="142">
        <f>IF(ISNUMBER(SEARCH('Карта учёта'!$B$18,Расходка[Наименование расходного материала])),MAX($J$1:J41)+1,0)</f>
        <v>41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>Oscor 7F</v>
      </c>
      <c r="W42" s="144" t="str">
        <f>IFERROR(INDEX(Расходка[Наименование расходного материала],MATCH(Расходка[№],Поиск_расходки[Индекс6],0)),"")</f>
        <v>Oscor 7F</v>
      </c>
      <c r="X42" s="144" t="str">
        <f>IFERROR(INDEX(Расходка[Наименование расходного материала],MATCH(Расходка[№],Поиск_расходки[Индекс7],0)),"")</f>
        <v>Oscor 7F</v>
      </c>
      <c r="Y42" s="144" t="str">
        <f>IFERROR(INDEX(Расходка[Наименование расходного материала],MATCH(Расходка[№],Поиск_расходки[Индекс8],0)),"")</f>
        <v>Oscor 7F</v>
      </c>
      <c r="Z42" s="144" t="str">
        <f>IFERROR(INDEX(Расходка[Наименование расходного материала],MATCH(Расходка[№],Поиск_расходки[Индекс9],0)),"")</f>
        <v>Oscor 7F</v>
      </c>
      <c r="AA42" s="144" t="str">
        <f>IFERROR(INDEX(Расходка[Наименование расходного материала],MATCH(Расходка[№],Поиск_расходки[Индекс10],0)),"")</f>
        <v>Oscor 7F</v>
      </c>
      <c r="AB42" s="144" t="str">
        <f>IFERROR(INDEX(Расходка[Наименование расходного материала],MATCH(Расходка[№],Поиск_расходки[Индекс11],0)),"")</f>
        <v>Oscor 7F</v>
      </c>
      <c r="AC42" s="144" t="str">
        <f>IFERROR(INDEX(Расходка[Наименование расходного материала],MATCH(Расходка[№],Поиск_расходки[Индекс12],0)),"")</f>
        <v>Oscor 7F</v>
      </c>
      <c r="AD42" s="144" t="str">
        <f>IFERROR(INDEX(Расходка[Наименование расходного материала],MATCH(Расходка[№],Поиск_расходки[Индекс13],0)),"")</f>
        <v>Oscor 7F</v>
      </c>
      <c r="AF42" s="4" t="s">
        <v>6</v>
      </c>
      <c r="AG42" s="4" t="s">
        <v>168</v>
      </c>
    </row>
    <row r="43" spans="1:33">
      <c r="A43">
        <v>42</v>
      </c>
      <c r="B43" t="s">
        <v>3</v>
      </c>
      <c r="C43" s="1" t="s">
        <v>449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1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42</v>
      </c>
      <c r="J43" s="142">
        <f>IF(ISNUMBER(SEARCH('Карта учёта'!$B$18,Расходка[Наименование расходного материала])),MAX($J$1:J42)+1,0)</f>
        <v>42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>Runthrough NS (Floppy)</v>
      </c>
      <c r="W43" s="144" t="str">
        <f>IFERROR(INDEX(Расходка[Наименование расходного материала],MATCH(Расходка[№],Поиск_расходки[Индекс6],0)),"")</f>
        <v>Runthrough NS (Floppy)</v>
      </c>
      <c r="X43" s="144" t="str">
        <f>IFERROR(INDEX(Расходка[Наименование расходного материала],MATCH(Расходка[№],Поиск_расходки[Индекс7],0)),"")</f>
        <v>Runthrough NS (Floppy)</v>
      </c>
      <c r="Y43" s="144" t="str">
        <f>IFERROR(INDEX(Расходка[Наименование расходного материала],MATCH(Расходка[№],Поиск_расходки[Индекс8],0)),"")</f>
        <v>Runthrough NS (Floppy)</v>
      </c>
      <c r="Z43" s="144" t="str">
        <f>IFERROR(INDEX(Расходка[Наименование расходного материала],MATCH(Расходка[№],Поиск_расходки[Индекс9],0)),"")</f>
        <v>Runthrough NS (Floppy)</v>
      </c>
      <c r="AA43" s="144" t="str">
        <f>IFERROR(INDEX(Расходка[Наименование расходного материала],MATCH(Расходка[№],Поиск_расходки[Индекс10],0)),"")</f>
        <v>Runthrough NS (Floppy)</v>
      </c>
      <c r="AB43" s="144" t="str">
        <f>IFERROR(INDEX(Расходка[Наименование расходного материала],MATCH(Расходка[№],Поиск_расходки[Индекс11],0)),"")</f>
        <v>Runthrough NS (Floppy)</v>
      </c>
      <c r="AC43" s="144" t="str">
        <f>IFERROR(INDEX(Расходка[Наименование расходного материала],MATCH(Расходка[№],Поиск_расходки[Индекс12],0)),"")</f>
        <v>Runthrough NS (Floppy)</v>
      </c>
      <c r="AD43" s="144" t="str">
        <f>IFERROR(INDEX(Расходка[Наименование расходного материала],MATCH(Расходка[№],Поиск_расходки[Индекс13],0)),"")</f>
        <v>Runthrough NS (Floppy)</v>
      </c>
      <c r="AF43" s="4" t="s">
        <v>6</v>
      </c>
      <c r="AG43" s="4" t="s">
        <v>421</v>
      </c>
    </row>
    <row r="44" spans="1:33">
      <c r="A44">
        <v>43</v>
      </c>
      <c r="B44" t="s">
        <v>377</v>
      </c>
      <c r="C44" t="s">
        <v>450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1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43</v>
      </c>
      <c r="J44" s="142">
        <f>IF(ISNUMBER(SEARCH('Карта учёта'!$B$18,Расходка[Наименование расходного материала])),MAX($J$1:J43)+1,0)</f>
        <v>43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>Dolphin</v>
      </c>
      <c r="W44" s="144" t="str">
        <f>IFERROR(INDEX(Расходка[Наименование расходного материала],MATCH(Расходка[№],Поиск_расходки[Индекс6],0)),"")</f>
        <v>Dolphin</v>
      </c>
      <c r="X44" s="144" t="str">
        <f>IFERROR(INDEX(Расходка[Наименование расходного материала],MATCH(Расходка[№],Поиск_расходки[Индекс7],0)),"")</f>
        <v>Dolphin</v>
      </c>
      <c r="Y44" s="144" t="str">
        <f>IFERROR(INDEX(Расходка[Наименование расходного материала],MATCH(Расходка[№],Поиск_расходки[Индекс8],0)),"")</f>
        <v>Dolphin</v>
      </c>
      <c r="Z44" s="144" t="str">
        <f>IFERROR(INDEX(Расходка[Наименование расходного материала],MATCH(Расходка[№],Поиск_расходки[Индекс9],0)),"")</f>
        <v>Dolphin</v>
      </c>
      <c r="AA44" s="144" t="str">
        <f>IFERROR(INDEX(Расходка[Наименование расходного материала],MATCH(Расходка[№],Поиск_расходки[Индекс10],0)),"")</f>
        <v>Dolphin</v>
      </c>
      <c r="AB44" s="144" t="str">
        <f>IFERROR(INDEX(Расходка[Наименование расходного материала],MATCH(Расходка[№],Поиск_расходки[Индекс11],0)),"")</f>
        <v>Dolphin</v>
      </c>
      <c r="AC44" s="144" t="str">
        <f>IFERROR(INDEX(Расходка[Наименование расходного материала],MATCH(Расходка[№],Поиск_расходки[Индекс12],0)),"")</f>
        <v>Dolphin</v>
      </c>
      <c r="AD44" s="144" t="str">
        <f>IFERROR(INDEX(Расходка[Наименование расходного материала],MATCH(Расходка[№],Поиск_расходки[Индекс13],0)),"")</f>
        <v>Dolphin</v>
      </c>
      <c r="AF44" s="4" t="s">
        <v>6</v>
      </c>
      <c r="AG44" s="4" t="s">
        <v>422</v>
      </c>
    </row>
    <row r="45" spans="1:33">
      <c r="A45">
        <v>44</v>
      </c>
      <c r="B45" t="s">
        <v>6</v>
      </c>
      <c r="C45" t="s">
        <v>456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44</v>
      </c>
      <c r="J45" s="142">
        <f>IF(ISNUMBER(SEARCH('Карта учёта'!$B$18,Расходка[Наименование расходного материала])),MAX($J$1:J44)+1,0)</f>
        <v>44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>DES, Yukon Chrome PC</v>
      </c>
      <c r="W45" s="144" t="str">
        <f>IFERROR(INDEX(Расходка[Наименование расходного материала],MATCH(Расходка[№],Поиск_расходки[Индекс6],0)),"")</f>
        <v>DES, Yukon Chrome PC</v>
      </c>
      <c r="X45" s="144" t="str">
        <f>IFERROR(INDEX(Расходка[Наименование расходного материала],MATCH(Расходка[№],Поиск_расходки[Индекс7],0)),"")</f>
        <v>DES, Yukon Chrome PC</v>
      </c>
      <c r="Y45" s="144" t="str">
        <f>IFERROR(INDEX(Расходка[Наименование расходного материала],MATCH(Расходка[№],Поиск_расходки[Индекс8],0)),"")</f>
        <v>DES, Yukon Chrome PC</v>
      </c>
      <c r="Z45" s="144" t="str">
        <f>IFERROR(INDEX(Расходка[Наименование расходного материала],MATCH(Расходка[№],Поиск_расходки[Индекс9],0)),"")</f>
        <v>DES, Yukon Chrome PC</v>
      </c>
      <c r="AA45" s="144" t="str">
        <f>IFERROR(INDEX(Расходка[Наименование расходного материала],MATCH(Расходка[№],Поиск_расходки[Индекс10],0)),"")</f>
        <v>DES, Yukon Chrome PC</v>
      </c>
      <c r="AB45" s="144" t="str">
        <f>IFERROR(INDEX(Расходка[Наименование расходного материала],MATCH(Расходка[№],Поиск_расходки[Индекс11],0)),"")</f>
        <v>DES, Yukon Chrome PC</v>
      </c>
      <c r="AC45" s="144" t="str">
        <f>IFERROR(INDEX(Расходка[Наименование расходного материала],MATCH(Расходка[№],Поиск_расходки[Индекс12],0)),"")</f>
        <v>DES, Yukon Chrome PC</v>
      </c>
      <c r="AD45" s="144" t="str">
        <f>IFERROR(INDEX(Расходка[Наименование расходного материала],MATCH(Расходка[№],Поиск_расходки[Индекс13],0)),"")</f>
        <v>DES, Yukon Chrome PC</v>
      </c>
      <c r="AF45" s="4" t="s">
        <v>6</v>
      </c>
      <c r="AG45" s="4" t="s">
        <v>423</v>
      </c>
    </row>
    <row r="46" spans="1:33">
      <c r="A46">
        <v>45</v>
      </c>
      <c r="B46" t="s">
        <v>5</v>
      </c>
      <c r="C46" t="s">
        <v>514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45</v>
      </c>
      <c r="J46" s="142">
        <f>IF(ISNUMBER(SEARCH('Карта учёта'!$B$18,Расходка[Наименование расходного материала])),MAX($J$1:J45)+1,0)</f>
        <v>45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>SubMarine Rapido, Invatec</v>
      </c>
      <c r="W46" s="144" t="str">
        <f>IFERROR(INDEX(Расходка[Наименование расходного материала],MATCH(Расходка[№],Поиск_расходки[Индекс6],0)),"")</f>
        <v>SubMarine Rapido, Invatec</v>
      </c>
      <c r="X46" s="144" t="str">
        <f>IFERROR(INDEX(Расходка[Наименование расходного материала],MATCH(Расходка[№],Поиск_расходки[Индекс7],0)),"")</f>
        <v>SubMarine Rapido, Invatec</v>
      </c>
      <c r="Y46" s="144" t="str">
        <f>IFERROR(INDEX(Расходка[Наименование расходного материала],MATCH(Расходка[№],Поиск_расходки[Индекс8],0)),"")</f>
        <v>SubMarine Rapido, Invatec</v>
      </c>
      <c r="Z46" s="144" t="str">
        <f>IFERROR(INDEX(Расходка[Наименование расходного материала],MATCH(Расходка[№],Поиск_расходки[Индекс9],0)),"")</f>
        <v>SubMarine Rapido, Invatec</v>
      </c>
      <c r="AA46" s="144" t="str">
        <f>IFERROR(INDEX(Расходка[Наименование расходного материала],MATCH(Расходка[№],Поиск_расходки[Индекс10],0)),"")</f>
        <v>SubMarine Rapido, Invatec</v>
      </c>
      <c r="AB46" s="144" t="str">
        <f>IFERROR(INDEX(Расходка[Наименование расходного материала],MATCH(Расходка[№],Поиск_расходки[Индекс11],0)),"")</f>
        <v>SubMarine Rapido, Invatec</v>
      </c>
      <c r="AC46" s="144" t="str">
        <f>IFERROR(INDEX(Расходка[Наименование расходного материала],MATCH(Расходка[№],Поиск_расходки[Индекс12],0)),"")</f>
        <v>SubMarine Rapido, Invatec</v>
      </c>
      <c r="AD46" s="144" t="str">
        <f>IFERROR(INDEX(Расходка[Наименование расходного материала],MATCH(Расходка[№],Поиск_расходки[Индекс13],0)),"")</f>
        <v>SubMarine Rapido, Invatec</v>
      </c>
      <c r="AF46" s="4" t="s">
        <v>6</v>
      </c>
      <c r="AG46" s="4" t="s">
        <v>437</v>
      </c>
    </row>
    <row r="47" spans="1:33">
      <c r="A47">
        <v>46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0</v>
      </c>
      <c r="M47" s="142">
        <f>IF(ISNUMBER(SEARCH('Карта учёта'!$B$21,Расходка[Наименование расходного материала])),MAX($M$1:M46)+1,0)</f>
        <v>0</v>
      </c>
      <c r="N47" s="142">
        <f>IF(ISNUMBER(SEARCH('Карта учёта'!$B$22,Расходка[Наименование расходного материала])),MAX($N$1:N46)+1,0)</f>
        <v>0</v>
      </c>
      <c r="O47" s="142">
        <f>IF(ISNUMBER(SEARCH('Карта учёта'!$B$23,Расходка[Наименование расходного материала])),MAX($O$1:O46)+1,0)</f>
        <v>0</v>
      </c>
      <c r="P47" s="142">
        <f>IF(ISNUMBER(SEARCH('Карта учёта'!$B$24,Расходка[Наименование расходного материала])),MAX($P$1:P46)+1,0)</f>
        <v>0</v>
      </c>
      <c r="Q47" s="142">
        <f>IF(ISNUMBER(SEARCH('Карта учёта'!$B$25,Расходка[Наименование расходного материала])),MAX($Q$1:Q46)+1,0)</f>
        <v>0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/>
      </c>
      <c r="Z47" s="144" t="str">
        <f>IFERROR(INDEX(Расходка[Наименование расходного материала],MATCH(Расходка[№],Поиск_расходки[Индекс9],0)),"")</f>
        <v/>
      </c>
      <c r="AA47" s="144" t="str">
        <f>IFERROR(INDEX(Расходка[Наименование расходного материала],MATCH(Расходка[№],Поиск_расходки[Индекс10],0)),"")</f>
        <v/>
      </c>
      <c r="AB47" s="144" t="str">
        <f>IFERROR(INDEX(Расходка[Наименование расходного материала],MATCH(Расходка[№],Поиск_расходки[Индекс11],0)),"")</f>
        <v/>
      </c>
      <c r="AC47" s="144" t="str">
        <f>IFERROR(INDEX(Расходка[Наименование расходного материала],MATCH(Расходка[№],Поиск_расходки[Индекс12],0)),"")</f>
        <v/>
      </c>
      <c r="AD47" s="144" t="str">
        <f>IFERROR(INDEX(Расходка[Наименование расходного материала],MATCH(Расходка[№],Поиск_расходки[Индекс13],0)),"")</f>
        <v/>
      </c>
      <c r="AF47" s="4" t="s">
        <v>6</v>
      </c>
      <c r="AG47" s="4" t="s">
        <v>424</v>
      </c>
    </row>
    <row r="48" spans="1:33">
      <c r="A48">
        <v>47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0</v>
      </c>
      <c r="M48" s="142">
        <f>IF(ISNUMBER(SEARCH('Карта учёта'!$B$21,Расходка[Наименование расходного материала])),MAX($M$1:M47)+1,0)</f>
        <v>0</v>
      </c>
      <c r="N48" s="142">
        <f>IF(ISNUMBER(SEARCH('Карта учёта'!$B$22,Расходка[Наименование расходного материала])),MAX($N$1:N47)+1,0)</f>
        <v>0</v>
      </c>
      <c r="O48" s="142">
        <f>IF(ISNUMBER(SEARCH('Карта учёта'!$B$23,Расходка[Наименование расходного материала])),MAX($O$1:O47)+1,0)</f>
        <v>0</v>
      </c>
      <c r="P48" s="142">
        <f>IF(ISNUMBER(SEARCH('Карта учёта'!$B$24,Расходка[Наименование расходного материала])),MAX($P$1:P47)+1,0)</f>
        <v>0</v>
      </c>
      <c r="Q48" s="142">
        <f>IF(ISNUMBER(SEARCH('Карта учёта'!$B$25,Расходка[Наименование расходного материала])),MAX($Q$1:Q47)+1,0)</f>
        <v>0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/>
      </c>
      <c r="Z48" s="144" t="str">
        <f>IFERROR(INDEX(Расходка[Наименование расходного материала],MATCH(Расходка[№],Поиск_расходки[Индекс9],0)),"")</f>
        <v/>
      </c>
      <c r="AA48" s="144" t="str">
        <f>IFERROR(INDEX(Расходка[Наименование расходного материала],MATCH(Расходка[№],Поиск_расходки[Индекс10],0)),"")</f>
        <v/>
      </c>
      <c r="AB48" s="144" t="str">
        <f>IFERROR(INDEX(Расходка[Наименование расходного материала],MATCH(Расходка[№],Поиск_расходки[Индекс11],0)),"")</f>
        <v/>
      </c>
      <c r="AC48" s="144" t="str">
        <f>IFERROR(INDEX(Расходка[Наименование расходного материала],MATCH(Расходка[№],Поиск_расходки[Индекс12],0)),"")</f>
        <v/>
      </c>
      <c r="AD48" s="144" t="str">
        <f>IFERROR(INDEX(Расходка[Наименование расходного материала],MATCH(Расходка[№],Поиск_расходки[Индекс13],0)),"")</f>
        <v/>
      </c>
      <c r="AF48" s="4" t="s">
        <v>6</v>
      </c>
      <c r="AG48" s="4" t="s">
        <v>438</v>
      </c>
    </row>
    <row r="49" spans="1:33">
      <c r="A49">
        <v>48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0</v>
      </c>
      <c r="N49" s="142">
        <f>IF(ISNUMBER(SEARCH('Карта учёта'!$B$22,Расходка[Наименование расходного материала])),MAX($N$1:N48)+1,0)</f>
        <v>0</v>
      </c>
      <c r="O49" s="142">
        <f>IF(ISNUMBER(SEARCH('Карта учёта'!$B$23,Расходка[Наименование расходного материала])),MAX($O$1:O48)+1,0)</f>
        <v>0</v>
      </c>
      <c r="P49" s="142">
        <f>IF(ISNUMBER(SEARCH('Карта учёта'!$B$24,Расходка[Наименование расходного материала])),MAX($P$1:P48)+1,0)</f>
        <v>0</v>
      </c>
      <c r="Q49" s="142">
        <f>IF(ISNUMBER(SEARCH('Карта учёта'!$B$25,Расходка[Наименование расходного материала])),MAX($Q$1:Q48)+1,0)</f>
        <v>0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175</v>
      </c>
    </row>
    <row r="50" spans="1:33">
      <c r="A50">
        <v>49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0</v>
      </c>
      <c r="N50" s="142">
        <f>IF(ISNUMBER(SEARCH('Карта учёта'!$B$22,Расходка[Наименование расходного материала])),MAX($N$1:N49)+1,0)</f>
        <v>0</v>
      </c>
      <c r="O50" s="142">
        <f>IF(ISNUMBER(SEARCH('Карта учёта'!$B$23,Расходка[Наименование расходного материала])),MAX($O$1:O49)+1,0)</f>
        <v>0</v>
      </c>
      <c r="P50" s="142">
        <f>IF(ISNUMBER(SEARCH('Карта учёта'!$B$24,Расходка[Наименование расходного материала])),MAX($P$1:P49)+1,0)</f>
        <v>0</v>
      </c>
      <c r="Q50" s="142">
        <f>IF(ISNUMBER(SEARCH('Карта учёта'!$B$25,Расходка[Наименование расходного материала])),MAX($Q$1:Q49)+1,0)</f>
        <v>0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169</v>
      </c>
    </row>
    <row r="51" spans="1:33">
      <c r="A51">
        <v>50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0</v>
      </c>
      <c r="O51" s="142">
        <f>IF(ISNUMBER(SEARCH('Карта учёта'!$B$23,Расходка[Наименование расходного материала])),MAX($O$1:O50)+1,0)</f>
        <v>0</v>
      </c>
      <c r="P51" s="142">
        <f>IF(ISNUMBER(SEARCH('Карта учёта'!$B$24,Расходка[Наименование расходного материала])),MAX($P$1:P50)+1,0)</f>
        <v>0</v>
      </c>
      <c r="Q51" s="142">
        <f>IF(ISNUMBER(SEARCH('Карта учёта'!$B$25,Расходка[Наименование расходного материала])),MAX($Q$1:Q50)+1,0)</f>
        <v>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170</v>
      </c>
    </row>
    <row r="52" spans="1:33">
      <c r="A52">
        <v>51</v>
      </c>
      <c r="C52" s="1"/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AF54" s="4" t="s">
        <v>6</v>
      </c>
      <c r="AG54" s="4" t="s">
        <v>432</v>
      </c>
    </row>
    <row r="55" spans="1:33">
      <c r="AF55" s="4" t="s">
        <v>6</v>
      </c>
      <c r="AG55" s="4" t="s">
        <v>173</v>
      </c>
    </row>
    <row r="56" spans="1:33">
      <c r="AF56" s="4" t="s">
        <v>6</v>
      </c>
      <c r="AG56" s="4" t="s">
        <v>174</v>
      </c>
    </row>
    <row r="57" spans="1:33">
      <c r="AF57" s="4" t="s">
        <v>6</v>
      </c>
      <c r="AG57" s="4" t="s">
        <v>187</v>
      </c>
    </row>
    <row r="58" spans="1:33"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428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433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372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439</v>
      </c>
    </row>
  </sheetData>
  <sheetProtection sheet="1" objects="1" scenarios="1" formatCells="0" formatColumns="0"/>
  <phoneticPr fontId="16" type="noConversion"/>
  <dataValidations count="1">
    <dataValidation type="list" allowBlank="1" showInputMessage="1" showErrorMessage="1" sqref="B2:B5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370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444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443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371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369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448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370</v>
      </c>
      <c r="B41" t="s">
        <v>323</v>
      </c>
    </row>
    <row r="42" spans="1:2">
      <c r="A42" t="s">
        <v>370</v>
      </c>
      <c r="B42" t="s">
        <v>324</v>
      </c>
    </row>
    <row r="43" spans="1:2">
      <c r="A43" t="s">
        <v>370</v>
      </c>
      <c r="B43" t="s">
        <v>325</v>
      </c>
    </row>
    <row r="44" spans="1:2">
      <c r="A44" t="s">
        <v>370</v>
      </c>
      <c r="B44" t="s">
        <v>240</v>
      </c>
    </row>
    <row r="45" spans="1:2">
      <c r="A45" t="s">
        <v>370</v>
      </c>
      <c r="B45" t="s">
        <v>321</v>
      </c>
    </row>
    <row r="46" spans="1:2">
      <c r="A46" t="s">
        <v>370</v>
      </c>
      <c r="B46" t="s">
        <v>332</v>
      </c>
    </row>
    <row r="47" spans="1:2">
      <c r="A47" t="s">
        <v>370</v>
      </c>
      <c r="B47" t="s">
        <v>239</v>
      </c>
    </row>
    <row r="48" spans="1:2">
      <c r="A48" t="s">
        <v>370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425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6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Чек Лист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2022-08-17T21:10:48Z</cp:lastPrinted>
  <dcterms:created xsi:type="dcterms:W3CDTF">2015-06-05T18:19:34Z</dcterms:created>
  <dcterms:modified xsi:type="dcterms:W3CDTF">2022-08-17T21:11:16Z</dcterms:modified>
</cp:coreProperties>
</file>