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8\29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Чек Лист" sheetId="10" r:id="rId4"/>
    <sheet name="Вмешательства" sheetId="4" r:id="rId5"/>
    <sheet name="Расходный материал" sheetId="1" r:id="rId6"/>
    <sheet name="Сотрудники" sheetId="5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1" l="1"/>
  <c r="E45" i="1"/>
  <c r="E46" i="1"/>
  <c r="E47" i="1"/>
  <c r="E48" i="1"/>
  <c r="E49" i="1"/>
  <c r="E50" i="1"/>
  <c r="E51" i="1"/>
  <c r="E52" i="1"/>
  <c r="E53" i="1"/>
  <c r="F46" i="1"/>
  <c r="F47" i="1"/>
  <c r="F48" i="1"/>
  <c r="F49" i="1"/>
  <c r="F50" i="1"/>
  <c r="F51" i="1"/>
  <c r="F52" i="1"/>
  <c r="F53" i="1"/>
  <c r="G45" i="1"/>
  <c r="G46" i="1"/>
  <c r="G47" i="1"/>
  <c r="G48" i="1"/>
  <c r="G49" i="1"/>
  <c r="G50" i="1"/>
  <c r="G51" i="1"/>
  <c r="G52" i="1"/>
  <c r="G53" i="1"/>
  <c r="H47" i="1"/>
  <c r="H48" i="1"/>
  <c r="H49" i="1"/>
  <c r="H50" i="1"/>
  <c r="H51" i="1"/>
  <c r="H52" i="1"/>
  <c r="H53" i="1"/>
  <c r="I47" i="1"/>
  <c r="I48" i="1"/>
  <c r="I49" i="1"/>
  <c r="I50" i="1"/>
  <c r="I51" i="1"/>
  <c r="I52" i="1"/>
  <c r="I53" i="1"/>
  <c r="J47" i="1"/>
  <c r="J48" i="1"/>
  <c r="J49" i="1"/>
  <c r="J50" i="1"/>
  <c r="J51" i="1"/>
  <c r="J52" i="1"/>
  <c r="J53" i="1"/>
  <c r="K47" i="1"/>
  <c r="K48" i="1"/>
  <c r="K49" i="1"/>
  <c r="K50" i="1"/>
  <c r="K51" i="1"/>
  <c r="K52" i="1"/>
  <c r="K53" i="1"/>
  <c r="L47" i="1"/>
  <c r="L48" i="1"/>
  <c r="L49" i="1"/>
  <c r="L50" i="1"/>
  <c r="L51" i="1"/>
  <c r="L52" i="1"/>
  <c r="L53" i="1"/>
  <c r="M47" i="1"/>
  <c r="M48" i="1"/>
  <c r="M49" i="1"/>
  <c r="M50" i="1"/>
  <c r="M51" i="1"/>
  <c r="M52" i="1"/>
  <c r="M53" i="1"/>
  <c r="N47" i="1"/>
  <c r="N48" i="1"/>
  <c r="N49" i="1"/>
  <c r="N50" i="1"/>
  <c r="N51" i="1"/>
  <c r="N52" i="1"/>
  <c r="N53" i="1"/>
  <c r="O47" i="1"/>
  <c r="O48" i="1"/>
  <c r="O49" i="1"/>
  <c r="O50" i="1"/>
  <c r="O51" i="1"/>
  <c r="O52" i="1"/>
  <c r="O53" i="1"/>
  <c r="P47" i="1"/>
  <c r="P48" i="1"/>
  <c r="P49" i="1"/>
  <c r="P50" i="1"/>
  <c r="P51" i="1"/>
  <c r="P52" i="1"/>
  <c r="P53" i="1"/>
  <c r="Q47" i="1"/>
  <c r="Q48" i="1"/>
  <c r="Q49" i="1"/>
  <c r="Q50" i="1"/>
  <c r="Q51" i="1"/>
  <c r="Q52" i="1"/>
  <c r="Q53" i="1"/>
  <c r="E43" i="1" l="1"/>
  <c r="E42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I8" i="1"/>
  <c r="I9" i="1" s="1"/>
  <c r="Q10" i="1"/>
  <c r="J10" i="1"/>
  <c r="G9" i="1"/>
  <c r="H9" i="1"/>
  <c r="F8" i="1"/>
  <c r="E10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F13" i="1"/>
  <c r="G11" i="1"/>
  <c r="O13" i="1"/>
  <c r="O14" i="1" s="1"/>
  <c r="L11" i="1"/>
  <c r="L12" i="1" s="1"/>
  <c r="Q14" i="1"/>
  <c r="M13" i="1"/>
  <c r="M14" i="1" s="1"/>
  <c r="K11" i="1"/>
  <c r="I13" i="1" l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AD41" i="1"/>
  <c r="AD39" i="1"/>
  <c r="AD40" i="1"/>
  <c r="T41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K46" i="1" l="1"/>
  <c r="X49" i="1" s="1"/>
  <c r="X39" i="1"/>
  <c r="S44" i="1"/>
  <c r="S46" i="1"/>
  <c r="S51" i="1"/>
  <c r="S45" i="1"/>
  <c r="S48" i="1"/>
  <c r="S50" i="1"/>
  <c r="S47" i="1"/>
  <c r="S52" i="1"/>
  <c r="S49" i="1"/>
  <c r="S53" i="1"/>
  <c r="AD43" i="1"/>
  <c r="Q44" i="1"/>
  <c r="Q45" i="1" s="1"/>
  <c r="Q46" i="1" s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X2" i="1" l="1"/>
  <c r="X47" i="1"/>
  <c r="X45" i="1"/>
  <c r="X44" i="1"/>
  <c r="X41" i="1"/>
  <c r="X48" i="1"/>
  <c r="X42" i="1"/>
  <c r="X40" i="1"/>
  <c r="X43" i="1"/>
  <c r="X52" i="1"/>
  <c r="X53" i="1"/>
  <c r="X50" i="1"/>
  <c r="X46" i="1"/>
  <c r="X51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7" i="1" s="1"/>
  <c r="AB20" i="1"/>
  <c r="N45" i="1"/>
  <c r="N46" i="1" s="1"/>
  <c r="AA20" i="1"/>
  <c r="P45" i="1"/>
  <c r="P46" i="1" s="1"/>
  <c r="AC20" i="1"/>
  <c r="AB53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Y7" i="1"/>
  <c r="L43" i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43" i="1" l="1"/>
  <c r="L44" i="1"/>
  <c r="L45" i="1" s="1"/>
  <c r="L46" i="1" s="1"/>
  <c r="Z43" i="1"/>
  <c r="M44" i="1"/>
  <c r="M45" i="1" s="1"/>
  <c r="M46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Z20" i="1" l="1"/>
  <c r="Y20" i="1"/>
  <c r="Z46" i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<sst xmlns="http://schemas.openxmlformats.org/spreadsheetml/2006/main" count="871" uniqueCount="529">
  <si>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</si>
  <si>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</si>
  <si>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</si>
  <si>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</si>
  <si>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</si>
  <si>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</si>
  <si>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</si>
  <si>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</si>
  <si>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</si>
  <si>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</si>
  <si>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</si>
  <si>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</si>
  <si>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</si>
  <si>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</si>
  <si>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</si>
  <si>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</si>
  <si>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</si>
  <si>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</si>
  <si>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</si>
  <si>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</si>
  <si>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</si>
  <si>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</si>
  <si>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</si>
  <si>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</si>
  <si>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</si>
  <si>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</si>
  <si>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</si>
  <si>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</si>
  <si>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</si>
  <si>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</si>
  <si>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</si>
  <si>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</si>
  <si>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</si>
  <si>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</si>
  <si>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</si>
  <si>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</si>
  <si>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</si>
  <si>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</si>
  <si>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</si>
  <si>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</si>
  <si>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</si>
  <si>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</si>
  <si>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</si>
  <si>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</si>
  <si>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</si>
  <si>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</si>
  <si>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</si>
  <si>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</si>
  <si>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</si>
  <si>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</si>
  <si>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</si>
  <si>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</si>
  <si>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</si>
  <si>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</si>
  <si>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</si>
  <si>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</si>
  <si>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</si>
  <si>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</si>
  <si>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</si>
  <si>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</si>
  <si>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</si>
  <si>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</si>
  <si>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</si>
  <si>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</si>
  <si>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</si>
  <si>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</si>
  <si>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</si>
  <si>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</si>
  <si>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</si>
  <si>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</si>
  <si>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</si>
  <si>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</si>
  <si>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</si>
  <si>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</si>
  <si>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</si>
  <si>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</si>
  <si>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</si>
  <si>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</si>
  <si>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</si>
  <si>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</si>
  <si>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</si>
  <si>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</si>
  <si>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</si>
  <si>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</si>
  <si>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</si>
  <si>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</si>
  <si>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</si>
  <si>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</si>
  <si>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</si>
  <si>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</si>
  <si>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</si>
  <si>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</si>
  <si>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</si>
  <si>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</si>
  <si>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</si>
  <si>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</si>
  <si>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</si>
  <si>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</si>
  <si>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</si>
  <si>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</si>
  <si>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</si>
  <si>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</si>
  <si>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</si>
  <si>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</si>
  <si>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</si>
  <si>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</si>
  <si>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</si>
  <si>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</si>
  <si>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</si>
  <si>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</si>
  <si>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</si>
  <si>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</si>
  <si>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</si>
  <si>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</si>
  <si>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</si>
  <si>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</si>
  <si>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</si>
  <si>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</si>
  <si>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</si>
  <si>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</si>
  <si>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</si>
  <si>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</si>
  <si>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</si>
  <si>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</si>
  <si>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</si>
  <si>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</si>
  <si>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</si>
  <si>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</si>
  <si>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</si>
  <si>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</si>
  <si>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</si>
  <si>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</si>
  <si>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</si>
  <si>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</si>
  <si>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</si>
  <si>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</si>
  <si>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</si>
  <si>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</si>
  <si>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</si>
  <si>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</si>
  <si>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</si>
  <si>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</si>
  <si>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</si>
  <si>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</si>
  <si>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</si>
  <si>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</si>
  <si>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</si>
  <si>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</si>
  <si>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</si>
  <si>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</si>
  <si>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</si>
  <si>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</si>
  <si>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</si>
  <si>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</si>
  <si>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</si>
  <si>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</si>
  <si>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</si>
  <si>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</si>
  <si>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</si>
  <si>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</si>
  <si>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</si>
  <si>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</si>
  <si>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</si>
  <si>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</si>
  <si>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</si>
  <si>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</si>
  <si>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</si>
  <si>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</si>
  <si>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</si>
  <si>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</si>
  <si>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</si>
  <si>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</si>
  <si>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</si>
  <si>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</si>
  <si>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</si>
  <si>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</si>
  <si>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</si>
  <si>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</si>
  <si>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</si>
  <si>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</si>
  <si>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</si>
  <si>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</si>
  <si>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</si>
  <si>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</si>
  <si>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</si>
  <si>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</si>
  <si>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</si>
  <si>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</si>
  <si>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</si>
  <si>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</si>
  <si>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</si>
  <si>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</si>
  <si>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</si>
  <si>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</si>
  <si>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</si>
  <si>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</si>
  <si>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</si>
  <si>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</si>
  <si>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</si>
  <si>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</si>
  <si>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</si>
  <si>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</si>
  <si>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</si>
  <si>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</si>
  <si>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</si>
  <si>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</si>
  <si>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</si>
  <si>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</si>
  <si>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</si>
  <si>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</si>
  <si>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</si>
  <si>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</si>
  <si>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</si>
  <si>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</si>
  <si>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</si>
  <si>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</si>
  <si>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</si>
  <si>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</si>
  <si>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</si>
  <si>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</si>
  <si>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</si>
  <si>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</si>
  <si>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</si>
  <si>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</si>
  <si>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</si>
  <si>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</si>
  <si>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</si>
  <si>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</si>
  <si>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</si>
  <si>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</si>
  <si>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</si>
  <si>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</si>
  <si>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</si>
  <si>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</si>
  <si>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</si>
  <si>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</si>
  <si>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</si>
  <si>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</si>
  <si>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</si>
  <si>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</si>
  <si>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</si>
  <si>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</si>
  <si>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</si>
  <si>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</si>
  <si>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</si>
  <si>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</si>
  <si>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</si>
  <si>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</si>
  <si>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</si>
  <si>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</si>
  <si>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</si>
  <si>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</si>
  <si>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</si>
  <si>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</si>
  <si>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</si>
  <si>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</si>
  <si>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</si>
  <si>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</si>
  <si>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</si>
  <si>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</si>
  <si>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</si>
  <si>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</si>
  <si>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</si>
  <si>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</si>
  <si>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</si>
  <si>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</si>
  <si>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</si>
  <si>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</si>
  <si>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</si>
  <si>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</si>
  <si>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</si>
  <si>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</si>
  <si>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</si>
  <si>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</si>
  <si>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</si>
  <si>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</si>
  <si>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</si>
  <si>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</si>
  <si>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</si>
  <si>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</si>
  <si>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</si>
  <si>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</si>
  <si>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</si>
  <si>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</si>
  <si>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</si>
  <si>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</si>
  <si>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</si>
  <si>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</si>
  <si>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</si>
  <si>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</si>
  <si>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</si>
  <si>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</si>
  <si>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</si>
  <si>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</si>
  <si>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</si>
  <si>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</si>
  <si>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</si>
  <si>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</si>
  <si>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</si>
  <si>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</si>
  <si>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</si>
  <si>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</si>
  <si>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</si>
  <si>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</si>
  <si>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</si>
  <si>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</si>
  <si>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</si>
  <si>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</si>
  <si>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</si>
  <si>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</si>
  <si>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</si>
  <si>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</si>
  <si>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</si>
  <si>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</si>
  <si>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</si>
  <si>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</si>
  <si>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</si>
  <si>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</si>
  <si>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</si>
  <si>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</si>
  <si>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</si>
  <si>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</si>
  <si>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</si>
  <si>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</si>
  <si>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</si>
  <si>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</si>
  <si>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</si>
  <si>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</si>
  <si>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</si>
  <si>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</si>
  <si>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</si>
  <si>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</si>
  <si>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</si>
  <si>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</si>
  <si>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</si>
  <si>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</si>
  <si>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</si>
  <si>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</si>
  <si>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</si>
  <si>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</si>
  <si>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</si>
  <si>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</si>
  <si>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</si>
  <si>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</si>
  <si>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</si>
  <si>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</si>
  <si>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</si>
  <si>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</si>
  <si>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</si>
  <si>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</si>
  <si>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</si>
  <si>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</si>
  <si>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</si>
  <si>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</si>
  <si>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</si>
  <si>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</si>
  <si>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</si>
  <si>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</si>
  <si>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</si>
  <si>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</si>
  <si>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</si>
  <si>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</si>
  <si>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</si>
  <si>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</si>
  <si>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</si>
  <si>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</si>
  <si>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</si>
  <si>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</si>
  <si>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</si>
  <si>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</si>
  <si>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</si>
  <si>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</si>
  <si>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</si>
  <si>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</si>
  <si>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</si>
  <si>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</si>
  <si>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</si>
  <si>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</si>
  <si>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</si>
  <si>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</si>
  <si>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</si>
  <si>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</si>
  <si>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</si>
  <si>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</si>
  <si>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</si>
  <si>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</si>
  <si>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</si>
  <si>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</si>
  <si>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</si>
  <si>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</si>
  <si>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</si>
  <si>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</si>
  <si>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</si>
  <si>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</si>
  <si>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</si>
  <si>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</si>
  <si>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</si>
  <si>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</si>
  <si>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</si>
  <si>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</si>
  <si>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</si>
  <si>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</si>
  <si>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</si>
  <si>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</si>
  <si>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</si>
  <si>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</si>
  <si>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</si>
  <si>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</si>
  <si>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</si>
  <si>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</si>
  <si>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</si>
  <si>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</si>
  <si>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</si>
  <si>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</si>
  <si>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</si>
  <si>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</si>
  <si>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</si>
  <si>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</si>
  <si>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</si>
  <si>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</si>
  <si>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</si>
  <si>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</si>
  <si>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</si>
  <si>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</si>
  <si>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</si>
  <si>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</si>
  <si>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</si>
  <si>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</si>
  <si>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</si>
  <si>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</si>
  <si>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</si>
  <si>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</si>
  <si>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</si>
  <si>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</si>
  <si>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</si>
  <si>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</si>
  <si>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</si>
  <si>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</si>
  <si>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</si>
  <si>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</si>
  <si>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</si>
  <si>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</si>
  <si>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</si>
  <si>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</si>
  <si>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</si>
  <si>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</si>
  <si>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</si>
  <si>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</si>
  <si>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</si>
  <si>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</si>
  <si>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</si>
  <si>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</si>
  <si>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</si>
  <si>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</si>
  <si>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</si>
  <si>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</si>
  <si>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</si>
  <si>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</si>
  <si>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Приложение № 2</t>
  </si>
  <si>
    <t>к СОП Алгоритм проведения процедуры тайм-аут</t>
  </si>
  <si>
    <t>ГБУ ЯО «ОКБ»</t>
  </si>
  <si>
    <t>Чек лист</t>
  </si>
  <si>
    <t>Версия №1</t>
  </si>
  <si>
    <t xml:space="preserve">Контрольный перечень мер по обеспечению хирургической безопасности </t>
  </si>
  <si>
    <t>Фамилия пациента</t>
  </si>
  <si>
    <t>Имя пациента</t>
  </si>
  <si>
    <t>Отчество пациента</t>
  </si>
  <si>
    <t xml:space="preserve">№ </t>
  </si>
  <si>
    <t>МКСБ</t>
  </si>
  <si>
    <t xml:space="preserve">Овсянников </t>
  </si>
  <si>
    <t xml:space="preserve">Алексей </t>
  </si>
  <si>
    <t>Геннадьевич</t>
  </si>
  <si>
    <t>1. Анестезиологическая служба (медикаментация только после успешной проверки)</t>
  </si>
  <si>
    <t>Идентификация пациента проведена</t>
  </si>
  <si>
    <r>
      <t xml:space="preserve">Да </t>
    </r>
    <r>
      <rPr>
        <b/>
        <u/>
        <sz val="10"/>
        <color theme="1"/>
        <rFont val="Calibri"/>
        <family val="2"/>
        <charset val="204"/>
      </rPr>
      <t>√</t>
    </r>
  </si>
  <si>
    <t>нет</t>
  </si>
  <si>
    <t>Место и вид запланированной операции определены</t>
  </si>
  <si>
    <t>Согласие на анестезию подписано, согласие соответствует процедуре</t>
  </si>
  <si>
    <t>Известная аллергия отсутствует</t>
  </si>
  <si>
    <t>Да</t>
  </si>
  <si>
    <t>неизвестно</t>
  </si>
  <si>
    <t>При наличии известной аллергии указать сведения:</t>
  </si>
  <si>
    <t>Антибиотикопрофилактика проведена</t>
  </si>
  <si>
    <t>Оборудование исправно</t>
  </si>
  <si>
    <t>Температура, освещение, вентиляция в норме</t>
  </si>
  <si>
    <t>Венозный доступ осуществлен</t>
  </si>
  <si>
    <t>Место артериального доступа определено</t>
  </si>
  <si>
    <t>Пульсоксиметр зафиксирован на пациенте и функционирует</t>
  </si>
  <si>
    <t>Риск трудной интубации и риск аспирации определён</t>
  </si>
  <si>
    <t>Профилактика тромбоэмболических осложнений проведена</t>
  </si>
  <si>
    <t>План анестезии и предполагаемое время операции озвучены</t>
  </si>
  <si>
    <t>Риск анестезии (ASA/МНОАР) определен</t>
  </si>
  <si>
    <t>Дата</t>
  </si>
  <si>
    <t xml:space="preserve">Время </t>
  </si>
  <si>
    <t>ФИО врача анестезиолога</t>
  </si>
  <si>
    <t>Подпись врача анестезиолога</t>
  </si>
  <si>
    <r>
      <t xml:space="preserve">2. </t>
    </r>
    <r>
      <rPr>
        <b/>
        <sz val="12"/>
        <color theme="1"/>
        <rFont val="Times New Roman"/>
        <family val="1"/>
        <charset val="204"/>
      </rPr>
      <t>Операционная бригада (начало операции только после проверки)</t>
    </r>
  </si>
  <si>
    <t>Все готовы к началу операции, знают друг друга</t>
  </si>
  <si>
    <t>Согласие на операцию подписано, соответствует операции, при невозможности самостоятельно подписать форму ИС (тяжесть состояния) – оформлено коллегиально</t>
  </si>
  <si>
    <t>Показания к проведению чрескожного вмешательства определены, подтверждены, присутствует концепция к проведению вмешательства</t>
  </si>
  <si>
    <t>Укомплектованность и доступность инструментов, расходного материала проверена, подсчет произведен</t>
  </si>
  <si>
    <t>Ангиография проведена, совместно с дежурным кардиологом/кардиохирургом/сосудистым хирургом/нейрохирургом/неврологом (при необходимости) обсуждена и определена тактика лечения</t>
  </si>
  <si>
    <t>Определена возможность вмешательства, произведена оценка рисков</t>
  </si>
  <si>
    <t>Вмешательство выполнено в запланированном объеме</t>
  </si>
  <si>
    <t>Гемостаз осуществлен, успешный</t>
  </si>
  <si>
    <t>ФИО врача рентгенхирурга</t>
  </si>
  <si>
    <t xml:space="preserve">Подпись врача рентгенхирурга </t>
  </si>
  <si>
    <r>
      <t>3.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Обратная связь</t>
    </r>
  </si>
  <si>
    <t>Оборудование работало исправно, технические проблемы не возникали</t>
  </si>
  <si>
    <t>Психологическая атмосфера в операционной была благоприятная</t>
  </si>
  <si>
    <r>
      <t>4.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Подписи членов операционной бригады</t>
    </r>
  </si>
  <si>
    <t>Состав операционной бригады</t>
  </si>
  <si>
    <t>Подпись</t>
  </si>
  <si>
    <t>Операционная медсестра</t>
  </si>
  <si>
    <t>Медсестра-анестезист</t>
  </si>
  <si>
    <t>SubMarine Rapido, Invatec</t>
  </si>
  <si>
    <t>5.0 - 20</t>
  </si>
  <si>
    <t>Gaia Second</t>
  </si>
  <si>
    <t>250 ml</t>
  </si>
  <si>
    <t>Устье ствола ЛКА катетеризировано проводниковым катетером Launcher EBU 3,5 7Fr. Коронарный проводник Gaia Second (1 шт) заведен в дистальный сегмент ПНА. В ствол ЛКА от устья с полным покрытием устья ПНА и выходом в проксимальный сегмент ПНА имплантирован DES Resolute Integrity 3,5-26 mm, давлением 20 атм, с оптимизацией стента в зоне бифуркации и устья ствола ЛКА БК SubMarine Rapido, Invatec 5.0-20, давлением 10 атм. Стент Integrity 3.5-15 не имплантирован. На контрольных съёмках признаков краевых диссекций, тромбоза ствола ЛКА, ПНА и ОА нет. Антеградный кровоток по ПНА восстановлен TIMI III, устье ОА нескомпрометировано.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</si>
  <si>
    <t>Разин А.Н.</t>
  </si>
  <si>
    <t>16:30</t>
  </si>
  <si>
    <t>проходим, неровность контуров.</t>
  </si>
  <si>
    <t xml:space="preserve">хроническая окклюзия проксимального сегмента. Антеградный кровоток  TIMI 0. Ретроградное контрастирование за счет умеренно развитых коллатералей из СВ ПМЖА. </t>
  </si>
  <si>
    <t>150 ml</t>
  </si>
  <si>
    <t>Правый</t>
  </si>
  <si>
    <t xml:space="preserve">С учётом клинических данных совместно с деж.кардиологом  принято решение  от экстренной ЧКВ воздержаться. Риски периоперационных осложнений превышают ожидаемую пользу. Рекомендована первичная консервативная стратегия ведения.                       Повязка на 6 ч. Консультация кардиохирурга. </t>
  </si>
  <si>
    <r>
      <t xml:space="preserve">неровность контуров проксимального сегмента, диффузный стеноз среднего сегмента с макс. степенью стенозирования  70%. Антеградный кровоток TIMI   III.                                   </t>
    </r>
    <r>
      <rPr>
        <b/>
        <sz val="11"/>
        <color theme="1"/>
        <rFont val="Calibri"/>
        <family val="2"/>
        <charset val="204"/>
        <scheme val="minor"/>
      </rPr>
      <t>Бассейн ИМА:</t>
    </r>
    <r>
      <rPr>
        <sz val="11"/>
        <color theme="1"/>
        <rFont val="Calibri"/>
        <family val="2"/>
        <charset val="204"/>
        <scheme val="minor"/>
      </rPr>
      <t xml:space="preserve"> стеноз устья и проксимальной трети 80%, антеградный кровоток TIMI III.</t>
    </r>
  </si>
  <si>
    <t xml:space="preserve">стеноз проксимального сегмента 70%, функциональная окклюзия ВТК. Антеградный кровоток TIMI III. Ретроградное контрастирование дистального сегмента ВТК за счет внутрисистемных коллатералей.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</si>
</sst>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0"/>
      <color theme="1"/>
      <name val="Times New Roman"/>
      <family val="1"/>
      <charset val="204"/>
    </font>
    <font>
      <b/>
      <u/>
      <sz val="10"/>
      <color theme="1"/>
      <name val="Calibri"/>
      <family val="2"/>
      <charset val="204"/>
    </font>
    <font>
      <b/>
      <sz val="10"/>
      <color rgb="FFAEAAAA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3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Border="1" applyAlignment="1" applyProtection="1">
      <alignment horizontal="center" vertical="center"/>
      <protection locked="0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13" fillId="0" borderId="0" xfId="0" applyFont="1" applyAlignment="1">
      <alignment horizontal="right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9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6" fontId="47" fillId="0" borderId="45" xfId="0" applyNumberFormat="1" applyFont="1" applyBorder="1" applyAlignment="1">
      <alignment horizontal="center" vertical="center" wrapText="1"/>
    </xf>
    <xf numFmtId="0" fontId="61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vertical="center" wrapText="1"/>
    </xf>
    <xf numFmtId="16" fontId="47" fillId="0" borderId="47" xfId="0" applyNumberFormat="1" applyFont="1" applyBorder="1" applyAlignment="1">
      <alignment horizontal="center" vertical="center" wrapText="1"/>
    </xf>
    <xf numFmtId="0" fontId="61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horizontal="center" vertical="center" wrapText="1"/>
    </xf>
    <xf numFmtId="0" fontId="47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vertical="center" wrapText="1"/>
    </xf>
    <xf numFmtId="17" fontId="47" fillId="0" borderId="47" xfId="0" applyNumberFormat="1" applyFont="1" applyBorder="1" applyAlignment="1">
      <alignment horizontal="center" vertical="center" wrapText="1"/>
    </xf>
    <xf numFmtId="0" fontId="61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horizontal="center" vertical="center" wrapText="1"/>
    </xf>
    <xf numFmtId="0" fontId="47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vertical="center" wrapText="1"/>
    </xf>
    <xf numFmtId="0" fontId="27" fillId="0" borderId="5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50" xfId="0" applyFont="1" applyBorder="1" applyAlignment="1">
      <alignment vertical="center" wrapText="1"/>
    </xf>
    <xf numFmtId="20" fontId="27" fillId="0" borderId="5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indent="7"/>
    </xf>
    <xf numFmtId="0" fontId="27" fillId="0" borderId="48" xfId="0" applyFont="1" applyBorder="1" applyAlignment="1">
      <alignment vertical="center" wrapText="1"/>
    </xf>
    <xf numFmtId="0" fontId="47" fillId="0" borderId="45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left" vertical="center" wrapText="1" indent="2"/>
    </xf>
    <xf numFmtId="0" fontId="47" fillId="0" borderId="48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65" fillId="0" borderId="50" xfId="0" applyFont="1" applyBorder="1" applyAlignment="1">
      <alignment vertical="center" wrapText="1"/>
    </xf>
    <xf numFmtId="0" fontId="0" fillId="0" borderId="0" xfId="0" applyAlignment="1">
      <alignment vertical="distributed"/>
    </xf>
    <xf numFmtId="0" fontId="13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13" fillId="0" borderId="0" xfId="0" applyFont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14" fontId="27" fillId="0" borderId="46" xfId="0" applyNumberFormat="1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14" fontId="27" fillId="0" borderId="47" xfId="0" applyNumberFormat="1" applyFont="1" applyBorder="1" applyAlignment="1">
      <alignment horizontal="center" vertical="center" wrapText="1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justify" vertical="top" wrapText="1"/>
      <protection locked="0"/>
    </xf>
    <xf numFmtId="0" fontId="18" fillId="0" borderId="13" xfId="0" applyFont="1" applyBorder="1" applyAlignment="1" applyProtection="1">
      <alignment horizontal="justify" vertical="top" wrapText="1"/>
      <protection locked="0"/>
    </xf>
    <xf numFmtId="0" fontId="18" fillId="0" borderId="3" xfId="0" applyFont="1" applyBorder="1" applyAlignment="1" applyProtection="1">
      <alignment horizontal="justify" vertical="top" wrapText="1"/>
      <protection locked="0"/>
    </xf>
    <xf numFmtId="0" fontId="1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47" fillId="0" borderId="54" xfId="0" applyFont="1" applyBorder="1" applyAlignment="1">
      <alignment vertical="center" wrapText="1"/>
    </xf>
    <xf numFmtId="0" fontId="47" fillId="0" borderId="51" xfId="0" applyFont="1" applyBorder="1" applyAlignment="1">
      <alignment vertical="center" wrapText="1"/>
    </xf>
    <xf numFmtId="0" fontId="47" fillId="0" borderId="48" xfId="0" applyFont="1" applyBorder="1" applyAlignment="1">
      <alignment vertical="center" wrapText="1"/>
    </xf>
    <xf numFmtId="0" fontId="47" fillId="0" borderId="54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center" vertical="center" wrapText="1"/>
    </xf>
    <xf numFmtId="0" fontId="47" fillId="0" borderId="51" xfId="0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47" fillId="0" borderId="55" xfId="0" applyFont="1" applyBorder="1" applyAlignment="1">
      <alignment vertical="center" wrapText="1"/>
    </xf>
    <xf numFmtId="0" fontId="47" fillId="0" borderId="56" xfId="0" applyFont="1" applyBorder="1" applyAlignment="1">
      <alignment vertical="center" wrapText="1"/>
    </xf>
    <xf numFmtId="0" fontId="47" fillId="0" borderId="57" xfId="0" applyFont="1" applyBorder="1" applyAlignment="1">
      <alignment vertical="center" wrapText="1"/>
    </xf>
    <xf numFmtId="0" fontId="47" fillId="0" borderId="58" xfId="0" applyFont="1" applyBorder="1" applyAlignment="1">
      <alignment vertical="center" wrapText="1"/>
    </xf>
    <xf numFmtId="0" fontId="47" fillId="0" borderId="59" xfId="0" applyFont="1" applyBorder="1" applyAlignment="1">
      <alignment vertical="center" wrapText="1"/>
    </xf>
    <xf numFmtId="0" fontId="47" fillId="0" borderId="60" xfId="0" applyFont="1" applyBorder="1" applyAlignment="1">
      <alignment vertical="center" wrapText="1"/>
    </xf>
    <xf numFmtId="0" fontId="47" fillId="0" borderId="61" xfId="0" applyFont="1" applyBorder="1" applyAlignment="1">
      <alignment vertical="center" wrapText="1"/>
    </xf>
    <xf numFmtId="0" fontId="47" fillId="0" borderId="62" xfId="0" applyFont="1" applyBorder="1" applyAlignment="1">
      <alignment vertical="center" wrapText="1"/>
    </xf>
    <xf numFmtId="0" fontId="47" fillId="0" borderId="63" xfId="0" applyFont="1" applyBorder="1" applyAlignment="1">
      <alignment vertical="center" wrapText="1"/>
    </xf>
    <xf numFmtId="0" fontId="47" fillId="0" borderId="53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61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63" xfId="0" applyFont="1" applyBorder="1" applyAlignment="1">
      <alignment horizontal="center" vertical="center" wrapText="1"/>
    </xf>
    <xf numFmtId="0" fontId="63" fillId="0" borderId="54" xfId="0" applyFont="1" applyBorder="1" applyAlignment="1">
      <alignment horizontal="center" vertical="center" wrapText="1"/>
    </xf>
    <xf numFmtId="0" fontId="63" fillId="0" borderId="51" xfId="0" applyFont="1" applyBorder="1" applyAlignment="1">
      <alignment horizontal="center" vertical="center" wrapText="1"/>
    </xf>
    <xf numFmtId="0" fontId="63" fillId="0" borderId="48" xfId="0" applyFont="1" applyBorder="1" applyAlignment="1">
      <alignment horizontal="center" vertical="center" wrapText="1"/>
    </xf>
    <xf numFmtId="0" fontId="13" fillId="0" borderId="41" xfId="0" applyFont="1" applyBorder="1" applyAlignment="1">
      <alignment vertical="center" wrapText="1"/>
    </xf>
    <xf numFmtId="0" fontId="13" fillId="0" borderId="42" xfId="0" applyFont="1" applyBorder="1" applyAlignment="1">
      <alignment vertical="center" wrapText="1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5" xfId="0" applyFont="1" applyBorder="1" applyAlignment="1" applyProtection="1">
      <alignment horizontal="justify" vertical="top" wrapText="1"/>
      <protection locked="0"/>
    </xf>
    <xf numFmtId="0" fontId="1" fillId="0" borderId="11" xfId="0" applyFont="1" applyBorder="1" applyAlignment="1" applyProtection="1">
      <alignment horizontal="justify" vertical="top" wrapText="1"/>
      <protection locked="0"/>
    </xf>
    <xf numFmtId="0" fontId="1" fillId="0" borderId="13" xfId="0" applyFont="1" applyBorder="1" applyAlignment="1" applyProtection="1">
      <alignment horizontal="justify" vertical="top" wrapText="1"/>
      <protection locked="0"/>
    </xf>
    <xf numFmtId="0" fontId="1" fillId="0" borderId="3" xfId="0" applyFont="1" applyBorder="1" applyAlignment="1" applyProtection="1">
      <alignment horizontal="justify" vertical="top" wrapText="1"/>
      <protection locked="0"/>
    </xf>
    <xf numFmtId="0" fontId="1" fillId="0" borderId="9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M48" sqref="M4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51" t="s">
        <v>276</v>
      </c>
      <c r="B6" s="252"/>
      <c r="C6" s="252"/>
      <c r="D6" s="252"/>
      <c r="E6" s="252"/>
      <c r="F6" s="252"/>
      <c r="G6" s="252"/>
      <c r="H6" s="253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44802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0.55555555555555558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0.60416666666666663</v>
      </c>
      <c r="C10" s="61"/>
      <c r="D10" s="116" t="s">
        <v>235</v>
      </c>
      <c r="E10" s="112"/>
      <c r="F10" s="112"/>
      <c r="G10" s="29" t="s">
        <v>230</v>
      </c>
      <c r="H10" s="31"/>
    </row>
    <row r="11" spans="1:8" ht="18" thickTop="1" thickBot="1">
      <c r="A11" s="106" t="s">
        <v>255</v>
      </c>
      <c r="B11" s="107" t="s">
        <v>520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18652</v>
      </c>
      <c r="C12" s="63"/>
      <c r="D12" s="116" t="s">
        <v>370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71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13638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385</v>
      </c>
      <c r="C16" s="18"/>
      <c r="D16" s="41"/>
      <c r="E16" s="41"/>
      <c r="F16" s="41"/>
      <c r="G16" s="159" t="s">
        <v>521</v>
      </c>
      <c r="H16" s="117">
        <v>516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525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305" t="s">
        <v>522</v>
      </c>
      <c r="C20" s="254"/>
      <c r="D20" s="254"/>
      <c r="E20" s="254"/>
      <c r="F20" s="254"/>
      <c r="G20" s="254"/>
      <c r="H20" s="255"/>
    </row>
    <row r="21" spans="1:8">
      <c r="A21" s="66"/>
      <c r="B21" s="256"/>
      <c r="C21" s="256"/>
      <c r="D21" s="256"/>
      <c r="E21" s="256"/>
      <c r="F21" s="256"/>
      <c r="G21" s="256"/>
      <c r="H21" s="257"/>
    </row>
    <row r="22" spans="1:8" ht="15.6" customHeight="1">
      <c r="A22" s="67" t="s">
        <v>334</v>
      </c>
      <c r="B22" s="306" t="s">
        <v>527</v>
      </c>
      <c r="C22" s="306"/>
      <c r="D22" s="306"/>
      <c r="E22" s="306"/>
      <c r="F22" s="306"/>
      <c r="G22" s="306"/>
      <c r="H22" s="307"/>
    </row>
    <row r="23" spans="1:8" ht="14.45" customHeight="1">
      <c r="A23" s="43"/>
      <c r="B23" s="305"/>
      <c r="C23" s="305"/>
      <c r="D23" s="305"/>
      <c r="E23" s="305"/>
      <c r="F23" s="305"/>
      <c r="G23" s="305"/>
      <c r="H23" s="308"/>
    </row>
    <row r="24" spans="1:8" ht="14.45" customHeight="1">
      <c r="A24" s="68"/>
      <c r="B24" s="305"/>
      <c r="C24" s="305"/>
      <c r="D24" s="305"/>
      <c r="E24" s="305"/>
      <c r="F24" s="305"/>
      <c r="G24" s="305"/>
      <c r="H24" s="308"/>
    </row>
    <row r="25" spans="1:8" ht="14.45" customHeight="1">
      <c r="A25" s="43"/>
      <c r="B25" s="305"/>
      <c r="C25" s="305"/>
      <c r="D25" s="305"/>
      <c r="E25" s="305"/>
      <c r="F25" s="305"/>
      <c r="G25" s="305"/>
      <c r="H25" s="308"/>
    </row>
    <row r="26" spans="1:8" ht="14.45" customHeight="1">
      <c r="A26" s="45"/>
      <c r="B26" s="309"/>
      <c r="C26" s="309"/>
      <c r="D26" s="309"/>
      <c r="E26" s="309"/>
      <c r="F26" s="309"/>
      <c r="G26" s="309"/>
      <c r="H26" s="310"/>
    </row>
    <row r="27" spans="1:8" ht="14.45" customHeight="1">
      <c r="A27" s="67" t="s">
        <v>335</v>
      </c>
      <c r="B27" s="306" t="s">
        <v>528</v>
      </c>
      <c r="C27" s="306"/>
      <c r="D27" s="306"/>
      <c r="E27" s="306"/>
      <c r="F27" s="306"/>
      <c r="G27" s="306"/>
      <c r="H27" s="307"/>
    </row>
    <row r="28" spans="1:8" ht="15.6" customHeight="1">
      <c r="A28" s="43"/>
      <c r="B28" s="305"/>
      <c r="C28" s="305"/>
      <c r="D28" s="305"/>
      <c r="E28" s="305"/>
      <c r="F28" s="305"/>
      <c r="G28" s="305"/>
      <c r="H28" s="308"/>
    </row>
    <row r="29" spans="1:8" ht="14.45" customHeight="1">
      <c r="A29" s="43"/>
      <c r="B29" s="305"/>
      <c r="C29" s="305"/>
      <c r="D29" s="305"/>
      <c r="E29" s="305"/>
      <c r="F29" s="305"/>
      <c r="G29" s="305"/>
      <c r="H29" s="308"/>
    </row>
    <row r="30" spans="1:8" ht="14.45" customHeight="1">
      <c r="A30" s="37"/>
      <c r="B30" s="305"/>
      <c r="C30" s="305"/>
      <c r="D30" s="305"/>
      <c r="E30" s="305"/>
      <c r="F30" s="305"/>
      <c r="G30" s="305"/>
      <c r="H30" s="308"/>
    </row>
    <row r="31" spans="1:8" ht="14.45" customHeight="1">
      <c r="A31" s="38"/>
      <c r="B31" s="309"/>
      <c r="C31" s="309"/>
      <c r="D31" s="309"/>
      <c r="E31" s="309"/>
      <c r="F31" s="309"/>
      <c r="G31" s="309"/>
      <c r="H31" s="310"/>
    </row>
    <row r="32" spans="1:8" ht="14.45" customHeight="1">
      <c r="A32" s="67" t="s">
        <v>336</v>
      </c>
      <c r="B32" s="306" t="s">
        <v>523</v>
      </c>
      <c r="C32" s="306"/>
      <c r="D32" s="306"/>
      <c r="E32" s="306"/>
      <c r="F32" s="306"/>
      <c r="G32" s="306"/>
      <c r="H32" s="307"/>
    </row>
    <row r="33" spans="1:8" ht="14.45" customHeight="1">
      <c r="A33" s="43"/>
      <c r="B33" s="305"/>
      <c r="C33" s="305"/>
      <c r="D33" s="305"/>
      <c r="E33" s="305"/>
      <c r="F33" s="305"/>
      <c r="G33" s="305"/>
      <c r="H33" s="308"/>
    </row>
    <row r="34" spans="1:8" ht="15.6" customHeight="1">
      <c r="A34" s="43"/>
      <c r="B34" s="305"/>
      <c r="C34" s="305"/>
      <c r="D34" s="305"/>
      <c r="E34" s="305"/>
      <c r="F34" s="305"/>
      <c r="G34" s="305"/>
      <c r="H34" s="308"/>
    </row>
    <row r="35" spans="1:8" ht="14.45" customHeight="1">
      <c r="A35" s="43"/>
      <c r="B35" s="305"/>
      <c r="C35" s="305"/>
      <c r="D35" s="305"/>
      <c r="E35" s="305"/>
      <c r="F35" s="305"/>
      <c r="G35" s="305"/>
      <c r="H35" s="308"/>
    </row>
    <row r="36" spans="1:8" ht="15.6" customHeight="1">
      <c r="A36" s="151"/>
      <c r="B36" s="305"/>
      <c r="C36" s="305"/>
      <c r="D36" s="305"/>
      <c r="E36" s="305"/>
      <c r="F36" s="305"/>
      <c r="G36" s="305"/>
      <c r="H36" s="308"/>
    </row>
    <row r="37" spans="1:8" ht="14.45" customHeight="1">
      <c r="A37" s="43"/>
      <c r="B37" s="146"/>
      <c r="C37" s="18"/>
      <c r="D37" s="248" t="str">
        <f>IF($A$6=Вмешательства!$D$3,Вмешательства!$N$2,"")</f>
        <v/>
      </c>
      <c r="E37" s="248"/>
      <c r="F37" s="147"/>
      <c r="G37" s="147"/>
      <c r="H37" s="152"/>
    </row>
    <row r="38" spans="1:8" ht="14.45" customHeight="1">
      <c r="A38" s="43"/>
      <c r="B38" s="146"/>
      <c r="C38" s="153"/>
      <c r="D38" s="249"/>
      <c r="E38" s="249"/>
      <c r="F38" s="249"/>
      <c r="G38" s="249"/>
      <c r="H38" s="250"/>
    </row>
    <row r="39" spans="1:8" ht="14.45" customHeight="1">
      <c r="A39" s="40"/>
      <c r="B39" s="147"/>
      <c r="C39" s="153"/>
      <c r="D39" s="249"/>
      <c r="E39" s="249"/>
      <c r="F39" s="249"/>
      <c r="G39" s="249"/>
      <c r="H39" s="250"/>
    </row>
    <row r="40" spans="1:8" ht="14.45" customHeight="1">
      <c r="A40" s="40"/>
      <c r="B40" s="147"/>
      <c r="C40" s="153"/>
      <c r="D40" s="249"/>
      <c r="E40" s="249"/>
      <c r="F40" s="249"/>
      <c r="G40" s="249"/>
      <c r="H40" s="250"/>
    </row>
    <row r="41" spans="1:8" ht="14.45" customHeight="1">
      <c r="A41" s="40"/>
      <c r="B41" s="147"/>
      <c r="C41" s="153"/>
      <c r="D41" s="249"/>
      <c r="E41" s="249"/>
      <c r="F41" s="249"/>
      <c r="G41" s="249"/>
      <c r="H41" s="250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305" t="s">
        <v>526</v>
      </c>
      <c r="E43" s="246"/>
      <c r="F43" s="246"/>
      <c r="G43" s="246"/>
      <c r="H43" s="247"/>
    </row>
    <row r="44" spans="1:8" ht="14.45" customHeight="1">
      <c r="A44" s="40"/>
      <c r="B44" s="147"/>
      <c r="C44" s="155"/>
      <c r="D44" s="246"/>
      <c r="E44" s="246"/>
      <c r="F44" s="246"/>
      <c r="G44" s="246"/>
      <c r="H44" s="247"/>
    </row>
    <row r="45" spans="1:8" ht="14.45" customHeight="1">
      <c r="A45" s="40"/>
      <c r="B45" s="147"/>
      <c r="C45" s="155"/>
      <c r="D45" s="246"/>
      <c r="E45" s="246"/>
      <c r="F45" s="246"/>
      <c r="G45" s="246"/>
      <c r="H45" s="247"/>
    </row>
    <row r="46" spans="1:8">
      <c r="A46" s="40"/>
      <c r="B46" s="147"/>
      <c r="C46" s="155"/>
      <c r="D46" s="246"/>
      <c r="E46" s="246"/>
      <c r="F46" s="246"/>
      <c r="G46" s="246"/>
      <c r="H46" s="247"/>
    </row>
    <row r="47" spans="1:8">
      <c r="A47" s="43"/>
      <c r="B47" s="18"/>
      <c r="C47" s="155"/>
      <c r="D47" s="246"/>
      <c r="E47" s="246"/>
      <c r="F47" s="246"/>
      <c r="G47" s="246"/>
      <c r="H47" s="247"/>
    </row>
    <row r="48" spans="1:8">
      <c r="A48" s="43"/>
      <c r="B48" s="18"/>
      <c r="C48" s="155"/>
      <c r="D48" s="246"/>
      <c r="E48" s="246"/>
      <c r="F48" s="246"/>
      <c r="G48" s="246"/>
      <c r="H48" s="247"/>
    </row>
    <row r="49" spans="1:13">
      <c r="A49" s="45"/>
      <c r="B49" s="36"/>
      <c r="C49" s="156"/>
      <c r="D49" s="246"/>
      <c r="E49" s="246"/>
      <c r="F49" s="246"/>
      <c r="G49" s="246"/>
      <c r="H49" s="247"/>
    </row>
    <row r="50" spans="1:13">
      <c r="A50" s="43"/>
      <c r="B50" s="18"/>
      <c r="C50" s="18"/>
      <c r="D50" s="246"/>
      <c r="E50" s="246"/>
      <c r="F50" s="246"/>
      <c r="G50" s="246"/>
      <c r="H50" s="247"/>
      <c r="M50" t="s">
        <v>274</v>
      </c>
    </row>
    <row r="51" spans="1:13">
      <c r="A51" s="70" t="s">
        <v>262</v>
      </c>
      <c r="B51" s="71" t="s">
        <v>524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22" zoomScaleNormal="100" zoomScaleSheetLayoutView="100" zoomScalePageLayoutView="90" workbookViewId="0">
      <selection activeCell="I23" sqref="I2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59" t="s">
        <v>271</v>
      </c>
      <c r="B6" s="260"/>
      <c r="C6" s="260"/>
      <c r="D6" s="260"/>
      <c r="E6" s="260"/>
      <c r="F6" s="260"/>
      <c r="G6" s="260"/>
      <c r="H6" s="261"/>
    </row>
    <row r="7" spans="1:8" ht="21.6" customHeight="1">
      <c r="A7" s="259"/>
      <c r="B7" s="260"/>
      <c r="C7" s="260"/>
      <c r="D7" s="260"/>
      <c r="E7" s="260"/>
      <c r="F7" s="260"/>
      <c r="G7" s="260"/>
      <c r="H7" s="26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58" t="s">
        <v>281</v>
      </c>
      <c r="D8" s="258"/>
      <c r="E8" s="258"/>
      <c r="F8" s="83">
        <v>1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58"/>
      <c r="D9" s="258"/>
      <c r="E9" s="258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58"/>
      <c r="D10" s="258"/>
      <c r="E10" s="258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44802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0.46527777777777773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0.51388888888888895</v>
      </c>
      <c r="C14" s="63"/>
      <c r="D14" s="116" t="s">
        <v>235</v>
      </c>
      <c r="E14" s="112"/>
      <c r="F14" s="112"/>
      <c r="G14" s="96" t="str">
        <f>КАГ!G10</f>
        <v>Тарасова Н.В.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Разин А.Н.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18652</v>
      </c>
      <c r="C16" s="18"/>
      <c r="D16" s="116" t="s">
        <v>370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71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13638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16:30</v>
      </c>
      <c r="H20" s="118">
        <f>КАГ!H16</f>
        <v>516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65" t="s">
        <v>519</v>
      </c>
      <c r="B23" s="266"/>
      <c r="C23" s="266"/>
      <c r="D23" s="266"/>
      <c r="E23" s="266"/>
      <c r="F23" s="266"/>
      <c r="G23" s="266"/>
      <c r="H23" s="267"/>
    </row>
    <row r="24" spans="1:8" ht="14.45" customHeight="1">
      <c r="A24" s="268"/>
      <c r="B24" s="266"/>
      <c r="C24" s="266"/>
      <c r="D24" s="266"/>
      <c r="E24" s="266"/>
      <c r="F24" s="266"/>
      <c r="G24" s="266"/>
      <c r="H24" s="267"/>
    </row>
    <row r="25" spans="1:8" ht="14.45" customHeight="1">
      <c r="A25" s="268"/>
      <c r="B25" s="266"/>
      <c r="C25" s="266"/>
      <c r="D25" s="266"/>
      <c r="E25" s="266"/>
      <c r="F25" s="266"/>
      <c r="G25" s="266"/>
      <c r="H25" s="267"/>
    </row>
    <row r="26" spans="1:8" ht="14.45" customHeight="1">
      <c r="A26" s="268"/>
      <c r="B26" s="266"/>
      <c r="C26" s="266"/>
      <c r="D26" s="266"/>
      <c r="E26" s="266"/>
      <c r="F26" s="266"/>
      <c r="G26" s="266"/>
      <c r="H26" s="267"/>
    </row>
    <row r="27" spans="1:8" ht="14.45" customHeight="1">
      <c r="A27" s="268"/>
      <c r="B27" s="266"/>
      <c r="C27" s="266"/>
      <c r="D27" s="266"/>
      <c r="E27" s="266"/>
      <c r="F27" s="266"/>
      <c r="G27" s="266"/>
      <c r="H27" s="267"/>
    </row>
    <row r="28" spans="1:8" ht="14.45" customHeight="1">
      <c r="A28" s="268"/>
      <c r="B28" s="266"/>
      <c r="C28" s="266"/>
      <c r="D28" s="266"/>
      <c r="E28" s="266"/>
      <c r="F28" s="266"/>
      <c r="G28" s="266"/>
      <c r="H28" s="267"/>
    </row>
    <row r="29" spans="1:8" ht="14.45" customHeight="1">
      <c r="A29" s="268"/>
      <c r="B29" s="266"/>
      <c r="C29" s="266"/>
      <c r="D29" s="266"/>
      <c r="E29" s="266"/>
      <c r="F29" s="266"/>
      <c r="G29" s="266"/>
      <c r="H29" s="267"/>
    </row>
    <row r="30" spans="1:8" ht="14.45" customHeight="1">
      <c r="A30" s="268"/>
      <c r="B30" s="266"/>
      <c r="C30" s="266"/>
      <c r="D30" s="266"/>
      <c r="E30" s="266"/>
      <c r="F30" s="266"/>
      <c r="G30" s="266"/>
      <c r="H30" s="267"/>
    </row>
    <row r="31" spans="1:8" ht="14.45" customHeight="1">
      <c r="A31" s="268"/>
      <c r="B31" s="266"/>
      <c r="C31" s="266"/>
      <c r="D31" s="266"/>
      <c r="E31" s="266"/>
      <c r="F31" s="266"/>
      <c r="G31" s="266"/>
      <c r="H31" s="267"/>
    </row>
    <row r="32" spans="1:8" ht="14.45" customHeight="1">
      <c r="A32" s="268"/>
      <c r="B32" s="266"/>
      <c r="C32" s="266"/>
      <c r="D32" s="266"/>
      <c r="E32" s="266"/>
      <c r="F32" s="266"/>
      <c r="G32" s="266"/>
      <c r="H32" s="267"/>
    </row>
    <row r="33" spans="1:8" ht="14.45" customHeight="1">
      <c r="A33" s="268"/>
      <c r="B33" s="266"/>
      <c r="C33" s="266"/>
      <c r="D33" s="266"/>
      <c r="E33" s="266"/>
      <c r="F33" s="266"/>
      <c r="G33" s="266"/>
      <c r="H33" s="267"/>
    </row>
    <row r="34" spans="1:8" ht="14.45" customHeight="1">
      <c r="A34" s="268"/>
      <c r="B34" s="266"/>
      <c r="C34" s="266"/>
      <c r="D34" s="266"/>
      <c r="E34" s="266"/>
      <c r="F34" s="266"/>
      <c r="G34" s="266"/>
      <c r="H34" s="267"/>
    </row>
    <row r="35" spans="1:8" ht="14.45" customHeight="1">
      <c r="A35" s="268"/>
      <c r="B35" s="266"/>
      <c r="C35" s="266"/>
      <c r="D35" s="266"/>
      <c r="E35" s="266"/>
      <c r="F35" s="266"/>
      <c r="G35" s="266"/>
      <c r="H35" s="267"/>
    </row>
    <row r="36" spans="1:8" ht="14.45" customHeight="1">
      <c r="A36" s="268"/>
      <c r="B36" s="266"/>
      <c r="C36" s="266"/>
      <c r="D36" s="266"/>
      <c r="E36" s="266"/>
      <c r="F36" s="266"/>
      <c r="G36" s="266"/>
      <c r="H36" s="267"/>
    </row>
    <row r="37" spans="1:8" ht="14.45" customHeight="1">
      <c r="A37" s="268"/>
      <c r="B37" s="266"/>
      <c r="C37" s="266"/>
      <c r="D37" s="266"/>
      <c r="E37" s="266"/>
      <c r="F37" s="266"/>
      <c r="G37" s="266"/>
      <c r="H37" s="267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62" t="s">
        <v>452</v>
      </c>
      <c r="E40" s="263"/>
      <c r="F40" s="263"/>
      <c r="G40" s="263"/>
      <c r="H40" s="264"/>
    </row>
    <row r="41" spans="1:8" ht="14.45" customHeight="1">
      <c r="A41" s="37"/>
      <c r="B41" s="33"/>
      <c r="C41" s="148"/>
      <c r="D41" s="263"/>
      <c r="E41" s="263"/>
      <c r="F41" s="263"/>
      <c r="G41" s="263"/>
      <c r="H41" s="264"/>
    </row>
    <row r="42" spans="1:8" ht="14.45" customHeight="1">
      <c r="A42" s="37"/>
      <c r="B42" s="33"/>
      <c r="C42" s="148"/>
      <c r="D42" s="263"/>
      <c r="E42" s="263"/>
      <c r="F42" s="263"/>
      <c r="G42" s="263"/>
      <c r="H42" s="264"/>
    </row>
    <row r="43" spans="1:8" ht="14.45" customHeight="1">
      <c r="A43" s="37"/>
      <c r="B43" s="33"/>
      <c r="C43" s="148"/>
      <c r="D43" s="263"/>
      <c r="E43" s="263"/>
      <c r="F43" s="263"/>
      <c r="G43" s="263"/>
      <c r="H43" s="264"/>
    </row>
    <row r="44" spans="1:8" ht="14.45" customHeight="1">
      <c r="A44" s="37"/>
      <c r="B44" s="33"/>
      <c r="C44" s="148"/>
      <c r="D44" s="263"/>
      <c r="E44" s="263"/>
      <c r="F44" s="263"/>
      <c r="G44" s="263"/>
      <c r="H44" s="264"/>
    </row>
    <row r="45" spans="1:8" ht="14.45" customHeight="1">
      <c r="A45" s="37"/>
      <c r="B45" s="33"/>
      <c r="C45" s="148"/>
      <c r="D45" s="263"/>
      <c r="E45" s="263"/>
      <c r="F45" s="263"/>
      <c r="G45" s="263"/>
      <c r="H45" s="264"/>
    </row>
    <row r="46" spans="1:8" ht="14.45" customHeight="1">
      <c r="A46" s="37"/>
      <c r="B46" s="33"/>
      <c r="C46" s="148"/>
      <c r="D46" s="263"/>
      <c r="E46" s="263"/>
      <c r="F46" s="263"/>
      <c r="G46" s="263"/>
      <c r="H46" s="264"/>
    </row>
    <row r="47" spans="1:8" ht="14.45" customHeight="1">
      <c r="A47" s="43"/>
      <c r="B47" s="18"/>
      <c r="C47" s="148"/>
      <c r="D47" s="263"/>
      <c r="E47" s="263"/>
      <c r="F47" s="263"/>
      <c r="G47" s="263"/>
      <c r="H47" s="264"/>
    </row>
    <row r="48" spans="1:8" ht="14.45" customHeight="1">
      <c r="A48" s="43"/>
      <c r="B48" s="18"/>
      <c r="C48" s="148"/>
      <c r="D48" s="263"/>
      <c r="E48" s="263"/>
      <c r="F48" s="263"/>
      <c r="G48" s="263"/>
      <c r="H48" s="264"/>
    </row>
    <row r="49" spans="1:8" ht="14.45" customHeight="1">
      <c r="A49" s="43"/>
      <c r="B49" s="18"/>
      <c r="C49" s="148"/>
      <c r="D49" s="263"/>
      <c r="E49" s="263"/>
      <c r="F49" s="263"/>
      <c r="G49" s="263"/>
      <c r="H49" s="26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518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8" sqref="G18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44802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Разин А.Н.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18652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71</v>
      </c>
    </row>
    <row r="7" spans="1:4">
      <c r="A7" s="43"/>
      <c r="B7" s="18"/>
      <c r="C7" s="124" t="s">
        <v>12</v>
      </c>
      <c r="D7" s="126">
        <f>КАГ!$B$14</f>
        <v>13638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44802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418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Интродьюсер </v>
      </c>
      <c r="B14" s="193" t="s">
        <v>415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5" s="193" t="s">
        <v>451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3" t="s">
        <v>517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345</v>
      </c>
      <c r="C17" s="168" t="s">
        <v>112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400</v>
      </c>
      <c r="C18" s="168" t="s">
        <v>166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93" t="s">
        <v>515</v>
      </c>
      <c r="C19" s="168" t="s">
        <v>516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материал'!$C$2:$C$52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56"/>
  <sheetViews>
    <sheetView workbookViewId="0">
      <selection activeCell="N7" sqref="N7"/>
    </sheetView>
  </sheetViews>
  <sheetFormatPr defaultRowHeight="15"/>
  <sheetData>
    <row r="1" spans="1:9">
      <c r="A1" s="239"/>
      <c r="B1" s="240"/>
      <c r="C1" s="240"/>
      <c r="D1" s="238"/>
      <c r="E1" s="238"/>
      <c r="F1" s="238"/>
      <c r="G1" s="238"/>
      <c r="I1" t="s">
        <v>458</v>
      </c>
    </row>
    <row r="2" spans="1:9">
      <c r="A2" s="241"/>
      <c r="B2" s="2"/>
      <c r="C2" s="2"/>
      <c r="F2" s="2"/>
      <c r="G2" s="2"/>
      <c r="H2" s="2" t="s">
        <v>459</v>
      </c>
    </row>
    <row r="3" spans="1:9" ht="15.75" thickBot="1">
      <c r="A3" s="201"/>
    </row>
    <row r="4" spans="1:9" ht="30.75" thickBot="1">
      <c r="D4" s="299" t="s">
        <v>460</v>
      </c>
      <c r="E4" s="202" t="s">
        <v>461</v>
      </c>
      <c r="F4" s="202" t="s">
        <v>462</v>
      </c>
    </row>
    <row r="5" spans="1:9" ht="150.75" thickBot="1">
      <c r="D5" s="300"/>
      <c r="E5" s="203" t="s">
        <v>463</v>
      </c>
      <c r="F5" s="203"/>
    </row>
    <row r="6" spans="1:9" ht="15.75" thickBot="1">
      <c r="A6" s="204"/>
    </row>
    <row r="7" spans="1:9" ht="15" customHeight="1">
      <c r="C7" s="301" t="s">
        <v>464</v>
      </c>
      <c r="D7" s="301" t="s">
        <v>465</v>
      </c>
      <c r="E7" s="205" t="s">
        <v>466</v>
      </c>
      <c r="F7" s="205" t="s">
        <v>8</v>
      </c>
      <c r="G7" s="206" t="s">
        <v>467</v>
      </c>
    </row>
    <row r="8" spans="1:9" ht="15.75" thickBot="1">
      <c r="C8" s="302"/>
      <c r="D8" s="302"/>
      <c r="E8" s="236"/>
      <c r="F8" s="236"/>
      <c r="G8" s="207" t="s">
        <v>468</v>
      </c>
    </row>
    <row r="9" spans="1:9" ht="15" customHeight="1">
      <c r="C9" s="303" t="s">
        <v>469</v>
      </c>
      <c r="D9" s="303" t="s">
        <v>470</v>
      </c>
      <c r="E9" s="242" t="s">
        <v>471</v>
      </c>
      <c r="F9" s="243">
        <v>23566</v>
      </c>
      <c r="G9" s="242">
        <v>12198</v>
      </c>
    </row>
    <row r="10" spans="1:9" ht="15.75" thickBot="1">
      <c r="C10" s="304"/>
      <c r="D10" s="304"/>
      <c r="E10" s="244"/>
      <c r="F10" s="245"/>
      <c r="G10" s="244"/>
    </row>
    <row r="11" spans="1:9" ht="15.75">
      <c r="A11" s="209"/>
    </row>
    <row r="12" spans="1:9" ht="16.5" thickBot="1">
      <c r="A12" s="209" t="s">
        <v>472</v>
      </c>
    </row>
    <row r="13" spans="1:9" ht="15.75" thickBot="1">
      <c r="A13" s="210">
        <v>44562</v>
      </c>
      <c r="B13" s="269" t="s">
        <v>473</v>
      </c>
      <c r="C13" s="270"/>
      <c r="D13" s="270"/>
      <c r="E13" s="271"/>
      <c r="F13" s="211" t="s">
        <v>474</v>
      </c>
      <c r="G13" s="212" t="s">
        <v>475</v>
      </c>
      <c r="H13" s="214"/>
    </row>
    <row r="14" spans="1:9" ht="25.5" customHeight="1" thickBot="1">
      <c r="A14" s="215">
        <v>44593</v>
      </c>
      <c r="B14" s="269" t="s">
        <v>476</v>
      </c>
      <c r="C14" s="270"/>
      <c r="D14" s="270"/>
      <c r="E14" s="271"/>
      <c r="F14" s="216" t="s">
        <v>474</v>
      </c>
      <c r="G14" s="217" t="s">
        <v>475</v>
      </c>
      <c r="H14" s="219"/>
    </row>
    <row r="15" spans="1:9" ht="25.5" customHeight="1" thickBot="1">
      <c r="A15" s="215">
        <v>44621</v>
      </c>
      <c r="B15" s="269" t="s">
        <v>477</v>
      </c>
      <c r="C15" s="270"/>
      <c r="D15" s="270"/>
      <c r="E15" s="271"/>
      <c r="F15" s="216" t="s">
        <v>474</v>
      </c>
      <c r="G15" s="217" t="s">
        <v>475</v>
      </c>
      <c r="H15" s="219"/>
    </row>
    <row r="16" spans="1:9" ht="26.25" thickBot="1">
      <c r="A16" s="215">
        <v>44652</v>
      </c>
      <c r="B16" s="269" t="s">
        <v>478</v>
      </c>
      <c r="C16" s="270"/>
      <c r="D16" s="270"/>
      <c r="E16" s="271"/>
      <c r="F16" s="216" t="s">
        <v>479</v>
      </c>
      <c r="G16" s="207" t="s">
        <v>475</v>
      </c>
      <c r="H16" s="219" t="s">
        <v>480</v>
      </c>
    </row>
    <row r="17" spans="1:8" ht="25.5" customHeight="1" thickBot="1">
      <c r="A17" s="215">
        <v>44682</v>
      </c>
      <c r="B17" s="269" t="s">
        <v>481</v>
      </c>
      <c r="C17" s="270"/>
      <c r="D17" s="270"/>
      <c r="E17" s="271"/>
      <c r="F17" s="296"/>
      <c r="G17" s="297"/>
      <c r="H17" s="298"/>
    </row>
    <row r="18" spans="1:8" ht="15.75" thickBot="1">
      <c r="A18" s="215">
        <v>44713</v>
      </c>
      <c r="B18" s="269" t="s">
        <v>482</v>
      </c>
      <c r="C18" s="270"/>
      <c r="D18" s="270"/>
      <c r="E18" s="271"/>
      <c r="F18" s="216" t="s">
        <v>474</v>
      </c>
      <c r="G18" s="217" t="s">
        <v>475</v>
      </c>
      <c r="H18" s="219"/>
    </row>
    <row r="19" spans="1:8" ht="15.75" thickBot="1">
      <c r="A19" s="215">
        <v>44743</v>
      </c>
      <c r="B19" s="269" t="s">
        <v>483</v>
      </c>
      <c r="C19" s="270"/>
      <c r="D19" s="270"/>
      <c r="E19" s="271"/>
      <c r="F19" s="216" t="s">
        <v>474</v>
      </c>
      <c r="G19" s="217" t="s">
        <v>475</v>
      </c>
      <c r="H19" s="219"/>
    </row>
    <row r="20" spans="1:8" ht="25.5" customHeight="1" thickBot="1">
      <c r="A20" s="215">
        <v>44774</v>
      </c>
      <c r="B20" s="269" t="s">
        <v>484</v>
      </c>
      <c r="C20" s="270"/>
      <c r="D20" s="270"/>
      <c r="E20" s="271"/>
      <c r="F20" s="216" t="s">
        <v>474</v>
      </c>
      <c r="G20" s="217" t="s">
        <v>475</v>
      </c>
      <c r="H20" s="219"/>
    </row>
    <row r="21" spans="1:8" ht="15.75" thickBot="1">
      <c r="A21" s="215">
        <v>44805</v>
      </c>
      <c r="B21" s="269" t="s">
        <v>485</v>
      </c>
      <c r="C21" s="270"/>
      <c r="D21" s="270"/>
      <c r="E21" s="271"/>
      <c r="F21" s="216" t="s">
        <v>474</v>
      </c>
      <c r="G21" s="217" t="s">
        <v>475</v>
      </c>
      <c r="H21" s="219"/>
    </row>
    <row r="22" spans="1:8" ht="15.75" thickBot="1">
      <c r="A22" s="215">
        <v>44835</v>
      </c>
      <c r="B22" s="269" t="s">
        <v>486</v>
      </c>
      <c r="C22" s="270"/>
      <c r="D22" s="270"/>
      <c r="E22" s="271"/>
      <c r="F22" s="216" t="s">
        <v>474</v>
      </c>
      <c r="G22" s="217" t="s">
        <v>475</v>
      </c>
      <c r="H22" s="219"/>
    </row>
    <row r="23" spans="1:8" ht="25.5" customHeight="1" thickBot="1">
      <c r="A23" s="215">
        <v>44866</v>
      </c>
      <c r="B23" s="269" t="s">
        <v>487</v>
      </c>
      <c r="C23" s="270"/>
      <c r="D23" s="270"/>
      <c r="E23" s="271"/>
      <c r="F23" s="216" t="s">
        <v>474</v>
      </c>
      <c r="G23" s="217" t="s">
        <v>475</v>
      </c>
      <c r="H23" s="219"/>
    </row>
    <row r="24" spans="1:8" ht="25.5" customHeight="1" thickBot="1">
      <c r="A24" s="215">
        <v>44896</v>
      </c>
      <c r="B24" s="269" t="s">
        <v>488</v>
      </c>
      <c r="C24" s="270"/>
      <c r="D24" s="270"/>
      <c r="E24" s="271"/>
      <c r="F24" s="216" t="s">
        <v>474</v>
      </c>
      <c r="G24" s="217" t="s">
        <v>475</v>
      </c>
      <c r="H24" s="219"/>
    </row>
    <row r="25" spans="1:8" ht="25.5" customHeight="1" thickBot="1">
      <c r="A25" s="220">
        <v>41275</v>
      </c>
      <c r="B25" s="282" t="s">
        <v>489</v>
      </c>
      <c r="C25" s="283"/>
      <c r="D25" s="283"/>
      <c r="E25" s="284"/>
      <c r="F25" s="221" t="s">
        <v>474</v>
      </c>
      <c r="G25" s="222" t="s">
        <v>475</v>
      </c>
      <c r="H25" s="224"/>
    </row>
    <row r="26" spans="1:8" ht="25.5" customHeight="1" thickBot="1">
      <c r="A26" s="220">
        <v>41640</v>
      </c>
      <c r="B26" s="285" t="s">
        <v>490</v>
      </c>
      <c r="C26" s="286"/>
      <c r="D26" s="286"/>
      <c r="E26" s="287"/>
      <c r="F26" s="221" t="s">
        <v>474</v>
      </c>
      <c r="G26" s="222" t="s">
        <v>475</v>
      </c>
      <c r="H26" s="224"/>
    </row>
    <row r="27" spans="1:8" ht="15.75" thickBot="1">
      <c r="A27" s="220">
        <v>42005</v>
      </c>
      <c r="B27" s="285" t="s">
        <v>491</v>
      </c>
      <c r="C27" s="286"/>
      <c r="D27" s="286"/>
      <c r="E27" s="287"/>
      <c r="F27" s="221" t="s">
        <v>474</v>
      </c>
      <c r="G27" s="222" t="s">
        <v>475</v>
      </c>
      <c r="H27" s="224"/>
    </row>
    <row r="28" spans="1:8" ht="51.75" thickBot="1">
      <c r="A28" s="291" t="s">
        <v>492</v>
      </c>
      <c r="B28" s="292"/>
      <c r="C28" s="207" t="s">
        <v>493</v>
      </c>
      <c r="D28" s="207" t="s">
        <v>494</v>
      </c>
      <c r="E28" s="293" t="s">
        <v>495</v>
      </c>
      <c r="F28" s="294"/>
      <c r="G28" s="294"/>
      <c r="H28" s="295"/>
    </row>
    <row r="29" spans="1:8" ht="15.75" thickBot="1">
      <c r="A29" s="280"/>
      <c r="B29" s="281"/>
      <c r="C29" s="225"/>
      <c r="D29" s="225"/>
      <c r="E29" s="277"/>
      <c r="F29" s="278"/>
      <c r="G29" s="278"/>
      <c r="H29" s="279"/>
    </row>
    <row r="30" spans="1:8">
      <c r="A30" s="226"/>
      <c r="B30" s="226"/>
      <c r="C30" s="226"/>
      <c r="D30" s="226"/>
      <c r="E30" s="226"/>
      <c r="F30" s="226"/>
      <c r="G30" s="226"/>
      <c r="H30" s="226"/>
    </row>
    <row r="31" spans="1:8" ht="15.75">
      <c r="A31" s="227" t="s">
        <v>496</v>
      </c>
    </row>
    <row r="32" spans="1:8" ht="15.75" thickBot="1">
      <c r="A32" s="228"/>
    </row>
    <row r="33" spans="1:8" ht="25.5" customHeight="1" thickBot="1">
      <c r="A33" s="210">
        <v>44563</v>
      </c>
      <c r="B33" s="269" t="s">
        <v>497</v>
      </c>
      <c r="C33" s="270"/>
      <c r="D33" s="270"/>
      <c r="E33" s="271"/>
      <c r="F33" s="211" t="s">
        <v>474</v>
      </c>
      <c r="G33" s="214" t="s">
        <v>475</v>
      </c>
      <c r="H33" s="213"/>
    </row>
    <row r="34" spans="1:8" ht="15.75" thickBot="1">
      <c r="A34" s="215">
        <v>44594</v>
      </c>
      <c r="B34" s="269" t="s">
        <v>473</v>
      </c>
      <c r="C34" s="270"/>
      <c r="D34" s="270"/>
      <c r="E34" s="271"/>
      <c r="F34" s="216" t="s">
        <v>474</v>
      </c>
      <c r="G34" s="219" t="s">
        <v>475</v>
      </c>
      <c r="H34" s="229"/>
    </row>
    <row r="35" spans="1:8" ht="63.75" customHeight="1" thickBot="1">
      <c r="A35" s="215">
        <v>44622</v>
      </c>
      <c r="B35" s="269" t="s">
        <v>498</v>
      </c>
      <c r="C35" s="270"/>
      <c r="D35" s="270"/>
      <c r="E35" s="271"/>
      <c r="F35" s="216" t="s">
        <v>474</v>
      </c>
      <c r="G35" s="219" t="s">
        <v>475</v>
      </c>
      <c r="H35" s="218"/>
    </row>
    <row r="36" spans="1:8" ht="51" customHeight="1" thickBot="1">
      <c r="A36" s="215">
        <v>44653</v>
      </c>
      <c r="B36" s="269" t="s">
        <v>499</v>
      </c>
      <c r="C36" s="270"/>
      <c r="D36" s="270"/>
      <c r="E36" s="271"/>
      <c r="F36" s="216" t="s">
        <v>474</v>
      </c>
      <c r="G36" s="219"/>
      <c r="H36" s="218"/>
    </row>
    <row r="37" spans="1:8" ht="38.25" customHeight="1" thickBot="1">
      <c r="A37" s="215">
        <v>44683</v>
      </c>
      <c r="B37" s="269" t="s">
        <v>500</v>
      </c>
      <c r="C37" s="270"/>
      <c r="D37" s="270"/>
      <c r="E37" s="271"/>
      <c r="F37" s="216" t="s">
        <v>474</v>
      </c>
      <c r="G37" s="219" t="s">
        <v>475</v>
      </c>
      <c r="H37" s="218"/>
    </row>
    <row r="38" spans="1:8" ht="15.75" thickBot="1">
      <c r="A38" s="215">
        <v>44714</v>
      </c>
      <c r="B38" s="282" t="s">
        <v>486</v>
      </c>
      <c r="C38" s="283"/>
      <c r="D38" s="283"/>
      <c r="E38" s="284"/>
      <c r="F38" s="221" t="s">
        <v>474</v>
      </c>
      <c r="G38" s="224" t="s">
        <v>475</v>
      </c>
      <c r="H38" s="223"/>
    </row>
    <row r="39" spans="1:8" ht="76.5" customHeight="1" thickBot="1">
      <c r="A39" s="215">
        <v>44744</v>
      </c>
      <c r="B39" s="285" t="s">
        <v>501</v>
      </c>
      <c r="C39" s="286"/>
      <c r="D39" s="286"/>
      <c r="E39" s="287"/>
      <c r="F39" s="221" t="s">
        <v>474</v>
      </c>
      <c r="G39" s="224"/>
      <c r="H39" s="223"/>
    </row>
    <row r="40" spans="1:8" ht="25.5" customHeight="1" thickBot="1">
      <c r="A40" s="215">
        <v>44775</v>
      </c>
      <c r="B40" s="285" t="s">
        <v>502</v>
      </c>
      <c r="C40" s="286"/>
      <c r="D40" s="286"/>
      <c r="E40" s="287"/>
      <c r="F40" s="221" t="s">
        <v>474</v>
      </c>
      <c r="G40" s="224" t="s">
        <v>475</v>
      </c>
      <c r="H40" s="223"/>
    </row>
    <row r="41" spans="1:8" ht="25.5" customHeight="1" thickBot="1">
      <c r="A41" s="215">
        <v>44806</v>
      </c>
      <c r="B41" s="288" t="s">
        <v>503</v>
      </c>
      <c r="C41" s="289"/>
      <c r="D41" s="289"/>
      <c r="E41" s="290"/>
      <c r="F41" s="216" t="s">
        <v>474</v>
      </c>
      <c r="G41" s="219" t="s">
        <v>475</v>
      </c>
      <c r="H41" s="218"/>
    </row>
    <row r="42" spans="1:8" ht="15.75" thickBot="1">
      <c r="A42" s="215">
        <v>44836</v>
      </c>
      <c r="B42" s="269" t="s">
        <v>504</v>
      </c>
      <c r="C42" s="270"/>
      <c r="D42" s="270"/>
      <c r="E42" s="271"/>
      <c r="F42" s="216" t="s">
        <v>474</v>
      </c>
      <c r="G42" s="219" t="s">
        <v>475</v>
      </c>
      <c r="H42" s="218"/>
    </row>
    <row r="43" spans="1:8" ht="15.75" thickBot="1">
      <c r="A43" s="269"/>
      <c r="B43" s="270"/>
      <c r="C43" s="270"/>
      <c r="D43" s="270"/>
      <c r="E43" s="270"/>
      <c r="F43" s="270"/>
      <c r="G43" s="270"/>
      <c r="H43" s="271"/>
    </row>
    <row r="44" spans="1:8" ht="51.75" thickBot="1">
      <c r="A44" s="272" t="s">
        <v>492</v>
      </c>
      <c r="B44" s="273"/>
      <c r="C44" s="207" t="s">
        <v>493</v>
      </c>
      <c r="D44" s="207" t="s">
        <v>505</v>
      </c>
      <c r="E44" s="272" t="s">
        <v>506</v>
      </c>
      <c r="F44" s="274"/>
      <c r="G44" s="274"/>
      <c r="H44" s="273"/>
    </row>
    <row r="45" spans="1:8" ht="26.25" thickBot="1">
      <c r="A45" s="275">
        <v>44775</v>
      </c>
      <c r="B45" s="276"/>
      <c r="C45" s="230">
        <v>0.625</v>
      </c>
      <c r="D45" s="225" t="s">
        <v>225</v>
      </c>
      <c r="E45" s="277"/>
      <c r="F45" s="278"/>
      <c r="G45" s="278"/>
      <c r="H45" s="279"/>
    </row>
    <row r="46" spans="1:8">
      <c r="A46" s="226"/>
      <c r="B46" s="226"/>
      <c r="C46" s="226"/>
      <c r="D46" s="226"/>
      <c r="E46" s="226"/>
      <c r="F46" s="226"/>
      <c r="G46" s="226"/>
      <c r="H46" s="226"/>
    </row>
    <row r="47" spans="1:8" ht="16.5" thickBot="1">
      <c r="A47" s="231" t="s">
        <v>507</v>
      </c>
    </row>
    <row r="48" spans="1:8" ht="141" thickBot="1">
      <c r="A48" s="210">
        <v>44564</v>
      </c>
      <c r="B48" s="213" t="s">
        <v>508</v>
      </c>
      <c r="C48" s="211" t="s">
        <v>474</v>
      </c>
      <c r="D48" s="214" t="s">
        <v>475</v>
      </c>
      <c r="E48" s="232"/>
    </row>
    <row r="49" spans="1:5" ht="115.5" thickBot="1">
      <c r="A49" s="215">
        <v>44595</v>
      </c>
      <c r="B49" s="218" t="s">
        <v>509</v>
      </c>
      <c r="C49" s="216" t="s">
        <v>474</v>
      </c>
      <c r="D49" s="219" t="s">
        <v>475</v>
      </c>
      <c r="E49" s="229"/>
    </row>
    <row r="50" spans="1:5" ht="16.5" thickBot="1">
      <c r="A50" s="231" t="s">
        <v>510</v>
      </c>
    </row>
    <row r="51" spans="1:5" ht="90" thickBot="1">
      <c r="A51" s="233" t="s">
        <v>2</v>
      </c>
      <c r="B51" s="234" t="s">
        <v>511</v>
      </c>
      <c r="C51" s="235" t="s">
        <v>139</v>
      </c>
      <c r="D51" s="235" t="s">
        <v>512</v>
      </c>
    </row>
    <row r="52" spans="1:5" ht="27.75" thickBot="1">
      <c r="A52" s="236">
        <v>1</v>
      </c>
      <c r="B52" s="237" t="s">
        <v>234</v>
      </c>
      <c r="C52" s="229" t="s">
        <v>225</v>
      </c>
      <c r="D52" s="229"/>
    </row>
    <row r="53" spans="1:5" ht="54.75" thickBot="1">
      <c r="A53" s="236">
        <v>3</v>
      </c>
      <c r="B53" s="237" t="s">
        <v>513</v>
      </c>
      <c r="C53" s="229" t="s">
        <v>228</v>
      </c>
      <c r="D53" s="229"/>
    </row>
    <row r="54" spans="1:5" ht="27.75" thickBot="1">
      <c r="A54" s="236">
        <v>4</v>
      </c>
      <c r="B54" s="237" t="s">
        <v>232</v>
      </c>
      <c r="C54" s="229"/>
      <c r="D54" s="229"/>
    </row>
    <row r="55" spans="1:5" ht="54.75" thickBot="1">
      <c r="A55" s="236">
        <v>5</v>
      </c>
      <c r="B55" s="237" t="s">
        <v>514</v>
      </c>
      <c r="C55" s="229"/>
      <c r="D55" s="229"/>
    </row>
    <row r="56" spans="1:5">
      <c r="A56" s="208"/>
    </row>
  </sheetData>
  <mergeCells count="40">
    <mergeCell ref="D4:D5"/>
    <mergeCell ref="C7:C8"/>
    <mergeCell ref="D7:D8"/>
    <mergeCell ref="C9:C10"/>
    <mergeCell ref="D9:D10"/>
    <mergeCell ref="B13:E13"/>
    <mergeCell ref="B14:E14"/>
    <mergeCell ref="B15:E15"/>
    <mergeCell ref="B16:E16"/>
    <mergeCell ref="B17:E17"/>
    <mergeCell ref="A28:B28"/>
    <mergeCell ref="E28:H28"/>
    <mergeCell ref="F17:H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42:E42"/>
    <mergeCell ref="A29:B29"/>
    <mergeCell ref="E29:H29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43:H43"/>
    <mergeCell ref="A44:B44"/>
    <mergeCell ref="E44:H44"/>
    <mergeCell ref="A45:B45"/>
    <mergeCell ref="E45:H45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3" zoomScaleNormal="100" workbookViewId="0">
      <selection activeCell="AJ34" sqref="AJ34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453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7F JL 3.5</v>
      </c>
      <c r="S2" s="139" t="str">
        <f>IFERROR(INDEX(Расходка[Наименование расходного материала],MATCH(Расходка[№],Поиск_расходки[Индекс2],0)),"")</f>
        <v>Oscor 7F</v>
      </c>
      <c r="T2" s="139" t="str">
        <f>IFERROR(INDEX(Расходка[Наименование расходного материала],MATCH(Расходка[№],Поиск_расходки[Индекс3],0)),"")</f>
        <v>Dolphin</v>
      </c>
      <c r="U2" s="139" t="str">
        <f>IFERROR(INDEX(Расходка[Наименование расходного материала],MATCH(Расходка[№],Поиск_расходки[Индекс4],0)),"")</f>
        <v>Gaia Second</v>
      </c>
      <c r="V2" s="139" t="str">
        <f>IFERROR(INDEX(Расходка[Наименование расходного материала],MATCH(Расходка[№],Поиск_расходки[Индекс5],0)),"")</f>
        <v>BMS,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SubMarine Rapido, Invatec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454</v>
      </c>
      <c r="AM11" t="s">
        <v>379</v>
      </c>
    </row>
    <row r="12" spans="1:39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517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400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1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1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373</v>
      </c>
    </row>
    <row r="27" spans="1:33">
      <c r="A27">
        <v>26</v>
      </c>
      <c r="B27" t="s">
        <v>123</v>
      </c>
      <c r="C27" s="1" t="s">
        <v>427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402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516</v>
      </c>
    </row>
    <row r="29" spans="1:33">
      <c r="A29">
        <v>28</v>
      </c>
      <c r="B29" t="s">
        <v>4</v>
      </c>
      <c r="C29" t="s">
        <v>403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456</v>
      </c>
    </row>
    <row r="31" spans="1:33">
      <c r="A31">
        <v>30</v>
      </c>
      <c r="B31" t="s">
        <v>4</v>
      </c>
      <c r="C31" t="s">
        <v>405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420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431</v>
      </c>
    </row>
    <row r="33" spans="1:33">
      <c r="A33">
        <v>32</v>
      </c>
      <c r="B33" t="s">
        <v>4</v>
      </c>
      <c r="C33" t="s">
        <v>446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455</v>
      </c>
    </row>
    <row r="36" spans="1:33">
      <c r="A36">
        <v>35</v>
      </c>
      <c r="B36" t="s">
        <v>4</v>
      </c>
      <c r="C36" t="s">
        <v>407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1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434</v>
      </c>
    </row>
    <row r="39" spans="1:33">
      <c r="A39">
        <v>38</v>
      </c>
      <c r="B39" t="s">
        <v>368</v>
      </c>
      <c r="C39" s="1" t="s">
        <v>408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377</v>
      </c>
      <c r="C40" t="s">
        <v>409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435</v>
      </c>
    </row>
    <row r="41" spans="1:33">
      <c r="A41">
        <v>40</v>
      </c>
      <c r="B41" t="s">
        <v>379</v>
      </c>
      <c r="C41" s="1" t="s">
        <v>410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1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450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421</v>
      </c>
    </row>
    <row r="44" spans="1:33">
      <c r="A44">
        <v>43</v>
      </c>
      <c r="B44" t="s">
        <v>377</v>
      </c>
      <c r="C44" t="s">
        <v>451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1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>Dolphin</v>
      </c>
      <c r="Z44" s="144" t="str">
        <f>IFERROR(INDEX(Расходка[Наименование расходного материала],MATCH(Расходка[№],Поиск_расходки[Индекс9],0)),"")</f>
        <v>Dolphin</v>
      </c>
      <c r="AA44" s="144" t="str">
        <f>IFERROR(INDEX(Расходка[Наименование расходного материала],MATCH(Расходка[№],Поиск_расходки[Индекс10],0)),"")</f>
        <v>Dolphin</v>
      </c>
      <c r="AB44" s="144" t="str">
        <f>IFERROR(INDEX(Расходка[Наименование расходного материала],MATCH(Расходка[№],Поиск_расходки[Индекс11],0)),"")</f>
        <v>Dolphin</v>
      </c>
      <c r="AC44" s="144" t="str">
        <f>IFERROR(INDEX(Расходка[Наименование расходного материала],MATCH(Расходка[№],Поиск_расходки[Индекс12],0)),"")</f>
        <v>Dolphin</v>
      </c>
      <c r="AD44" s="144" t="str">
        <f>IFERROR(INDEX(Расходка[Наименование расходного материала],MATCH(Расходка[№],Поиск_расходки[Индекс13],0)),"")</f>
        <v>Dolphin</v>
      </c>
      <c r="AF44" s="4" t="s">
        <v>6</v>
      </c>
      <c r="AG44" s="4" t="s">
        <v>422</v>
      </c>
    </row>
    <row r="45" spans="1:33">
      <c r="A45">
        <v>44</v>
      </c>
      <c r="B45" t="s">
        <v>6</v>
      </c>
      <c r="C45" t="s">
        <v>457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>DES, Yukon Chrome PC</v>
      </c>
      <c r="Z45" s="144" t="str">
        <f>IFERROR(INDEX(Расходка[Наименование расходного материала],MATCH(Расходка[№],Поиск_расходки[Индекс9],0)),"")</f>
        <v>DES, Yukon Chrome PC</v>
      </c>
      <c r="AA45" s="144" t="str">
        <f>IFERROR(INDEX(Расходка[Наименование расходного материала],MATCH(Расходка[№],Поиск_расходки[Индекс10],0)),"")</f>
        <v>DES, Yukon Chrome PC</v>
      </c>
      <c r="AB45" s="144" t="str">
        <f>IFERROR(INDEX(Расходка[Наименование расходного материала],MATCH(Расходка[№],Поиск_расходки[Индекс11],0)),"")</f>
        <v>DES, Yukon Chrome PC</v>
      </c>
      <c r="AC45" s="144" t="str">
        <f>IFERROR(INDEX(Расходка[Наименование расходного материала],MATCH(Расходка[№],Поиск_расходки[Индекс12],0)),"")</f>
        <v>DES, Yukon Chrome PC</v>
      </c>
      <c r="AD45" s="144" t="str">
        <f>IFERROR(INDEX(Расходка[Наименование расходного материала],MATCH(Расходка[№],Поиск_расходки[Индекс13],0)),"")</f>
        <v>DES, Yukon Chrome PC</v>
      </c>
      <c r="AF45" s="4" t="s">
        <v>6</v>
      </c>
      <c r="AG45" s="4" t="s">
        <v>423</v>
      </c>
    </row>
    <row r="46" spans="1:33">
      <c r="A46">
        <v>45</v>
      </c>
      <c r="B46" t="s">
        <v>5</v>
      </c>
      <c r="C46" t="s">
        <v>515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1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>SubMarine Rapido, Invatec</v>
      </c>
      <c r="Z46" s="144" t="str">
        <f>IFERROR(INDEX(Расходка[Наименование расходного материала],MATCH(Расходка[№],Поиск_расходки[Индекс9],0)),"")</f>
        <v>SubMarine Rapido, Invatec</v>
      </c>
      <c r="AA46" s="144" t="str">
        <f>IFERROR(INDEX(Расходка[Наименование расходного материала],MATCH(Расходка[№],Поиск_расходки[Индекс10],0)),"")</f>
        <v>SubMarine Rapido, Invatec</v>
      </c>
      <c r="AB46" s="144" t="str">
        <f>IFERROR(INDEX(Расходка[Наименование расходного материала],MATCH(Расходка[№],Поиск_расходки[Индекс11],0)),"")</f>
        <v>SubMarine Rapido, Invatec</v>
      </c>
      <c r="AC46" s="144" t="str">
        <f>IFERROR(INDEX(Расходка[Наименование расходного материала],MATCH(Расходка[№],Поиск_расходки[Индекс12],0)),"")</f>
        <v>SubMarine Rapido, Invatec</v>
      </c>
      <c r="AD46" s="144" t="str">
        <f>IFERROR(INDEX(Расходка[Наименование расходного материала],MATCH(Расходка[№],Поиск_расходки[Индекс13],0)),"")</f>
        <v>SubMarine Rapido, Invatec</v>
      </c>
      <c r="AF46" s="4" t="s">
        <v>6</v>
      </c>
      <c r="AG46" s="4" t="s">
        <v>437</v>
      </c>
    </row>
    <row r="47" spans="1:33">
      <c r="A47">
        <v>46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0</v>
      </c>
      <c r="Q47" s="142">
        <f>IF(ISNUMBER(SEARCH('Карта учёта'!$B$25,Расходка[Наименование расходного материала])),MAX($Q$1:Q46)+1,0)</f>
        <v>0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424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438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C52" s="1"/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AF54" s="4" t="s">
        <v>6</v>
      </c>
      <c r="AG54" s="4" t="s">
        <v>432</v>
      </c>
    </row>
    <row r="55" spans="1:33">
      <c r="AF55" s="4" t="s">
        <v>6</v>
      </c>
      <c r="AG55" s="4" t="s">
        <v>173</v>
      </c>
    </row>
    <row r="56" spans="1:33"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428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433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439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5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448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Чек Лист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2022-08-29T11:42:43Z</cp:lastPrinted>
  <dcterms:created xsi:type="dcterms:W3CDTF">2015-06-05T18:19:34Z</dcterms:created>
  <dcterms:modified xsi:type="dcterms:W3CDTF">2022-08-29T11:43:28Z</dcterms:modified>
</cp:coreProperties>
</file>