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9\07\"/>
    </mc:Choice>
  </mc:AlternateContent>
  <bookViews>
    <workbookView xWindow="-105" yWindow="-105" windowWidth="23250" windowHeight="12570" activeTab="1"/>
  </bookViews>
  <sheets>
    <sheet name="КАГ" sheetId="6" r:id="rId1"/>
    <sheet name="ЧКВ" sheetId="9" r:id="rId2"/>
    <sheet name="Карта учёта" sheetId="3" r:id="rId3"/>
    <sheet name="Чек Лист" sheetId="10" r:id="rId4"/>
    <sheet name="Вмешательства" sheetId="4" r:id="rId5"/>
    <sheet name="Расходный материал" sheetId="1" r:id="rId6"/>
    <sheet name="Сотрудники" sheetId="5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52" i="1"/>
  <c r="E53" i="1"/>
  <c r="F47" i="1"/>
  <c r="F48" i="1"/>
  <c r="F49" i="1"/>
  <c r="F50" i="1"/>
  <c r="F51" i="1"/>
  <c r="F52" i="1"/>
  <c r="F53" i="1"/>
  <c r="G47" i="1"/>
  <c r="G48" i="1"/>
  <c r="G49" i="1"/>
  <c r="G50" i="1"/>
  <c r="G51" i="1"/>
  <c r="G52" i="1"/>
  <c r="G53" i="1"/>
  <c r="H47" i="1"/>
  <c r="H48" i="1"/>
  <c r="H49" i="1"/>
  <c r="H50" i="1"/>
  <c r="H51" i="1"/>
  <c r="H52" i="1"/>
  <c r="H53" i="1"/>
  <c r="I47" i="1"/>
  <c r="I48" i="1"/>
  <c r="I49" i="1"/>
  <c r="I50" i="1"/>
  <c r="I51" i="1"/>
  <c r="I52" i="1"/>
  <c r="I53" i="1"/>
  <c r="J47" i="1"/>
  <c r="J48" i="1"/>
  <c r="J49" i="1"/>
  <c r="J50" i="1"/>
  <c r="J51" i="1"/>
  <c r="J52" i="1"/>
  <c r="J53" i="1"/>
  <c r="K47" i="1"/>
  <c r="K48" i="1"/>
  <c r="K49" i="1"/>
  <c r="K50" i="1"/>
  <c r="K51" i="1"/>
  <c r="K52" i="1"/>
  <c r="K53" i="1"/>
  <c r="L47" i="1"/>
  <c r="L48" i="1"/>
  <c r="L49" i="1"/>
  <c r="L50" i="1"/>
  <c r="L51" i="1"/>
  <c r="L52" i="1"/>
  <c r="L53" i="1"/>
  <c r="M47" i="1"/>
  <c r="M48" i="1"/>
  <c r="M49" i="1"/>
  <c r="M50" i="1"/>
  <c r="M51" i="1"/>
  <c r="M52" i="1"/>
  <c r="M53" i="1"/>
  <c r="N47" i="1"/>
  <c r="N48" i="1"/>
  <c r="N49" i="1"/>
  <c r="N50" i="1"/>
  <c r="N51" i="1"/>
  <c r="N52" i="1"/>
  <c r="N53" i="1"/>
  <c r="O47" i="1"/>
  <c r="O48" i="1"/>
  <c r="O49" i="1"/>
  <c r="O50" i="1"/>
  <c r="O51" i="1"/>
  <c r="O52" i="1"/>
  <c r="O53" i="1"/>
  <c r="P47" i="1"/>
  <c r="P48" i="1"/>
  <c r="P49" i="1"/>
  <c r="P50" i="1"/>
  <c r="P51" i="1"/>
  <c r="P52" i="1"/>
  <c r="P53" i="1"/>
  <c r="Q47" i="1"/>
  <c r="Q48" i="1"/>
  <c r="Q49" i="1"/>
  <c r="Q50" i="1"/>
  <c r="Q51" i="1"/>
  <c r="Q52" i="1"/>
  <c r="Q53" i="1"/>
  <c r="C16" i="5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A9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N8" i="1"/>
  <c r="F6" i="1"/>
  <c r="I6" i="1"/>
  <c r="G7" i="1"/>
  <c r="E6" i="1"/>
  <c r="M6" i="1"/>
  <c r="H7" i="1"/>
  <c r="O7" i="1"/>
  <c r="Q8" i="1"/>
  <c r="L8" i="1"/>
  <c r="K7" i="1"/>
  <c r="P11" i="1"/>
  <c r="J7" i="1" l="1"/>
  <c r="J8" i="1" s="1"/>
  <c r="G8" i="1"/>
  <c r="N9" i="1"/>
  <c r="N10" i="1" s="1"/>
  <c r="N11" i="1" s="1"/>
  <c r="E7" i="1"/>
  <c r="I7" i="1"/>
  <c r="F7" i="1"/>
  <c r="J9" i="1"/>
  <c r="M7" i="1"/>
  <c r="M8" i="1" s="1"/>
  <c r="M9" i="1" s="1"/>
  <c r="O8" i="1"/>
  <c r="O9" i="1" s="1"/>
  <c r="O10" i="1" s="1"/>
  <c r="H8" i="1"/>
  <c r="P12" i="1"/>
  <c r="Q9" i="1"/>
  <c r="L9" i="1"/>
  <c r="K8" i="1"/>
  <c r="E8" i="1" l="1"/>
  <c r="E9" i="1"/>
  <c r="E10" i="1" s="1"/>
  <c r="I8" i="1"/>
  <c r="I9" i="1" s="1"/>
  <c r="Q10" i="1"/>
  <c r="J10" i="1"/>
  <c r="G9" i="1"/>
  <c r="G10" i="1" s="1"/>
  <c r="H9" i="1"/>
  <c r="F8" i="1"/>
  <c r="M10" i="1"/>
  <c r="M11" i="1" s="1"/>
  <c r="M12" i="1" s="1"/>
  <c r="K9" i="1"/>
  <c r="N12" i="1"/>
  <c r="P13" i="1"/>
  <c r="Q11" i="1"/>
  <c r="Q12" i="1" s="1"/>
  <c r="Q13" i="1" s="1"/>
  <c r="O11" i="1"/>
  <c r="L10" i="1"/>
  <c r="F9" i="1" l="1"/>
  <c r="F10" i="1" s="1"/>
  <c r="F11" i="1" s="1"/>
  <c r="F12" i="1" s="1"/>
  <c r="O12" i="1"/>
  <c r="J11" i="1"/>
  <c r="K10" i="1"/>
  <c r="K11" i="1" s="1"/>
  <c r="I10" i="1"/>
  <c r="I11" i="1" s="1"/>
  <c r="I12" i="1" s="1"/>
  <c r="P14" i="1"/>
  <c r="P15" i="1" s="1"/>
  <c r="H10" i="1"/>
  <c r="H11" i="1" s="1"/>
  <c r="H12" i="1" s="1"/>
  <c r="H13" i="1" s="1"/>
  <c r="N13" i="1"/>
  <c r="AA2" i="1" s="1"/>
  <c r="E11" i="1"/>
  <c r="G11" i="1"/>
  <c r="O13" i="1"/>
  <c r="O14" i="1" s="1"/>
  <c r="L11" i="1"/>
  <c r="L12" i="1" s="1"/>
  <c r="Q14" i="1"/>
  <c r="M13" i="1"/>
  <c r="M14" i="1" s="1"/>
  <c r="F13" i="1" l="1"/>
  <c r="I13" i="1"/>
  <c r="I14" i="1" s="1"/>
  <c r="J12" i="1"/>
  <c r="G12" i="1"/>
  <c r="G13" i="1" s="1"/>
  <c r="J13" i="1"/>
  <c r="J14" i="1" s="1"/>
  <c r="J15" i="1" s="1"/>
  <c r="J16" i="1" s="1"/>
  <c r="N14" i="1"/>
  <c r="N15" i="1" s="1"/>
  <c r="E12" i="1"/>
  <c r="H14" i="1"/>
  <c r="H15" i="1" s="1"/>
  <c r="F14" i="1"/>
  <c r="F15" i="1" s="1"/>
  <c r="I15" i="1"/>
  <c r="M15" i="1"/>
  <c r="O15" i="1"/>
  <c r="L13" i="1"/>
  <c r="L14" i="1" s="1"/>
  <c r="L15" i="1" s="1"/>
  <c r="P16" i="1"/>
  <c r="Q15" i="1"/>
  <c r="K12" i="1"/>
  <c r="J17" i="1" l="1"/>
  <c r="J18" i="1" s="1"/>
  <c r="N16" i="1"/>
  <c r="N17" i="1" s="1"/>
  <c r="H16" i="1"/>
  <c r="H17" i="1" s="1"/>
  <c r="E13" i="1"/>
  <c r="F16" i="1"/>
  <c r="F17" i="1" s="1"/>
  <c r="I16" i="1"/>
  <c r="I17" i="1" s="1"/>
  <c r="M16" i="1"/>
  <c r="M17" i="1" s="1"/>
  <c r="O16" i="1"/>
  <c r="O17" i="1" s="1"/>
  <c r="K13" i="1"/>
  <c r="K14" i="1" s="1"/>
  <c r="P17" i="1"/>
  <c r="Q16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O20" i="1"/>
  <c r="AD19" i="1"/>
  <c r="N19" i="1"/>
  <c r="N20" i="1" s="1"/>
  <c r="J22" i="1"/>
  <c r="L18" i="1"/>
  <c r="G16" i="1"/>
  <c r="G17" i="1" s="1"/>
  <c r="F20" i="1"/>
  <c r="Q25" i="1" l="1"/>
  <c r="Q26" i="1" s="1"/>
  <c r="K25" i="1"/>
  <c r="K26" i="1" s="1"/>
  <c r="K27" i="1" s="1"/>
  <c r="E16" i="1"/>
  <c r="E17" i="1" s="1"/>
  <c r="H24" i="1"/>
  <c r="AD24" i="1"/>
  <c r="AD18" i="1"/>
  <c r="AD21" i="1"/>
  <c r="G18" i="1"/>
  <c r="G19" i="1" s="1"/>
  <c r="G20" i="1" s="1"/>
  <c r="AD26" i="1"/>
  <c r="I27" i="1"/>
  <c r="Q27" i="1"/>
  <c r="Q28" i="1" s="1"/>
  <c r="K28" i="1"/>
  <c r="M22" i="1"/>
  <c r="O21" i="1"/>
  <c r="N21" i="1"/>
  <c r="N22" i="1" s="1"/>
  <c r="P23" i="1"/>
  <c r="J23" i="1"/>
  <c r="J24" i="1" s="1"/>
  <c r="L19" i="1"/>
  <c r="L20" i="1" s="1"/>
  <c r="F21" i="1"/>
  <c r="G21" i="1" l="1"/>
  <c r="G22" i="1" s="1"/>
  <c r="G23" i="1" s="1"/>
  <c r="H25" i="1"/>
  <c r="E18" i="1"/>
  <c r="AD27" i="1"/>
  <c r="I28" i="1"/>
  <c r="Q29" i="1"/>
  <c r="K29" i="1"/>
  <c r="P24" i="1"/>
  <c r="M23" i="1"/>
  <c r="O22" i="1"/>
  <c r="J25" i="1"/>
  <c r="N23" i="1"/>
  <c r="L21" i="1"/>
  <c r="F22" i="1"/>
  <c r="H26" i="1" l="1"/>
  <c r="H27" i="1" s="1"/>
  <c r="H28" i="1" s="1"/>
  <c r="H29" i="1" s="1"/>
  <c r="E19" i="1"/>
  <c r="L22" i="1"/>
  <c r="L23" i="1" s="1"/>
  <c r="L24" i="1" s="1"/>
  <c r="M24" i="1"/>
  <c r="K30" i="1"/>
  <c r="Q30" i="1"/>
  <c r="AD25" i="1"/>
  <c r="I29" i="1"/>
  <c r="L25" i="1"/>
  <c r="L26" i="1" s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P25" i="1"/>
  <c r="N24" i="1"/>
  <c r="AA9" i="1"/>
  <c r="O23" i="1"/>
  <c r="O24" i="1" s="1"/>
  <c r="AA18" i="1"/>
  <c r="F23" i="1"/>
  <c r="F24" i="1" s="1"/>
  <c r="W44" i="1" l="1"/>
  <c r="W53" i="1"/>
  <c r="W46" i="1"/>
  <c r="W49" i="1"/>
  <c r="W52" i="1"/>
  <c r="W48" i="1"/>
  <c r="W51" i="1"/>
  <c r="W47" i="1"/>
  <c r="W45" i="1"/>
  <c r="W50" i="1"/>
  <c r="W42" i="1"/>
  <c r="W43" i="1"/>
  <c r="W41" i="1"/>
  <c r="W39" i="1"/>
  <c r="W40" i="1"/>
  <c r="H30" i="1"/>
  <c r="H31" i="1" s="1"/>
  <c r="H32" i="1" s="1"/>
  <c r="E20" i="1"/>
  <c r="M25" i="1"/>
  <c r="M26" i="1" s="1"/>
  <c r="AD30" i="1"/>
  <c r="Q31" i="1"/>
  <c r="K31" i="1"/>
  <c r="I30" i="1"/>
  <c r="L27" i="1"/>
  <c r="AA13" i="1"/>
  <c r="G25" i="1"/>
  <c r="G26" i="1" s="1"/>
  <c r="W2" i="1"/>
  <c r="P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15" i="1"/>
  <c r="AA4" i="1"/>
  <c r="AA21" i="1"/>
  <c r="AA15" i="1"/>
  <c r="AA8" i="1"/>
  <c r="AA12" i="1"/>
  <c r="AA10" i="1"/>
  <c r="AA3" i="1"/>
  <c r="AA6" i="1"/>
  <c r="AA24" i="1"/>
  <c r="AA11" i="1"/>
  <c r="AA5" i="1"/>
  <c r="AA14" i="1"/>
  <c r="AA19" i="1"/>
  <c r="O25" i="1"/>
  <c r="O26" i="1" s="1"/>
  <c r="F25" i="1"/>
  <c r="E21" i="1" l="1"/>
  <c r="Q32" i="1"/>
  <c r="Q33" i="1" s="1"/>
  <c r="AD17" i="1" s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31" i="1"/>
  <c r="AD29" i="1"/>
  <c r="AD28" i="1"/>
  <c r="L28" i="1"/>
  <c r="L29" i="1" s="1"/>
  <c r="M27" i="1"/>
  <c r="AB26" i="1"/>
  <c r="O27" i="1"/>
  <c r="AC26" i="1"/>
  <c r="P27" i="1"/>
  <c r="F26" i="1"/>
  <c r="F27" i="1" s="1"/>
  <c r="N26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24" i="1"/>
  <c r="AB21" i="1"/>
  <c r="AB19" i="1"/>
  <c r="U53" i="1" l="1"/>
  <c r="U51" i="1"/>
  <c r="U44" i="1"/>
  <c r="U46" i="1"/>
  <c r="U49" i="1"/>
  <c r="U47" i="1"/>
  <c r="U52" i="1"/>
  <c r="U48" i="1"/>
  <c r="U45" i="1"/>
  <c r="U50" i="1"/>
  <c r="V46" i="1"/>
  <c r="V48" i="1"/>
  <c r="V44" i="1"/>
  <c r="V53" i="1"/>
  <c r="V51" i="1"/>
  <c r="V45" i="1"/>
  <c r="V50" i="1"/>
  <c r="V47" i="1"/>
  <c r="V52" i="1"/>
  <c r="V49" i="1"/>
  <c r="K43" i="1"/>
  <c r="V42" i="1"/>
  <c r="V43" i="1"/>
  <c r="U42" i="1"/>
  <c r="U43" i="1"/>
  <c r="V39" i="1"/>
  <c r="V40" i="1"/>
  <c r="V41" i="1"/>
  <c r="U41" i="1"/>
  <c r="U39" i="1"/>
  <c r="U40" i="1"/>
  <c r="V2" i="1"/>
  <c r="U2" i="1"/>
  <c r="E22" i="1"/>
  <c r="E23" i="1" s="1"/>
  <c r="E24" i="1" s="1"/>
  <c r="Q34" i="1"/>
  <c r="N27" i="1"/>
  <c r="AA27" i="1" s="1"/>
  <c r="M28" i="1"/>
  <c r="M29" i="1" s="1"/>
  <c r="L30" i="1"/>
  <c r="G29" i="1"/>
  <c r="F28" i="1"/>
  <c r="N28" i="1"/>
  <c r="AC27" i="1"/>
  <c r="P28" i="1"/>
  <c r="AB27" i="1"/>
  <c r="O28" i="1"/>
  <c r="AA26" i="1"/>
  <c r="AA7" i="1"/>
  <c r="K44" i="1" l="1"/>
  <c r="G30" i="1"/>
  <c r="Q35" i="1"/>
  <c r="Q36" i="1" s="1"/>
  <c r="Q37" i="1" s="1"/>
  <c r="Q38" i="1" s="1"/>
  <c r="Q39" i="1" s="1"/>
  <c r="Q40" i="1" s="1"/>
  <c r="Q41" i="1" s="1"/>
  <c r="Q42" i="1" s="1"/>
  <c r="E25" i="1"/>
  <c r="AD16" i="1"/>
  <c r="AD34" i="1"/>
  <c r="AD23" i="1"/>
  <c r="AD22" i="1"/>
  <c r="G31" i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L31" i="1"/>
  <c r="L32" i="1" s="1"/>
  <c r="M30" i="1"/>
  <c r="F29" i="1"/>
  <c r="F30" i="1" s="1"/>
  <c r="N29" i="1"/>
  <c r="P29" i="1"/>
  <c r="O29" i="1"/>
  <c r="K45" i="1" l="1"/>
  <c r="AD35" i="1"/>
  <c r="AD42" i="1"/>
  <c r="Q43" i="1"/>
  <c r="G43" i="1"/>
  <c r="G44" i="1" s="1"/>
  <c r="G45" i="1" s="1"/>
  <c r="G46" i="1" s="1"/>
  <c r="AD41" i="1"/>
  <c r="AD39" i="1"/>
  <c r="AD40" i="1"/>
  <c r="AD37" i="1"/>
  <c r="AD38" i="1"/>
  <c r="AD36" i="1"/>
  <c r="E26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L33" i="1"/>
  <c r="M31" i="1"/>
  <c r="N30" i="1"/>
  <c r="O30" i="1"/>
  <c r="P30" i="1"/>
  <c r="AC25" i="1"/>
  <c r="AB25" i="1"/>
  <c r="AA25" i="1"/>
  <c r="T41" i="1" l="1"/>
  <c r="K46" i="1"/>
  <c r="X49" i="1" s="1"/>
  <c r="S44" i="1"/>
  <c r="S46" i="1"/>
  <c r="S51" i="1"/>
  <c r="S45" i="1"/>
  <c r="S48" i="1"/>
  <c r="S50" i="1"/>
  <c r="S47" i="1"/>
  <c r="S52" i="1"/>
  <c r="S49" i="1"/>
  <c r="S53" i="1"/>
  <c r="AD43" i="1"/>
  <c r="Q44" i="1"/>
  <c r="Q45" i="1" s="1"/>
  <c r="Q46" i="1" s="1"/>
  <c r="T39" i="1"/>
  <c r="T44" i="1"/>
  <c r="T48" i="1"/>
  <c r="T45" i="1"/>
  <c r="T46" i="1"/>
  <c r="T52" i="1"/>
  <c r="T50" i="1"/>
  <c r="T49" i="1"/>
  <c r="T53" i="1"/>
  <c r="T47" i="1"/>
  <c r="T51" i="1"/>
  <c r="S42" i="1"/>
  <c r="S43" i="1"/>
  <c r="T43" i="1"/>
  <c r="T2" i="1"/>
  <c r="T40" i="1"/>
  <c r="T42" i="1"/>
  <c r="S40" i="1"/>
  <c r="S41" i="1"/>
  <c r="S39" i="1"/>
  <c r="AD33" i="1"/>
  <c r="AD32" i="1"/>
  <c r="E27" i="1"/>
  <c r="M32" i="1"/>
  <c r="M33" i="1" s="1"/>
  <c r="L34" i="1"/>
  <c r="S2" i="1"/>
  <c r="AC30" i="1"/>
  <c r="P31" i="1"/>
  <c r="AB30" i="1"/>
  <c r="O31" i="1"/>
  <c r="AA30" i="1"/>
  <c r="N31" i="1"/>
  <c r="X39" i="1" l="1"/>
  <c r="X2" i="1"/>
  <c r="X47" i="1"/>
  <c r="X45" i="1"/>
  <c r="X44" i="1"/>
  <c r="X41" i="1"/>
  <c r="X48" i="1"/>
  <c r="X42" i="1"/>
  <c r="X40" i="1"/>
  <c r="X43" i="1"/>
  <c r="X52" i="1"/>
  <c r="X53" i="1"/>
  <c r="X50" i="1"/>
  <c r="X46" i="1"/>
  <c r="X51" i="1"/>
  <c r="AD20" i="1"/>
  <c r="AD45" i="1"/>
  <c r="AD46" i="1"/>
  <c r="AD51" i="1"/>
  <c r="AD50" i="1"/>
  <c r="AD48" i="1"/>
  <c r="AD44" i="1"/>
  <c r="AD47" i="1"/>
  <c r="AD52" i="1"/>
  <c r="AD53" i="1"/>
  <c r="AD49" i="1"/>
  <c r="E28" i="1"/>
  <c r="L35" i="1"/>
  <c r="M34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E29" i="1" l="1"/>
  <c r="E30" i="1" s="1"/>
  <c r="E31" i="1" s="1"/>
  <c r="L36" i="1"/>
  <c r="M35" i="1"/>
  <c r="AC17" i="1"/>
  <c r="P34" i="1"/>
  <c r="P35" i="1" s="1"/>
  <c r="P36" i="1" s="1"/>
  <c r="P37" i="1" s="1"/>
  <c r="P38" i="1" s="1"/>
  <c r="P39" i="1" s="1"/>
  <c r="P40" i="1" s="1"/>
  <c r="P41" i="1" s="1"/>
  <c r="P42" i="1" s="1"/>
  <c r="AA17" i="1"/>
  <c r="N34" i="1"/>
  <c r="N35" i="1" s="1"/>
  <c r="N36" i="1" s="1"/>
  <c r="N37" i="1" s="1"/>
  <c r="N38" i="1" s="1"/>
  <c r="N39" i="1" s="1"/>
  <c r="N40" i="1" s="1"/>
  <c r="N41" i="1" s="1"/>
  <c r="N42" i="1" s="1"/>
  <c r="AB17" i="1"/>
  <c r="O34" i="1"/>
  <c r="O35" i="1" s="1"/>
  <c r="O36" i="1" s="1"/>
  <c r="O37" i="1" s="1"/>
  <c r="O38" i="1" s="1"/>
  <c r="O39" i="1" s="1"/>
  <c r="O40" i="1" s="1"/>
  <c r="O41" i="1" s="1"/>
  <c r="O42" i="1" s="1"/>
  <c r="AB42" i="1" l="1"/>
  <c r="O43" i="1"/>
  <c r="AA42" i="1"/>
  <c r="N43" i="1"/>
  <c r="AC42" i="1"/>
  <c r="P43" i="1"/>
  <c r="AA41" i="1"/>
  <c r="AA40" i="1"/>
  <c r="AA39" i="1"/>
  <c r="AB39" i="1"/>
  <c r="AB40" i="1"/>
  <c r="AB41" i="1"/>
  <c r="AC40" i="1"/>
  <c r="AC41" i="1"/>
  <c r="AC39" i="1"/>
  <c r="AB38" i="1"/>
  <c r="AB32" i="1"/>
  <c r="AA38" i="1"/>
  <c r="AA32" i="1"/>
  <c r="AC38" i="1"/>
  <c r="AC32" i="1"/>
  <c r="E32" i="1"/>
  <c r="E33" i="1" s="1"/>
  <c r="E34" i="1" s="1"/>
  <c r="L37" i="1"/>
  <c r="AA37" i="1"/>
  <c r="AA16" i="1"/>
  <c r="AC37" i="1"/>
  <c r="AC16" i="1"/>
  <c r="AB37" i="1"/>
  <c r="AB16" i="1"/>
  <c r="M36" i="1"/>
  <c r="AB36" i="1"/>
  <c r="AB35" i="1"/>
  <c r="AA36" i="1"/>
  <c r="AA35" i="1"/>
  <c r="AC36" i="1"/>
  <c r="AC35" i="1"/>
  <c r="AB23" i="1"/>
  <c r="AA23" i="1"/>
  <c r="AC23" i="1"/>
  <c r="AB34" i="1"/>
  <c r="AB22" i="1"/>
  <c r="AA34" i="1"/>
  <c r="AA22" i="1"/>
  <c r="AC34" i="1"/>
  <c r="AC22" i="1"/>
  <c r="AC43" i="1" l="1"/>
  <c r="P44" i="1"/>
  <c r="AA43" i="1"/>
  <c r="N44" i="1"/>
  <c r="AB43" i="1"/>
  <c r="O44" i="1"/>
  <c r="AA33" i="1"/>
  <c r="L38" i="1"/>
  <c r="L39" i="1" s="1"/>
  <c r="AC33" i="1"/>
  <c r="AB33" i="1"/>
  <c r="E35" i="1"/>
  <c r="E36" i="1" s="1"/>
  <c r="M37" i="1"/>
  <c r="O45" i="1" l="1"/>
  <c r="O46" i="1" s="1"/>
  <c r="AB47" i="1" s="1"/>
  <c r="AB20" i="1"/>
  <c r="N45" i="1"/>
  <c r="N46" i="1" s="1"/>
  <c r="AA20" i="1"/>
  <c r="P45" i="1"/>
  <c r="P46" i="1" s="1"/>
  <c r="AC20" i="1"/>
  <c r="AB53" i="1"/>
  <c r="AB44" i="1"/>
  <c r="AB52" i="1"/>
  <c r="AB46" i="1"/>
  <c r="AB49" i="1"/>
  <c r="AB51" i="1"/>
  <c r="AB48" i="1"/>
  <c r="AB45" i="1"/>
  <c r="AB50" i="1"/>
  <c r="AA44" i="1"/>
  <c r="AA48" i="1"/>
  <c r="AA50" i="1"/>
  <c r="AA51" i="1"/>
  <c r="AA52" i="1"/>
  <c r="AA46" i="1"/>
  <c r="AA49" i="1"/>
  <c r="AA53" i="1"/>
  <c r="AA45" i="1"/>
  <c r="AA47" i="1"/>
  <c r="AC48" i="1"/>
  <c r="AC46" i="1"/>
  <c r="AC47" i="1"/>
  <c r="AC53" i="1"/>
  <c r="AC45" i="1"/>
  <c r="AC44" i="1"/>
  <c r="AC50" i="1"/>
  <c r="AC52" i="1"/>
  <c r="AC49" i="1"/>
  <c r="AC51" i="1"/>
  <c r="L40" i="1"/>
  <c r="E37" i="1"/>
  <c r="E38" i="1" s="1"/>
  <c r="E39" i="1" s="1"/>
  <c r="E40" i="1" s="1"/>
  <c r="E41" i="1" s="1"/>
  <c r="E42" i="1" s="1"/>
  <c r="E43" i="1" s="1"/>
  <c r="E44" i="1" s="1"/>
  <c r="E45" i="1" s="1"/>
  <c r="E46" i="1" s="1"/>
  <c r="M38" i="1"/>
  <c r="M39" i="1" s="1"/>
  <c r="M40" i="1" s="1"/>
  <c r="R50" i="1" l="1"/>
  <c r="R52" i="1"/>
  <c r="R53" i="1"/>
  <c r="R47" i="1"/>
  <c r="R45" i="1"/>
  <c r="R46" i="1"/>
  <c r="R44" i="1"/>
  <c r="R49" i="1"/>
  <c r="R48" i="1"/>
  <c r="R51" i="1"/>
  <c r="R42" i="1"/>
  <c r="R43" i="1"/>
  <c r="R40" i="1"/>
  <c r="R41" i="1"/>
  <c r="R39" i="1"/>
  <c r="M41" i="1"/>
  <c r="Z16" i="1"/>
  <c r="Z25" i="1"/>
  <c r="Z10" i="1"/>
  <c r="Z13" i="1"/>
  <c r="Z24" i="1"/>
  <c r="Z29" i="1"/>
  <c r="Z14" i="1"/>
  <c r="Z15" i="1"/>
  <c r="Z12" i="1"/>
  <c r="Z4" i="1"/>
  <c r="Z21" i="1"/>
  <c r="Z27" i="1"/>
  <c r="Z6" i="1"/>
  <c r="Z8" i="1"/>
  <c r="L41" i="1"/>
  <c r="Z36" i="1"/>
  <c r="R25" i="1"/>
  <c r="Z38" i="1"/>
  <c r="R2" i="1"/>
  <c r="R30" i="1"/>
  <c r="R38" i="1"/>
  <c r="R4" i="1"/>
  <c r="R32" i="1"/>
  <c r="R35" i="1"/>
  <c r="R21" i="1"/>
  <c r="R13" i="1"/>
  <c r="R7" i="1"/>
  <c r="R29" i="1"/>
  <c r="R17" i="1"/>
  <c r="R3" i="1"/>
  <c r="R18" i="1"/>
  <c r="R24" i="1"/>
  <c r="R26" i="1"/>
  <c r="R5" i="1"/>
  <c r="R23" i="1"/>
  <c r="R6" i="1"/>
  <c r="R22" i="1"/>
  <c r="R10" i="1"/>
  <c r="R19" i="1"/>
  <c r="R12" i="1"/>
  <c r="R15" i="1"/>
  <c r="R27" i="1"/>
  <c r="R16" i="1"/>
  <c r="R20" i="1"/>
  <c r="R8" i="1"/>
  <c r="R9" i="1"/>
  <c r="R34" i="1"/>
  <c r="R33" i="1"/>
  <c r="R36" i="1"/>
  <c r="R37" i="1"/>
  <c r="R28" i="1"/>
  <c r="R31" i="1"/>
  <c r="R11" i="1"/>
  <c r="R14" i="1"/>
  <c r="Z2" i="1" l="1"/>
  <c r="M42" i="1"/>
  <c r="L42" i="1"/>
  <c r="Y2" i="1"/>
  <c r="Z23" i="1"/>
  <c r="Z32" i="1"/>
  <c r="Z30" i="1"/>
  <c r="Z7" i="1"/>
  <c r="Z35" i="1"/>
  <c r="Z19" i="1"/>
  <c r="Z5" i="1"/>
  <c r="Z22" i="1"/>
  <c r="Z18" i="1"/>
  <c r="Z34" i="1"/>
  <c r="Z9" i="1"/>
  <c r="Z11" i="1"/>
  <c r="Z17" i="1"/>
  <c r="Z26" i="1"/>
  <c r="Z37" i="1"/>
  <c r="Z3" i="1"/>
  <c r="Z39" i="1"/>
  <c r="Z41" i="1"/>
  <c r="Z40" i="1"/>
  <c r="Z31" i="1"/>
  <c r="Z28" i="1"/>
  <c r="Z33" i="1"/>
  <c r="Y30" i="1"/>
  <c r="Y11" i="1"/>
  <c r="Y34" i="1"/>
  <c r="Y38" i="1"/>
  <c r="Y41" i="1"/>
  <c r="Y39" i="1"/>
  <c r="Y40" i="1"/>
  <c r="Y15" i="1"/>
  <c r="Y28" i="1"/>
  <c r="Y8" i="1"/>
  <c r="Y24" i="1"/>
  <c r="Y10" i="1"/>
  <c r="Y4" i="1"/>
  <c r="Y12" i="1"/>
  <c r="Y27" i="1"/>
  <c r="Y3" i="1"/>
  <c r="Y16" i="1"/>
  <c r="Y37" i="1"/>
  <c r="Y31" i="1"/>
  <c r="Y29" i="1"/>
  <c r="Y36" i="1"/>
  <c r="Y17" i="1"/>
  <c r="Y32" i="1"/>
  <c r="Y18" i="1"/>
  <c r="Y26" i="1"/>
  <c r="Y21" i="1"/>
  <c r="Y25" i="1"/>
  <c r="Y22" i="1"/>
  <c r="Y9" i="1"/>
  <c r="Y35" i="1"/>
  <c r="Y13" i="1"/>
  <c r="Y23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Z42" i="1" l="1"/>
  <c r="M43" i="1"/>
  <c r="Y7" i="1"/>
  <c r="L43" i="1"/>
  <c r="Y5" i="1"/>
  <c r="Y42" i="1"/>
  <c r="Y19" i="1"/>
  <c r="Y6" i="1"/>
  <c r="Y33" i="1"/>
  <c r="Y14" i="1"/>
  <c r="T5" i="1"/>
  <c r="T3" i="1"/>
  <c r="T4" i="1"/>
  <c r="T37" i="1"/>
  <c r="T34" i="1"/>
  <c r="T35" i="1"/>
  <c r="T15" i="1"/>
  <c r="T24" i="1"/>
  <c r="T6" i="1"/>
  <c r="T11" i="1"/>
  <c r="T25" i="1"/>
  <c r="T12" i="1"/>
  <c r="T9" i="1"/>
  <c r="T23" i="1"/>
  <c r="T16" i="1"/>
  <c r="T20" i="1"/>
  <c r="T30" i="1"/>
  <c r="T33" i="1"/>
  <c r="T38" i="1"/>
  <c r="T36" i="1"/>
  <c r="T19" i="1"/>
  <c r="T21" i="1"/>
  <c r="T14" i="1"/>
  <c r="T17" i="1"/>
  <c r="T28" i="1"/>
  <c r="T7" i="1"/>
  <c r="T8" i="1"/>
  <c r="T26" i="1"/>
  <c r="T13" i="1"/>
  <c r="T22" i="1"/>
  <c r="T18" i="1"/>
  <c r="T10" i="1"/>
  <c r="T27" i="1"/>
  <c r="T29" i="1"/>
  <c r="T31" i="1"/>
  <c r="T32" i="1"/>
  <c r="Y43" i="1" l="1"/>
  <c r="L44" i="1"/>
  <c r="L45" i="1" s="1"/>
  <c r="L46" i="1" s="1"/>
  <c r="Z43" i="1"/>
  <c r="M44" i="1"/>
  <c r="M45" i="1" s="1"/>
  <c r="M46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Z20" i="1" l="1"/>
  <c r="Y20" i="1"/>
  <c r="Z46" i="1"/>
  <c r="Z52" i="1"/>
  <c r="Z48" i="1"/>
  <c r="Z53" i="1"/>
  <c r="Z47" i="1"/>
  <c r="Z50" i="1"/>
  <c r="Z51" i="1"/>
  <c r="Z45" i="1"/>
  <c r="Z49" i="1"/>
  <c r="Z44" i="1"/>
  <c r="Y47" i="1"/>
  <c r="Y48" i="1"/>
  <c r="Y53" i="1"/>
  <c r="Y50" i="1"/>
  <c r="Y51" i="1"/>
  <c r="Y45" i="1"/>
  <c r="Y44" i="1"/>
  <c r="Y46" i="1"/>
  <c r="Y52" i="1"/>
  <c r="Y49" i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V3" i="1" l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W14" i="1" l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<sst xmlns="http://schemas.openxmlformats.org/spreadsheetml/2006/main" count="870" uniqueCount="529">
  <si>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</si>
  <si>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</si>
  <si>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</si>
  <si>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</si>
  <si>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</si>
  <si>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</si>
  <si>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</si>
  <si>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</si>
  <si>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</si>
  <si>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</si>
  <si>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</si>
  <si>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</si>
  <si>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</si>
  <si>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</si>
  <si>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</si>
  <si>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</si>
  <si>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</si>
  <si>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</si>
  <si>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</si>
  <si>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</si>
  <si>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</si>
  <si>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</si>
  <si>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</si>
  <si>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</si>
  <si>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</si>
  <si>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</si>
  <si>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</si>
  <si>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</si>
  <si>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</si>
  <si>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</si>
  <si>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</si>
  <si>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</si>
  <si>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</si>
  <si>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</si>
  <si>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</si>
  <si>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</si>
  <si>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</si>
  <si>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</si>
  <si>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</si>
  <si>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</si>
  <si>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</si>
  <si>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</si>
  <si>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</si>
  <si>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</si>
  <si>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</si>
  <si>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</si>
  <si>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</si>
  <si>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</si>
  <si>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</si>
  <si>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</si>
  <si>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</si>
  <si>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</si>
  <si>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</si>
  <si>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</si>
  <si>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</si>
  <si>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</si>
  <si>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</si>
  <si>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</si>
  <si>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</si>
  <si>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</si>
  <si>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</si>
  <si>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</si>
  <si>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</si>
  <si>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</si>
  <si>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</si>
  <si>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</si>
  <si>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</si>
  <si>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</si>
  <si>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</si>
  <si>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</si>
  <si>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</si>
  <si>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</si>
  <si>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</si>
  <si>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</si>
  <si>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</si>
  <si>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</si>
  <si>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</si>
  <si>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</si>
  <si>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</si>
  <si>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</si>
  <si>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</si>
  <si>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</si>
  <si>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</si>
  <si>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</si>
  <si>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</si>
  <si>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</si>
  <si>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</si>
  <si>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</si>
  <si>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</si>
  <si>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</si>
  <si>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</si>
  <si>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</si>
  <si>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</si>
  <si>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</si>
  <si>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</si>
  <si>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</si>
  <si>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</si>
  <si>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</si>
  <si>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</si>
  <si>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</si>
  <si>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</si>
  <si>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</si>
  <si>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</si>
  <si>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</si>
  <si>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</si>
  <si>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</si>
  <si>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</si>
  <si>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</si>
  <si>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</si>
  <si>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</si>
  <si>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</si>
  <si>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</si>
  <si>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</si>
  <si>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</si>
  <si>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</si>
  <si>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</si>
  <si>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</si>
  <si>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</si>
  <si>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</si>
  <si>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</si>
  <si>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</si>
  <si>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</si>
  <si>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</si>
  <si>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</si>
  <si>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</si>
  <si>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</si>
  <si>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</si>
  <si>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</si>
  <si>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</si>
  <si>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</si>
  <si>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</si>
  <si>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</si>
  <si>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</si>
  <si>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</si>
  <si>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</si>
  <si>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</si>
  <si>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</si>
  <si>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</si>
  <si>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</si>
  <si>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</si>
  <si>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</si>
  <si>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</si>
  <si>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</si>
  <si>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</si>
  <si>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</si>
  <si>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</si>
  <si>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</si>
  <si>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</si>
  <si>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</si>
  <si>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</si>
  <si>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</si>
  <si>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</si>
  <si>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</si>
  <si>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</si>
  <si>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</si>
  <si>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</si>
  <si>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</si>
  <si>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</si>
  <si>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</si>
  <si>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</si>
  <si>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</si>
  <si>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</si>
  <si>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</si>
  <si>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</si>
  <si>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</si>
  <si>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</si>
  <si>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</si>
  <si>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</si>
  <si>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</si>
  <si>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</si>
  <si>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</si>
  <si>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</si>
  <si>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</si>
  <si>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</si>
  <si>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</si>
  <si>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</si>
  <si>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</si>
  <si>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</si>
  <si>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</si>
  <si>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</si>
  <si>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</si>
  <si>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</si>
  <si>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</si>
  <si>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</si>
  <si>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</si>
  <si>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</si>
  <si>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</si>
  <si>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</si>
  <si>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</si>
  <si>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</si>
  <si>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</si>
  <si>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</si>
  <si>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</si>
  <si>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</si>
  <si>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</si>
  <si>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</si>
  <si>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</si>
  <si>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</si>
  <si>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</si>
  <si>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</si>
  <si>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</si>
  <si>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</si>
  <si>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</si>
  <si>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</si>
  <si>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</si>
  <si>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</si>
  <si>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</si>
  <si>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</si>
  <si>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</si>
  <si>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</si>
  <si>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</si>
  <si>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</si>
  <si>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</si>
  <si>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</si>
  <si>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</si>
  <si>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</si>
  <si>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</si>
  <si>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</si>
  <si>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</si>
  <si>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</si>
  <si>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</si>
  <si>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</si>
  <si>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</si>
  <si>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</si>
  <si>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</si>
  <si>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</si>
  <si>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</si>
  <si>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</si>
  <si>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</si>
  <si>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</si>
  <si>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</si>
  <si>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</si>
  <si>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</si>
  <si>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</si>
  <si>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</si>
  <si>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</si>
  <si>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</si>
  <si>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</si>
  <si>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</si>
  <si>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</si>
  <si>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</si>
  <si>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</si>
  <si>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</si>
  <si>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</si>
  <si>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</si>
  <si>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</si>
  <si>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</si>
  <si>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</si>
  <si>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</si>
  <si>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</si>
  <si>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</si>
  <si>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</si>
  <si>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</si>
  <si>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</si>
  <si>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</si>
  <si>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</si>
  <si>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</si>
  <si>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</si>
  <si>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</si>
  <si>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</si>
  <si>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</si>
  <si>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</si>
  <si>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</si>
  <si>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</si>
  <si>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</si>
  <si>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</si>
  <si>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</si>
  <si>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</si>
  <si>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</si>
  <si>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</si>
  <si>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</si>
  <si>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</si>
  <si>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</si>
  <si>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</si>
  <si>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</si>
  <si>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</si>
  <si>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</si>
  <si>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</si>
  <si>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</si>
  <si>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</si>
  <si>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</si>
  <si>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</si>
  <si>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</si>
  <si>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</si>
  <si>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</si>
  <si>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</si>
  <si>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</si>
  <si>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</si>
  <si>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</si>
  <si>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</si>
  <si>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</si>
  <si>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</si>
  <si>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</si>
  <si>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</si>
  <si>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</si>
  <si>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</si>
  <si>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</si>
  <si>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</si>
  <si>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</si>
  <si>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</si>
  <si>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</si>
  <si>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</si>
  <si>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</si>
  <si>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</si>
  <si>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</si>
  <si>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</si>
  <si>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</si>
  <si>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</si>
  <si>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</si>
  <si>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</si>
  <si>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</si>
  <si>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</si>
  <si>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</si>
  <si>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</si>
  <si>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</si>
  <si>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</si>
  <si>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</si>
  <si>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</si>
  <si>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</si>
  <si>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</si>
  <si>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</si>
  <si>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</si>
  <si>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</si>
  <si>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</si>
  <si>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</si>
  <si>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</si>
  <si>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</si>
  <si>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</si>
  <si>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</si>
  <si>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</si>
  <si>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</si>
  <si>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</si>
  <si>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</si>
  <si>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</si>
  <si>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</si>
  <si>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</si>
  <si>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</si>
  <si>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</si>
  <si>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</si>
  <si>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</si>
  <si>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</si>
  <si>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</si>
  <si>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</si>
  <si>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</si>
  <si>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</si>
  <si>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</si>
  <si>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</si>
  <si>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</si>
  <si>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</si>
  <si>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</si>
  <si>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</si>
  <si>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</si>
  <si>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</si>
  <si>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</si>
  <si>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</si>
  <si>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</si>
  <si>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</si>
  <si>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</si>
  <si>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</si>
  <si>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</si>
  <si>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</si>
  <si>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</si>
  <si>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</si>
  <si>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</si>
  <si>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</si>
  <si>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</si>
  <si>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</si>
  <si>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</si>
  <si>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</si>
  <si>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</si>
  <si>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</si>
  <si>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</si>
  <si>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</si>
  <si>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</si>
  <si>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</si>
  <si>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</si>
  <si>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</si>
  <si>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</si>
  <si>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</si>
  <si>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</si>
  <si>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</si>
  <si>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</si>
  <si>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</si>
  <si>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</si>
  <si>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</si>
  <si>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</si>
  <si>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</si>
  <si>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</si>
  <si>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</si>
  <si>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</si>
  <si>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</si>
  <si>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</si>
  <si>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</si>
  <si>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</si>
  <si>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</si>
  <si>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</si>
  <si>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</si>
  <si>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</si>
  <si>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</si>
  <si>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</si>
  <si>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</si>
  <si>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</si>
  <si>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</si>
  <si>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</si>
  <si>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</si>
  <si>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</si>
  <si>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</si>
  <si>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</si>
  <si>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</si>
  <si>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</si>
  <si>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</si>
  <si>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</si>
  <si>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</si>
  <si>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</si>
  <si>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</si>
  <si>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</si>
  <si>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</si>
  <si>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</si>
  <si>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</si>
  <si>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</si>
  <si>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</si>
  <si>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</si>
  <si>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</si>
  <si>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</si>
  <si>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</si>
  <si>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</si>
  <si>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</si>
  <si>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</si>
  <si>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</si>
  <si>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</si>
  <si>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</si>
  <si>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</si>
  <si>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</si>
  <si>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</si>
  <si>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</si>
  <si>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</si>
  <si>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</si>
  <si>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</si>
  <si>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</si>
  <si>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</si>
  <si>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</si>
  <si>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</si>
  <si>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А.М. Казанцева</t>
  </si>
  <si>
    <t xml:space="preserve">А.А. Нефёдова </t>
  </si>
  <si>
    <t>DES,Firehawk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</si>
  <si>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</si>
  <si>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</si>
  <si>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</si>
  <si>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</si>
  <si>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</si>
  <si>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</si>
  <si>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</si>
  <si>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2.5 - 21</t>
  </si>
  <si>
    <t>2.25 - 21</t>
  </si>
  <si>
    <t>DES, Yukon Chrome PC</t>
  </si>
  <si>
    <t>Приложение № 2</t>
  </si>
  <si>
    <t>к СОП Алгоритм проведения процедуры тайм-аут</t>
  </si>
  <si>
    <t>ГБУ ЯО «ОКБ»</t>
  </si>
  <si>
    <t>Чек лист</t>
  </si>
  <si>
    <t>Версия №1</t>
  </si>
  <si>
    <t xml:space="preserve">Контрольный перечень мер по обеспечению хирургической безопасности </t>
  </si>
  <si>
    <t>Фамилия пациента</t>
  </si>
  <si>
    <t>Имя пациента</t>
  </si>
  <si>
    <t>Отчество пациента</t>
  </si>
  <si>
    <t xml:space="preserve">№ </t>
  </si>
  <si>
    <t>МКСБ</t>
  </si>
  <si>
    <t xml:space="preserve">Овсянников </t>
  </si>
  <si>
    <t xml:space="preserve">Алексей </t>
  </si>
  <si>
    <t>Геннадьевич</t>
  </si>
  <si>
    <t>1. Анестезиологическая служба (медикаментация только после успешной проверки)</t>
  </si>
  <si>
    <t>Идентификация пациента проведена</t>
  </si>
  <si>
    <r>
      <t xml:space="preserve">Да </t>
    </r>
    <r>
      <rPr>
        <b/>
        <u/>
        <sz val="10"/>
        <color theme="1"/>
        <rFont val="Calibri"/>
        <family val="2"/>
        <charset val="204"/>
      </rPr>
      <t>√</t>
    </r>
  </si>
  <si>
    <t>нет</t>
  </si>
  <si>
    <t>Место и вид запланированной операции определены</t>
  </si>
  <si>
    <t>Согласие на анестезию подписано, согласие соответствует процедуре</t>
  </si>
  <si>
    <t>Известная аллергия отсутствует</t>
  </si>
  <si>
    <t>Да</t>
  </si>
  <si>
    <t>неизвестно</t>
  </si>
  <si>
    <t>При наличии известной аллергии указать сведения:</t>
  </si>
  <si>
    <t>Антибиотикопрофилактика проведена</t>
  </si>
  <si>
    <t>Оборудование исправно</t>
  </si>
  <si>
    <t>Температура, освещение, вентиляция в норме</t>
  </si>
  <si>
    <t>Венозный доступ осуществлен</t>
  </si>
  <si>
    <t>Место артериального доступа определено</t>
  </si>
  <si>
    <t>Пульсоксиметр зафиксирован на пациенте и функционирует</t>
  </si>
  <si>
    <t>Риск трудной интубации и риск аспирации определён</t>
  </si>
  <si>
    <t>Профилактика тромбоэмболических осложнений проведена</t>
  </si>
  <si>
    <t>План анестезии и предполагаемое время операции озвучены</t>
  </si>
  <si>
    <t>Риск анестезии (ASA/МНОАР) определен</t>
  </si>
  <si>
    <t>Дата</t>
  </si>
  <si>
    <t xml:space="preserve">Время </t>
  </si>
  <si>
    <t>ФИО врача анестезиолога</t>
  </si>
  <si>
    <t>Подпись врача анестезиолога</t>
  </si>
  <si>
    <r>
      <t xml:space="preserve">2. </t>
    </r>
    <r>
      <rPr>
        <b/>
        <sz val="12"/>
        <color theme="1"/>
        <rFont val="Times New Roman"/>
        <family val="1"/>
        <charset val="204"/>
      </rPr>
      <t>Операционная бригада (начало операции только после проверки)</t>
    </r>
  </si>
  <si>
    <t>Все готовы к началу операции, знают друг друга</t>
  </si>
  <si>
    <t>Согласие на операцию подписано, соответствует операции, при невозможности самостоятельно подписать форму ИС (тяжесть состояния) – оформлено коллегиально</t>
  </si>
  <si>
    <t>Показания к проведению чрескожного вмешательства определены, подтверждены, присутствует концепция к проведению вмешательства</t>
  </si>
  <si>
    <t>Укомплектованность и доступность инструментов, расходного материала проверена, подсчет произведен</t>
  </si>
  <si>
    <t>Ангиография проведена, совместно с дежурным кардиологом/кардиохирургом/сосудистым хирургом/нейрохирургом/неврологом (при необходимости) обсуждена и определена тактика лечения</t>
  </si>
  <si>
    <t>Определена возможность вмешательства, произведена оценка рисков</t>
  </si>
  <si>
    <t>Вмешательство выполнено в запланированном объеме</t>
  </si>
  <si>
    <t>Гемостаз осуществлен, успешный</t>
  </si>
  <si>
    <t>ФИО врача рентгенхирурга</t>
  </si>
  <si>
    <t xml:space="preserve">Подпись врача рентгенхирурга </t>
  </si>
  <si>
    <r>
      <t>3.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b/>
        <sz val="12"/>
        <color theme="1"/>
        <rFont val="Times New Roman"/>
        <family val="1"/>
        <charset val="204"/>
      </rPr>
      <t>Обратная связь</t>
    </r>
  </si>
  <si>
    <t>Оборудование работало исправно, технические проблемы не возникали</t>
  </si>
  <si>
    <t>Психологическая атмосфера в операционной была благоприятная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</si>
  <si>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b/>
        <sz val="12"/>
        <color theme="1"/>
        <rFont val="Times New Roman"/>
        <family val="1"/>
        <charset val="204"/>
      </rPr>
      <t>Подписи членов операционной бригады</t>
    </r>
  </si>
  <si>
    <t>Состав операционной бригады</t>
  </si>
  <si>
    <t>Подпись</t>
  </si>
  <si>
    <t>Операционная медсестра</t>
  </si>
  <si>
    <t>Медсестра-анестезист</t>
  </si>
  <si>
    <t>SubMarine Rapido, Invatec</t>
  </si>
  <si>
    <t>5.0 - 20</t>
  </si>
  <si>
    <t>Gaia Second</t>
  </si>
  <si>
    <t>Правый</t>
  </si>
  <si>
    <t>50 ml</t>
  </si>
  <si>
    <t xml:space="preserve">Заведующий отделения: Д.В. Карчевский </t>
  </si>
  <si>
    <t>И/О старшей мед.сетры: А.М. Казанцева</t>
  </si>
  <si>
    <t>200 ml</t>
  </si>
  <si>
    <t>Фомичёв С.М.</t>
  </si>
  <si>
    <t>14:48</t>
  </si>
  <si>
    <t>устьевой стеноз 30%.</t>
  </si>
  <si>
    <t>стеноз устья с переходом на проксимальный сегмент до 30%, на границе проксимального и среднего сегмента 80%, стенозы среднего сегмента 80% и 50%. Антеградный кровоток TIMI III.</t>
  </si>
  <si>
    <t>неровности контуров проксимального сегмента и средней трети ОА. Антеградный кровоток TIMI III.</t>
  </si>
  <si>
    <t xml:space="preserve">проходима, контур ровные. Антеградный кровоток  TIMI III. </t>
  </si>
  <si>
    <t xml:space="preserve">1. Контроль места пункции, повязка  на руке 6ч. </t>
  </si>
  <si>
    <t xml:space="preserve">С учётом клинических данных совместно с деж.кардиологом Потаповой А.Н. принято решение  о целесообразности реваскуляризации ПНА </t>
  </si>
  <si>
    <t>Устье ствола ЛКА катетеризировано проводниковым катетером Launcher EBU 3,5 6Fr. Коронарный проводник Intuition заведен в дистальный сегмент ПНА. В средний сегмент с выходом в проксимальный сегмент с полным покрытием 80% стенозов имплантирован Resolute Integrity 2,75-26 mm, давлением 14 атм. Постдилатация и оптимизация стента БК Sprinter Legend 3.5 - 15, давлением 12 атм. Дилатация устья ДВ и ячейки стента БК Sprinter Legend 2.0 - 15, давлением 12 атм. Ангиографический результат достигнут, диссекции и тромбоза нет. Пациент в стабильном состоянии переводится в ПРИТ для дальнейшего наблюдения и лечения.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</si>
</sst>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b/>
      <u/>
      <sz val="10"/>
      <color theme="1"/>
      <name val="Times New Roman"/>
      <family val="1"/>
      <charset val="204"/>
    </font>
    <font>
      <b/>
      <u/>
      <sz val="10"/>
      <color theme="1"/>
      <name val="Calibri"/>
      <family val="2"/>
      <charset val="204"/>
    </font>
    <font>
      <b/>
      <sz val="10"/>
      <color rgb="FFAEAAAA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6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164" fontId="9" fillId="3" borderId="0" applyNumberFormat="0" applyFill="0" applyAlignment="0"/>
    <xf numFmtId="0" fontId="14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8" fillId="9" borderId="21" applyNumberFormat="0" applyAlignment="0" applyProtection="0"/>
  </cellStyleXfs>
  <cellXfs count="3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2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3" fillId="7" borderId="6" xfId="5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3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6" fillId="0" borderId="7" xfId="0" applyFont="1" applyBorder="1" applyAlignment="1" applyProtection="1">
      <alignment horizontal="left" vertical="center"/>
      <protection locked="0"/>
    </xf>
    <xf numFmtId="14" fontId="32" fillId="6" borderId="7" xfId="4" applyNumberFormat="1" applyFont="1" applyBorder="1" applyAlignment="1" applyProtection="1">
      <alignment horizontal="left" vertical="center"/>
      <protection locked="0"/>
    </xf>
    <xf numFmtId="0" fontId="12" fillId="7" borderId="8" xfId="5" applyFont="1" applyBorder="1" applyAlignment="1">
      <alignment horizontal="left" vertical="center"/>
    </xf>
    <xf numFmtId="166" fontId="12" fillId="6" borderId="9" xfId="4" applyNumberFormat="1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3" fillId="0" borderId="0" xfId="0" applyFont="1" applyBorder="1" applyAlignment="1">
      <alignment vertical="top" wrapText="1"/>
    </xf>
    <xf numFmtId="0" fontId="23" fillId="7" borderId="5" xfId="5" applyFont="1" applyBorder="1" applyAlignment="1">
      <alignment horizontal="centerContinuous" vertical="center"/>
    </xf>
    <xf numFmtId="0" fontId="30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3" fillId="0" borderId="12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4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1" fillId="0" borderId="0" xfId="0" applyFont="1" applyBorder="1" applyAlignment="1">
      <alignment horizontal="centerContinuous" vertical="center" wrapText="1"/>
    </xf>
    <xf numFmtId="0" fontId="28" fillId="0" borderId="10" xfId="0" applyFont="1" applyBorder="1" applyAlignment="1">
      <alignment horizontal="centerContinuous" vertical="top" wrapText="1"/>
    </xf>
    <xf numFmtId="0" fontId="23" fillId="0" borderId="5" xfId="0" applyFont="1" applyBorder="1" applyAlignment="1">
      <alignment horizontal="centerContinuous" vertical="distributed" wrapText="1"/>
    </xf>
    <xf numFmtId="0" fontId="23" fillId="0" borderId="11" xfId="0" applyFont="1" applyBorder="1" applyAlignment="1">
      <alignment horizontal="centerContinuous" vertical="distributed" wrapText="1"/>
    </xf>
    <xf numFmtId="0" fontId="23" fillId="0" borderId="12" xfId="0" applyFont="1" applyBorder="1" applyAlignment="1">
      <alignment horizontal="centerContinuous" vertical="distributed" wrapText="1"/>
    </xf>
    <xf numFmtId="0" fontId="23" fillId="0" borderId="0" xfId="0" applyFont="1" applyBorder="1" applyAlignment="1">
      <alignment horizontal="centerContinuous" vertical="distributed" wrapText="1"/>
    </xf>
    <xf numFmtId="0" fontId="23" fillId="0" borderId="13" xfId="0" applyFont="1" applyBorder="1" applyAlignment="1">
      <alignment horizontal="centerContinuous" vertical="distributed" wrapText="1"/>
    </xf>
    <xf numFmtId="0" fontId="26" fillId="0" borderId="12" xfId="0" applyFont="1" applyBorder="1" applyAlignment="1">
      <alignment horizontal="centerContinuous" vertical="distributed" wrapText="1"/>
    </xf>
    <xf numFmtId="0" fontId="27" fillId="0" borderId="0" xfId="0" applyFont="1" applyBorder="1" applyAlignment="1">
      <alignment horizontal="centerContinuous" vertical="distributed" wrapText="1"/>
    </xf>
    <xf numFmtId="0" fontId="27" fillId="0" borderId="13" xfId="0" applyFont="1" applyBorder="1" applyAlignment="1">
      <alignment horizontal="centerContinuous" vertical="distributed" wrapText="1"/>
    </xf>
    <xf numFmtId="0" fontId="38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6" fillId="0" borderId="13" xfId="0" applyFont="1" applyBorder="1" applyAlignment="1" applyProtection="1">
      <alignment vertical="center"/>
      <protection locked="0"/>
    </xf>
    <xf numFmtId="0" fontId="39" fillId="0" borderId="12" xfId="0" applyFont="1" applyBorder="1" applyAlignment="1">
      <alignment horizontal="left" vertical="center"/>
    </xf>
    <xf numFmtId="0" fontId="31" fillId="0" borderId="8" xfId="0" applyFont="1" applyBorder="1" applyAlignment="1">
      <alignment vertical="top" wrapText="1"/>
    </xf>
    <xf numFmtId="0" fontId="39" fillId="0" borderId="10" xfId="0" applyFont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0" fontId="41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5" fillId="0" borderId="12" xfId="0" applyFont="1" applyBorder="1"/>
    <xf numFmtId="0" fontId="0" fillId="0" borderId="0" xfId="0" applyBorder="1" applyProtection="1">
      <protection locked="0"/>
    </xf>
    <xf numFmtId="165" fontId="16" fillId="0" borderId="7" xfId="0" applyNumberFormat="1" applyFont="1" applyBorder="1" applyAlignment="1" applyProtection="1">
      <alignment horizontal="left" vertical="center"/>
    </xf>
    <xf numFmtId="0" fontId="29" fillId="0" borderId="6" xfId="0" applyFont="1" applyBorder="1" applyAlignment="1" applyProtection="1">
      <alignment vertical="center"/>
    </xf>
    <xf numFmtId="0" fontId="30" fillId="0" borderId="7" xfId="0" applyNumberFormat="1" applyFont="1" applyBorder="1" applyAlignment="1" applyProtection="1">
      <alignment horizontal="left" vertical="center"/>
    </xf>
    <xf numFmtId="0" fontId="16" fillId="0" borderId="7" xfId="0" applyNumberFormat="1" applyFont="1" applyBorder="1" applyAlignment="1" applyProtection="1">
      <alignment horizontal="left" vertical="center"/>
    </xf>
    <xf numFmtId="0" fontId="35" fillId="0" borderId="12" xfId="0" applyFont="1" applyBorder="1" applyProtection="1"/>
    <xf numFmtId="0" fontId="28" fillId="0" borderId="0" xfId="0" applyFont="1" applyBorder="1" applyAlignment="1">
      <alignment horizontal="centerContinuous" vertical="top" wrapText="1"/>
    </xf>
    <xf numFmtId="0" fontId="16" fillId="0" borderId="12" xfId="0" applyFont="1" applyBorder="1" applyAlignment="1" applyProtection="1">
      <alignment vertical="top" wrapText="1"/>
      <protection locked="0"/>
    </xf>
    <xf numFmtId="0" fontId="16" fillId="0" borderId="0" xfId="0" applyFont="1" applyBorder="1" applyAlignment="1" applyProtection="1">
      <alignment vertical="top" wrapText="1"/>
      <protection locked="0"/>
    </xf>
    <xf numFmtId="0" fontId="35" fillId="0" borderId="3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Continuous" vertical="top" wrapText="1"/>
      <protection locked="0"/>
    </xf>
    <xf numFmtId="20" fontId="30" fillId="0" borderId="13" xfId="0" applyNumberFormat="1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Continuous" vertical="center"/>
    </xf>
    <xf numFmtId="0" fontId="33" fillId="0" borderId="0" xfId="0" applyFont="1" applyBorder="1" applyAlignment="1">
      <alignment vertical="top"/>
    </xf>
    <xf numFmtId="0" fontId="33" fillId="0" borderId="13" xfId="0" applyFont="1" applyBorder="1" applyAlignment="1">
      <alignment vertical="top"/>
    </xf>
    <xf numFmtId="0" fontId="23" fillId="0" borderId="0" xfId="0" applyFont="1" applyBorder="1"/>
    <xf numFmtId="0" fontId="23" fillId="7" borderId="6" xfId="5" applyFont="1" applyBorder="1" applyAlignment="1" applyProtection="1">
      <alignment vertical="center"/>
    </xf>
    <xf numFmtId="0" fontId="12" fillId="7" borderId="8" xfId="5" applyFont="1" applyBorder="1" applyAlignment="1" applyProtection="1">
      <alignment horizontal="left" vertical="center"/>
    </xf>
    <xf numFmtId="0" fontId="36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5" fillId="0" borderId="0" xfId="0" applyFont="1" applyAlignment="1">
      <alignment horizontal="left" vertical="center"/>
    </xf>
    <xf numFmtId="0" fontId="16" fillId="0" borderId="3" xfId="0" applyFont="1" applyBorder="1" applyAlignment="1" applyProtection="1">
      <alignment vertical="center"/>
    </xf>
    <xf numFmtId="0" fontId="16" fillId="0" borderId="4" xfId="0" applyFont="1" applyBorder="1" applyAlignment="1" applyProtection="1">
      <alignment vertical="center"/>
    </xf>
    <xf numFmtId="0" fontId="29" fillId="0" borderId="8" xfId="0" applyFont="1" applyBorder="1" applyAlignment="1">
      <alignment vertical="center"/>
    </xf>
    <xf numFmtId="165" fontId="16" fillId="0" borderId="9" xfId="0" applyNumberFormat="1" applyFont="1" applyBorder="1" applyAlignment="1" applyProtection="1">
      <alignment horizontal="left" vertical="center"/>
      <protection locked="0"/>
    </xf>
    <xf numFmtId="0" fontId="12" fillId="7" borderId="15" xfId="5" applyFont="1" applyBorder="1" applyAlignment="1">
      <alignment horizontal="left" vertical="center"/>
    </xf>
    <xf numFmtId="166" fontId="12" fillId="6" borderId="16" xfId="4" applyNumberFormat="1" applyFont="1" applyBorder="1" applyAlignment="1" applyProtection="1">
      <alignment horizontal="left" vertical="center"/>
      <protection locked="0"/>
    </xf>
    <xf numFmtId="0" fontId="39" fillId="0" borderId="0" xfId="0" applyFont="1" applyBorder="1" applyAlignment="1">
      <alignment horizontal="left" vertical="center"/>
    </xf>
    <xf numFmtId="0" fontId="36" fillId="0" borderId="13" xfId="0" applyFont="1" applyBorder="1" applyAlignment="1" applyProtection="1">
      <alignment horizontal="left"/>
      <protection locked="0"/>
    </xf>
    <xf numFmtId="0" fontId="23" fillId="0" borderId="19" xfId="0" applyFont="1" applyBorder="1" applyAlignment="1" applyProtection="1">
      <alignment horizontal="center" vertical="center"/>
      <protection locked="0"/>
    </xf>
    <xf numFmtId="0" fontId="36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6" fillId="8" borderId="17" xfId="6" applyFont="1" applyBorder="1" applyAlignment="1">
      <alignment horizontal="left" vertical="center"/>
    </xf>
    <xf numFmtId="0" fontId="37" fillId="8" borderId="18" xfId="6" applyFont="1" applyBorder="1" applyAlignment="1" applyProtection="1">
      <alignment horizontal="left" vertical="center"/>
      <protection locked="0"/>
    </xf>
    <xf numFmtId="0" fontId="16" fillId="0" borderId="9" xfId="0" applyFont="1" applyBorder="1" applyAlignment="1" applyProtection="1">
      <alignment vertical="center"/>
    </xf>
    <xf numFmtId="0" fontId="16" fillId="0" borderId="7" xfId="0" applyFont="1" applyBorder="1" applyAlignment="1" applyProtection="1">
      <alignment vertical="center"/>
    </xf>
    <xf numFmtId="0" fontId="23" fillId="0" borderId="20" xfId="0" applyFont="1" applyBorder="1" applyAlignment="1" applyProtection="1">
      <alignment horizontal="center" vertical="center"/>
      <protection locked="0"/>
    </xf>
    <xf numFmtId="0" fontId="29" fillId="0" borderId="3" xfId="0" applyFont="1" applyBorder="1" applyAlignment="1" applyProtection="1">
      <alignment vertical="center"/>
      <protection locked="0"/>
    </xf>
    <xf numFmtId="0" fontId="29" fillId="0" borderId="4" xfId="0" applyFont="1" applyBorder="1" applyAlignment="1" applyProtection="1">
      <alignment vertical="center"/>
      <protection locked="0"/>
    </xf>
    <xf numFmtId="0" fontId="46" fillId="0" borderId="19" xfId="0" applyFont="1" applyBorder="1" applyAlignment="1" applyProtection="1">
      <alignment horizontal="center" vertical="center"/>
      <protection locked="0"/>
    </xf>
    <xf numFmtId="0" fontId="46" fillId="0" borderId="20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vertical="center"/>
      <protection locked="0"/>
    </xf>
    <xf numFmtId="0" fontId="29" fillId="0" borderId="6" xfId="0" applyFont="1" applyBorder="1" applyAlignment="1" applyProtection="1">
      <alignment vertical="center"/>
      <protection locked="0"/>
    </xf>
    <xf numFmtId="0" fontId="47" fillId="0" borderId="20" xfId="0" applyNumberFormat="1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18" fillId="0" borderId="10" xfId="0" applyFont="1" applyBorder="1" applyAlignment="1">
      <alignment horizontal="right"/>
    </xf>
    <xf numFmtId="165" fontId="18" fillId="0" borderId="5" xfId="0" applyNumberFormat="1" applyFont="1" applyBorder="1" applyAlignment="1">
      <alignment horizontal="center"/>
    </xf>
    <xf numFmtId="0" fontId="20" fillId="0" borderId="11" xfId="0" applyFont="1" applyBorder="1" applyAlignment="1">
      <alignment horizontal="right" vertical="top"/>
    </xf>
    <xf numFmtId="0" fontId="19" fillId="0" borderId="12" xfId="0" applyFont="1" applyBorder="1" applyAlignment="1">
      <alignment horizontal="centerContinuous" vertical="top"/>
    </xf>
    <xf numFmtId="0" fontId="17" fillId="0" borderId="0" xfId="0" applyFont="1" applyBorder="1" applyAlignment="1">
      <alignment horizontal="centerContinuous"/>
    </xf>
    <xf numFmtId="0" fontId="50" fillId="9" borderId="21" xfId="7" applyFont="1" applyBorder="1" applyAlignment="1">
      <alignment horizontal="left" vertical="center"/>
    </xf>
    <xf numFmtId="14" fontId="49" fillId="9" borderId="22" xfId="7" applyNumberFormat="1" applyFont="1" applyBorder="1" applyAlignment="1" applyProtection="1">
      <alignment horizontal="right" vertical="center"/>
    </xf>
    <xf numFmtId="0" fontId="49" fillId="9" borderId="22" xfId="7" applyFont="1" applyBorder="1" applyAlignment="1" applyProtection="1">
      <alignment horizontal="right" vertical="center"/>
    </xf>
    <xf numFmtId="0" fontId="23" fillId="0" borderId="12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50" fillId="9" borderId="21" xfId="7" applyFont="1" applyBorder="1" applyAlignment="1" applyProtection="1">
      <alignment horizontal="left" vertical="center"/>
    </xf>
    <xf numFmtId="0" fontId="24" fillId="0" borderId="12" xfId="0" applyNumberFormat="1" applyFont="1" applyFill="1" applyBorder="1" applyAlignment="1">
      <alignment horizontal="justify" vertical="center" wrapText="1"/>
    </xf>
    <xf numFmtId="0" fontId="25" fillId="0" borderId="13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horizontal="justify" vertical="center" wrapText="1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3" fillId="0" borderId="0" xfId="0" applyFont="1" applyFill="1" applyBorder="1" applyAlignment="1" applyProtection="1">
      <alignment horizontal="left" vertical="top" wrapText="1"/>
      <protection locked="0"/>
    </xf>
    <xf numFmtId="0" fontId="23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2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3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7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2" fillId="0" borderId="0" xfId="0" applyFont="1" applyBorder="1" applyAlignment="1" applyProtection="1">
      <alignment vertical="top" wrapText="1"/>
      <protection locked="0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9" fillId="0" borderId="0" xfId="0" applyFont="1" applyBorder="1" applyAlignment="1">
      <alignment horizontal="centerContinuous" vertical="center"/>
    </xf>
    <xf numFmtId="0" fontId="51" fillId="0" borderId="0" xfId="0" applyFont="1" applyBorder="1" applyAlignment="1" applyProtection="1">
      <alignment vertical="top" wrapText="1"/>
      <protection locked="0"/>
    </xf>
    <xf numFmtId="0" fontId="51" fillId="0" borderId="3" xfId="0" applyFont="1" applyBorder="1" applyAlignment="1" applyProtection="1">
      <alignment vertical="top" wrapText="1"/>
      <protection locked="0"/>
    </xf>
    <xf numFmtId="0" fontId="55" fillId="0" borderId="0" xfId="0" applyFont="1" applyBorder="1" applyAlignment="1">
      <alignment horizontal="centerContinuous" vertical="center" wrapText="1"/>
    </xf>
    <xf numFmtId="0" fontId="16" fillId="0" borderId="13" xfId="0" applyFont="1" applyBorder="1" applyAlignment="1" applyProtection="1">
      <alignment vertical="top" wrapText="1"/>
      <protection locked="0"/>
    </xf>
    <xf numFmtId="49" fontId="47" fillId="0" borderId="19" xfId="0" applyNumberFormat="1" applyFont="1" applyBorder="1" applyAlignment="1" applyProtection="1">
      <alignment horizontal="center" vertical="center" wrapText="1"/>
      <protection locked="0"/>
    </xf>
    <xf numFmtId="49" fontId="7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50" fillId="9" borderId="23" xfId="7" applyFont="1" applyBorder="1" applyAlignment="1">
      <alignment horizontal="left" vertical="center"/>
    </xf>
    <xf numFmtId="0" fontId="48" fillId="9" borderId="12" xfId="7" applyBorder="1" applyAlignment="1" applyProtection="1">
      <alignment horizontal="left" vertical="center"/>
    </xf>
    <xf numFmtId="0" fontId="48" fillId="9" borderId="24" xfId="7" applyBorder="1" applyAlignment="1" applyProtection="1">
      <alignment horizontal="justify" vertical="justify" wrapText="1"/>
    </xf>
    <xf numFmtId="0" fontId="48" fillId="9" borderId="24" xfId="7" applyBorder="1" applyAlignment="1" applyProtection="1">
      <alignment horizontal="justify" vertical="top" wrapText="1"/>
    </xf>
    <xf numFmtId="0" fontId="57" fillId="0" borderId="25" xfId="0" applyFont="1" applyBorder="1" applyAlignment="1" applyProtection="1">
      <alignment horizontal="center" vertical="center"/>
      <protection locked="0"/>
    </xf>
    <xf numFmtId="0" fontId="57" fillId="0" borderId="25" xfId="0" applyFont="1" applyFill="1" applyBorder="1" applyAlignment="1" applyProtection="1">
      <alignment horizontal="center" vertical="center"/>
      <protection locked="0"/>
    </xf>
    <xf numFmtId="0" fontId="57" fillId="0" borderId="26" xfId="0" applyFont="1" applyBorder="1" applyAlignment="1" applyProtection="1">
      <alignment horizontal="center" vertical="center"/>
      <protection locked="0"/>
    </xf>
    <xf numFmtId="0" fontId="58" fillId="4" borderId="28" xfId="0" applyFont="1" applyFill="1" applyBorder="1" applyAlignment="1">
      <alignment horizontal="center" vertical="center"/>
    </xf>
    <xf numFmtId="0" fontId="58" fillId="4" borderId="29" xfId="0" applyFont="1" applyFill="1" applyBorder="1" applyAlignment="1">
      <alignment horizontal="center" vertical="center"/>
    </xf>
    <xf numFmtId="0" fontId="58" fillId="4" borderId="27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justify" vertical="center" wrapText="1"/>
    </xf>
    <xf numFmtId="0" fontId="57" fillId="0" borderId="31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>
      <alignment horizontal="justify" vertical="center" wrapText="1"/>
    </xf>
    <xf numFmtId="0" fontId="57" fillId="0" borderId="33" xfId="0" applyFont="1" applyBorder="1" applyAlignment="1" applyProtection="1">
      <alignment horizontal="center" vertical="center"/>
      <protection locked="0"/>
    </xf>
    <xf numFmtId="0" fontId="57" fillId="0" borderId="33" xfId="0" applyFont="1" applyFill="1" applyBorder="1" applyAlignment="1" applyProtection="1">
      <alignment horizontal="center" vertical="center"/>
      <protection locked="0"/>
    </xf>
    <xf numFmtId="0" fontId="12" fillId="0" borderId="32" xfId="0" applyNumberFormat="1" applyFont="1" applyFill="1" applyBorder="1" applyAlignment="1">
      <alignment horizontal="justify" vertical="center" wrapText="1"/>
    </xf>
    <xf numFmtId="0" fontId="24" fillId="0" borderId="32" xfId="0" applyNumberFormat="1" applyFont="1" applyFill="1" applyBorder="1" applyAlignment="1">
      <alignment horizontal="justify" vertical="center" wrapText="1"/>
    </xf>
    <xf numFmtId="0" fontId="24" fillId="0" borderId="34" xfId="0" applyNumberFormat="1" applyFont="1" applyFill="1" applyBorder="1" applyAlignment="1">
      <alignment horizontal="justify" vertical="center" wrapText="1"/>
    </xf>
    <xf numFmtId="0" fontId="57" fillId="0" borderId="35" xfId="0" applyFont="1" applyFill="1" applyBorder="1" applyAlignment="1" applyProtection="1">
      <alignment horizontal="center" vertical="center"/>
      <protection locked="0"/>
    </xf>
    <xf numFmtId="0" fontId="57" fillId="0" borderId="36" xfId="0" applyFont="1" applyFill="1" applyBorder="1" applyAlignment="1" applyProtection="1">
      <alignment horizontal="center" vertical="center"/>
      <protection locked="0"/>
    </xf>
    <xf numFmtId="0" fontId="21" fillId="5" borderId="10" xfId="0" applyFont="1" applyFill="1" applyBorder="1" applyAlignment="1">
      <alignment horizontal="left" vertical="center"/>
    </xf>
    <xf numFmtId="0" fontId="21" fillId="5" borderId="34" xfId="0" applyFont="1" applyFill="1" applyBorder="1" applyAlignment="1">
      <alignment horizontal="left" vertical="center"/>
    </xf>
    <xf numFmtId="0" fontId="16" fillId="8" borderId="37" xfId="6" applyFont="1" applyBorder="1" applyAlignment="1">
      <alignment horizontal="left" vertical="center"/>
    </xf>
    <xf numFmtId="0" fontId="37" fillId="8" borderId="16" xfId="6" applyFont="1" applyBorder="1" applyAlignment="1" applyProtection="1">
      <alignment horizontal="left" vertical="center"/>
      <protection locked="0"/>
    </xf>
    <xf numFmtId="14" fontId="56" fillId="9" borderId="38" xfId="7" applyNumberFormat="1" applyFont="1" applyBorder="1" applyAlignment="1">
      <alignment horizontal="left" vertical="center"/>
    </xf>
    <xf numFmtId="14" fontId="49" fillId="9" borderId="39" xfId="7" applyNumberFormat="1" applyFont="1" applyBorder="1" applyAlignment="1" applyProtection="1">
      <alignment horizontal="right" vertical="center"/>
    </xf>
    <xf numFmtId="0" fontId="19" fillId="0" borderId="5" xfId="0" applyFont="1" applyBorder="1" applyAlignment="1" applyProtection="1">
      <alignment horizontal="center"/>
    </xf>
    <xf numFmtId="0" fontId="37" fillId="8" borderId="18" xfId="6" applyFont="1" applyBorder="1" applyAlignment="1" applyProtection="1">
      <alignment horizontal="left" vertical="center"/>
    </xf>
    <xf numFmtId="0" fontId="57" fillId="0" borderId="26" xfId="0" applyFont="1" applyBorder="1" applyAlignment="1" applyProtection="1">
      <alignment horizontal="justify" vertical="center" wrapText="1"/>
      <protection locked="0"/>
    </xf>
    <xf numFmtId="0" fontId="57" fillId="0" borderId="25" xfId="0" applyFont="1" applyBorder="1" applyAlignment="1" applyProtection="1">
      <alignment horizontal="justify" vertical="center" wrapText="1"/>
      <protection locked="0"/>
    </xf>
    <xf numFmtId="16" fontId="57" fillId="0" borderId="25" xfId="0" applyNumberFormat="1" applyFont="1" applyBorder="1" applyAlignment="1" applyProtection="1">
      <alignment horizontal="justify" vertical="center" wrapText="1"/>
      <protection locked="0"/>
    </xf>
    <xf numFmtId="0" fontId="57" fillId="0" borderId="25" xfId="0" applyFont="1" applyFill="1" applyBorder="1" applyAlignment="1" applyProtection="1">
      <alignment horizontal="justify" vertical="center" wrapText="1"/>
      <protection locked="0"/>
    </xf>
    <xf numFmtId="0" fontId="57" fillId="0" borderId="35" xfId="0" applyFont="1" applyFill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9" fillId="0" borderId="40" xfId="0" applyFont="1" applyBorder="1" applyProtection="1">
      <protection locked="0"/>
    </xf>
    <xf numFmtId="0" fontId="3" fillId="0" borderId="0" xfId="0" applyFont="1"/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right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46" fillId="0" borderId="46" xfId="0" applyFont="1" applyBorder="1" applyAlignment="1">
      <alignment horizontal="center" vertical="center" wrapText="1"/>
    </xf>
    <xf numFmtId="0" fontId="46" fillId="0" borderId="49" xfId="0" applyFont="1" applyBorder="1" applyAlignment="1">
      <alignment horizontal="center" vertical="center" wrapText="1"/>
    </xf>
    <xf numFmtId="0" fontId="46" fillId="0" borderId="50" xfId="0" applyFont="1" applyBorder="1" applyAlignment="1">
      <alignment horizontal="center" vertical="center" wrapText="1"/>
    </xf>
    <xf numFmtId="0" fontId="4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" fontId="46" fillId="0" borderId="45" xfId="0" applyNumberFormat="1" applyFont="1" applyBorder="1" applyAlignment="1">
      <alignment horizontal="center" vertical="center" wrapText="1"/>
    </xf>
    <xf numFmtId="0" fontId="60" fillId="0" borderId="48" xfId="0" applyFont="1" applyBorder="1" applyAlignment="1">
      <alignment vertical="center" wrapText="1"/>
    </xf>
    <xf numFmtId="0" fontId="62" fillId="0" borderId="48" xfId="0" applyFont="1" applyBorder="1" applyAlignment="1">
      <alignment horizontal="center" vertical="center" wrapText="1"/>
    </xf>
    <xf numFmtId="0" fontId="46" fillId="0" borderId="48" xfId="0" applyFont="1" applyBorder="1" applyAlignment="1">
      <alignment vertical="center" wrapText="1"/>
    </xf>
    <xf numFmtId="0" fontId="62" fillId="0" borderId="48" xfId="0" applyFont="1" applyBorder="1" applyAlignment="1">
      <alignment vertical="center" wrapText="1"/>
    </xf>
    <xf numFmtId="16" fontId="46" fillId="0" borderId="47" xfId="0" applyNumberFormat="1" applyFont="1" applyBorder="1" applyAlignment="1">
      <alignment horizontal="center" vertical="center" wrapText="1"/>
    </xf>
    <xf numFmtId="0" fontId="60" fillId="0" borderId="50" xfId="0" applyFont="1" applyBorder="1" applyAlignment="1">
      <alignment vertical="center" wrapText="1"/>
    </xf>
    <xf numFmtId="0" fontId="62" fillId="0" borderId="50" xfId="0" applyFont="1" applyBorder="1" applyAlignment="1">
      <alignment horizontal="center" vertical="center" wrapText="1"/>
    </xf>
    <xf numFmtId="0" fontId="46" fillId="0" borderId="50" xfId="0" applyFont="1" applyBorder="1" applyAlignment="1">
      <alignment vertical="center" wrapText="1"/>
    </xf>
    <xf numFmtId="0" fontId="62" fillId="0" borderId="50" xfId="0" applyFont="1" applyBorder="1" applyAlignment="1">
      <alignment vertical="center" wrapText="1"/>
    </xf>
    <xf numFmtId="17" fontId="46" fillId="0" borderId="47" xfId="0" applyNumberFormat="1" applyFont="1" applyBorder="1" applyAlignment="1">
      <alignment horizontal="center" vertical="center" wrapText="1"/>
    </xf>
    <xf numFmtId="0" fontId="60" fillId="0" borderId="52" xfId="0" applyFont="1" applyBorder="1" applyAlignment="1">
      <alignment vertical="center" wrapText="1"/>
    </xf>
    <xf numFmtId="0" fontId="62" fillId="0" borderId="52" xfId="0" applyFont="1" applyBorder="1" applyAlignment="1">
      <alignment horizontal="center" vertical="center" wrapText="1"/>
    </xf>
    <xf numFmtId="0" fontId="46" fillId="0" borderId="52" xfId="0" applyFont="1" applyBorder="1" applyAlignment="1">
      <alignment vertical="center" wrapText="1"/>
    </xf>
    <xf numFmtId="0" fontId="62" fillId="0" borderId="52" xfId="0" applyFont="1" applyBorder="1" applyAlignment="1">
      <alignment vertical="center" wrapText="1"/>
    </xf>
    <xf numFmtId="0" fontId="26" fillId="0" borderId="5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50" xfId="0" applyFont="1" applyBorder="1" applyAlignment="1">
      <alignment vertical="center" wrapText="1"/>
    </xf>
    <xf numFmtId="20" fontId="26" fillId="0" borderId="52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 indent="7"/>
    </xf>
    <xf numFmtId="0" fontId="26" fillId="0" borderId="48" xfId="0" applyFont="1" applyBorder="1" applyAlignment="1">
      <alignment vertical="center" wrapText="1"/>
    </xf>
    <xf numFmtId="0" fontId="46" fillId="0" borderId="45" xfId="0" applyFont="1" applyBorder="1" applyAlignment="1">
      <alignment horizontal="center" vertical="center" wrapText="1"/>
    </xf>
    <xf numFmtId="0" fontId="46" fillId="0" borderId="48" xfId="0" applyFont="1" applyBorder="1" applyAlignment="1">
      <alignment horizontal="left" vertical="center" wrapText="1" indent="2"/>
    </xf>
    <xf numFmtId="0" fontId="46" fillId="0" borderId="48" xfId="0" applyFont="1" applyBorder="1" applyAlignment="1">
      <alignment horizontal="center" vertical="center" wrapText="1"/>
    </xf>
    <xf numFmtId="0" fontId="46" fillId="0" borderId="47" xfId="0" applyFont="1" applyBorder="1" applyAlignment="1">
      <alignment horizontal="center" vertical="center" wrapText="1"/>
    </xf>
    <xf numFmtId="0" fontId="64" fillId="0" borderId="50" xfId="0" applyFont="1" applyBorder="1" applyAlignment="1">
      <alignment vertical="center" wrapText="1"/>
    </xf>
    <xf numFmtId="0" fontId="0" fillId="0" borderId="0" xfId="0" applyAlignment="1">
      <alignment vertical="distributed"/>
    </xf>
    <xf numFmtId="0" fontId="12" fillId="0" borderId="0" xfId="0" applyFont="1" applyAlignment="1">
      <alignment horizontal="center" vertical="distributed"/>
    </xf>
    <xf numFmtId="0" fontId="0" fillId="0" borderId="0" xfId="0" applyAlignment="1">
      <alignment horizontal="center" vertical="distributed"/>
    </xf>
    <xf numFmtId="0" fontId="12" fillId="0" borderId="0" xfId="0" applyFont="1" applyAlignment="1">
      <alignment horizontal="center" vertical="center"/>
    </xf>
    <xf numFmtId="0" fontId="26" fillId="0" borderId="46" xfId="0" applyFont="1" applyBorder="1" applyAlignment="1">
      <alignment horizontal="center" vertical="center" wrapText="1"/>
    </xf>
    <xf numFmtId="14" fontId="26" fillId="0" borderId="46" xfId="0" applyNumberFormat="1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14" fontId="26" fillId="0" borderId="47" xfId="0" applyNumberFormat="1" applyFont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9" fillId="0" borderId="0" xfId="0" applyFont="1" applyBorder="1" applyAlignment="1">
      <alignment horizontal="left" vertical="center" wrapText="1"/>
    </xf>
    <xf numFmtId="0" fontId="47" fillId="0" borderId="0" xfId="0" applyFont="1" applyBorder="1" applyAlignment="1" applyProtection="1">
      <alignment horizontal="justify" vertical="top" wrapText="1"/>
      <protection locked="0"/>
    </xf>
    <xf numFmtId="0" fontId="53" fillId="0" borderId="0" xfId="0" applyFont="1" applyBorder="1" applyAlignment="1" applyProtection="1">
      <alignment horizontal="justify" vertical="top" wrapText="1"/>
      <protection locked="0"/>
    </xf>
    <xf numFmtId="0" fontId="53" fillId="0" borderId="13" xfId="0" applyFont="1" applyBorder="1" applyAlignment="1" applyProtection="1">
      <alignment horizontal="justify" vertical="top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65" fillId="0" borderId="0" xfId="0" applyFont="1" applyBorder="1" applyAlignment="1" applyProtection="1">
      <alignment horizontal="justify" vertical="top" wrapText="1"/>
      <protection locked="0"/>
    </xf>
    <xf numFmtId="0" fontId="65" fillId="0" borderId="13" xfId="0" applyFont="1" applyBorder="1" applyAlignment="1" applyProtection="1">
      <alignment horizontal="justify" vertical="top" wrapText="1"/>
      <protection locked="0"/>
    </xf>
    <xf numFmtId="0" fontId="65" fillId="0" borderId="3" xfId="0" applyFont="1" applyBorder="1" applyAlignment="1" applyProtection="1">
      <alignment horizontal="justify" vertical="top" wrapText="1"/>
      <protection locked="0"/>
    </xf>
    <xf numFmtId="0" fontId="65" fillId="0" borderId="9" xfId="0" applyFont="1" applyBorder="1" applyAlignment="1" applyProtection="1">
      <alignment horizontal="justify" vertical="top" wrapText="1"/>
      <protection locked="0"/>
    </xf>
    <xf numFmtId="0" fontId="47" fillId="0" borderId="5" xfId="0" applyFont="1" applyBorder="1" applyAlignment="1" applyProtection="1">
      <alignment horizontal="justify" vertical="top" wrapText="1"/>
      <protection locked="0"/>
    </xf>
    <xf numFmtId="0" fontId="47" fillId="0" borderId="11" xfId="0" applyFont="1" applyBorder="1" applyAlignment="1" applyProtection="1">
      <alignment horizontal="justify" vertical="top" wrapText="1"/>
      <protection locked="0"/>
    </xf>
    <xf numFmtId="0" fontId="47" fillId="0" borderId="13" xfId="0" applyFont="1" applyBorder="1" applyAlignment="1" applyProtection="1">
      <alignment horizontal="justify" vertical="top" wrapText="1"/>
      <protection locked="0"/>
    </xf>
    <xf numFmtId="0" fontId="47" fillId="0" borderId="3" xfId="0" applyFont="1" applyBorder="1" applyAlignment="1" applyProtection="1">
      <alignment horizontal="justify" vertical="top" wrapText="1"/>
      <protection locked="0"/>
    </xf>
    <xf numFmtId="0" fontId="47" fillId="0" borderId="9" xfId="0" applyFont="1" applyBorder="1" applyAlignment="1" applyProtection="1">
      <alignment horizontal="justify" vertical="top" wrapText="1"/>
      <protection locked="0"/>
    </xf>
    <xf numFmtId="0" fontId="52" fillId="0" borderId="3" xfId="0" applyFont="1" applyBorder="1" applyAlignment="1" applyProtection="1">
      <alignment horizontal="left" vertical="center"/>
      <protection locked="0"/>
    </xf>
    <xf numFmtId="0" fontId="37" fillId="0" borderId="12" xfId="0" applyFont="1" applyBorder="1" applyAlignment="1" applyProtection="1">
      <alignment horizontal="center" vertical="distributed" wrapText="1"/>
      <protection locked="0"/>
    </xf>
    <xf numFmtId="0" fontId="37" fillId="0" borderId="0" xfId="0" applyFont="1" applyBorder="1" applyAlignment="1" applyProtection="1">
      <alignment horizontal="center" vertical="distributed" wrapText="1"/>
      <protection locked="0"/>
    </xf>
    <xf numFmtId="0" fontId="37" fillId="0" borderId="13" xfId="0" applyFont="1" applyBorder="1" applyAlignment="1" applyProtection="1">
      <alignment horizontal="center" vertical="distributed" wrapText="1"/>
      <protection locked="0"/>
    </xf>
    <xf numFmtId="0" fontId="42" fillId="0" borderId="0" xfId="0" applyFont="1" applyBorder="1" applyAlignment="1" applyProtection="1">
      <alignment horizontal="justify" vertical="top" wrapText="1"/>
      <protection locked="0"/>
    </xf>
    <xf numFmtId="0" fontId="42" fillId="0" borderId="13" xfId="0" applyFont="1" applyBorder="1" applyAlignment="1" applyProtection="1">
      <alignment horizontal="justify" vertical="top" wrapText="1"/>
      <protection locked="0"/>
    </xf>
    <xf numFmtId="0" fontId="12" fillId="0" borderId="12" xfId="0" applyFont="1" applyBorder="1" applyAlignment="1" applyProtection="1">
      <alignment horizontal="justify" vertical="top" wrapText="1"/>
      <protection locked="0"/>
    </xf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3" xfId="0" applyFont="1" applyBorder="1" applyAlignment="1" applyProtection="1">
      <alignment horizontal="justify" vertical="top" wrapText="1"/>
      <protection locked="0"/>
    </xf>
    <xf numFmtId="0" fontId="16" fillId="0" borderId="12" xfId="0" applyFont="1" applyBorder="1" applyAlignment="1" applyProtection="1">
      <alignment horizontal="justify" vertical="top" wrapText="1"/>
      <protection locked="0"/>
    </xf>
    <xf numFmtId="0" fontId="12" fillId="0" borderId="41" xfId="0" applyFont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46" fillId="0" borderId="46" xfId="0" applyFont="1" applyBorder="1" applyAlignment="1">
      <alignment horizontal="center" vertical="center" wrapText="1"/>
    </xf>
    <xf numFmtId="0" fontId="46" fillId="0" borderId="47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46" fillId="0" borderId="54" xfId="0" applyFont="1" applyBorder="1" applyAlignment="1">
      <alignment vertical="center" wrapText="1"/>
    </xf>
    <xf numFmtId="0" fontId="46" fillId="0" borderId="51" xfId="0" applyFont="1" applyBorder="1" applyAlignment="1">
      <alignment vertical="center" wrapText="1"/>
    </xf>
    <xf numFmtId="0" fontId="46" fillId="0" borderId="48" xfId="0" applyFont="1" applyBorder="1" applyAlignment="1">
      <alignment vertical="center" wrapText="1"/>
    </xf>
    <xf numFmtId="0" fontId="46" fillId="0" borderId="53" xfId="0" applyFont="1" applyBorder="1" applyAlignment="1">
      <alignment horizontal="center" vertical="center" wrapText="1"/>
    </xf>
    <xf numFmtId="0" fontId="46" fillId="0" borderId="50" xfId="0" applyFont="1" applyBorder="1" applyAlignment="1">
      <alignment horizontal="center" vertical="center" wrapText="1"/>
    </xf>
    <xf numFmtId="0" fontId="46" fillId="0" borderId="61" xfId="0" applyFont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6" fillId="0" borderId="63" xfId="0" applyFont="1" applyBorder="1" applyAlignment="1">
      <alignment horizontal="center" vertical="center" wrapText="1"/>
    </xf>
    <xf numFmtId="0" fontId="62" fillId="0" borderId="54" xfId="0" applyFont="1" applyBorder="1" applyAlignment="1">
      <alignment horizontal="center" vertical="center" wrapText="1"/>
    </xf>
    <xf numFmtId="0" fontId="62" fillId="0" borderId="51" xfId="0" applyFont="1" applyBorder="1" applyAlignment="1">
      <alignment horizontal="center" vertical="center" wrapText="1"/>
    </xf>
    <xf numFmtId="0" fontId="62" fillId="0" borderId="48" xfId="0" applyFont="1" applyBorder="1" applyAlignment="1">
      <alignment horizontal="center" vertical="center" wrapText="1"/>
    </xf>
    <xf numFmtId="0" fontId="46" fillId="0" borderId="55" xfId="0" applyFont="1" applyBorder="1" applyAlignment="1">
      <alignment vertical="center" wrapText="1"/>
    </xf>
    <xf numFmtId="0" fontId="46" fillId="0" borderId="56" xfId="0" applyFont="1" applyBorder="1" applyAlignment="1">
      <alignment vertical="center" wrapText="1"/>
    </xf>
    <xf numFmtId="0" fontId="46" fillId="0" borderId="57" xfId="0" applyFont="1" applyBorder="1" applyAlignment="1">
      <alignment vertical="center" wrapText="1"/>
    </xf>
    <xf numFmtId="0" fontId="46" fillId="0" borderId="58" xfId="0" applyFont="1" applyBorder="1" applyAlignment="1">
      <alignment vertical="center" wrapText="1"/>
    </xf>
    <xf numFmtId="0" fontId="46" fillId="0" borderId="59" xfId="0" applyFont="1" applyBorder="1" applyAlignment="1">
      <alignment vertical="center" wrapText="1"/>
    </xf>
    <xf numFmtId="0" fontId="46" fillId="0" borderId="60" xfId="0" applyFont="1" applyBorder="1" applyAlignment="1">
      <alignment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46" fillId="0" borderId="61" xfId="0" applyFont="1" applyBorder="1" applyAlignment="1">
      <alignment vertical="center" wrapText="1"/>
    </xf>
    <xf numFmtId="0" fontId="46" fillId="0" borderId="62" xfId="0" applyFont="1" applyBorder="1" applyAlignment="1">
      <alignment vertical="center" wrapText="1"/>
    </xf>
    <xf numFmtId="0" fontId="46" fillId="0" borderId="63" xfId="0" applyFont="1" applyBorder="1" applyAlignment="1">
      <alignment vertical="center" wrapText="1"/>
    </xf>
    <xf numFmtId="0" fontId="46" fillId="0" borderId="54" xfId="0" applyFont="1" applyBorder="1" applyAlignment="1">
      <alignment horizontal="center" vertical="center" wrapText="1"/>
    </xf>
    <xf numFmtId="0" fontId="46" fillId="0" borderId="48" xfId="0" applyFont="1" applyBorder="1" applyAlignment="1">
      <alignment horizontal="center" vertical="center" wrapText="1"/>
    </xf>
    <xf numFmtId="0" fontId="46" fillId="0" borderId="51" xfId="0" applyFont="1" applyBorder="1" applyAlignment="1">
      <alignment horizontal="center" vertical="center" wrapText="1"/>
    </xf>
    <xf numFmtId="14" fontId="26" fillId="0" borderId="54" xfId="0" applyNumberFormat="1" applyFont="1" applyBorder="1" applyAlignment="1">
      <alignment horizontal="center" vertical="center" wrapText="1"/>
    </xf>
    <xf numFmtId="14" fontId="26" fillId="0" borderId="48" xfId="0" applyNumberFormat="1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4" dataDxfId="93" tableBorderDxfId="92" totalsRowBorderDxfId="91">
  <tableColumns count="5">
    <tableColumn id="1" name="Должность" headerRowDxfId="90" dataDxfId="89"/>
    <tableColumn id="5" name="Столбец2" headerRowDxfId="88" dataDxfId="87"/>
    <tableColumn id="4" name="Столбец1" headerRowDxfId="86" dataDxfId="85"/>
    <tableColumn id="2" name="Бригада_1" headerRowDxfId="84" dataDxfId="83"/>
    <tableColumn id="3" name="Бригада_2" headerRowDxfId="82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80" dataDxfId="79">
  <tableColumns count="2">
    <tableColumn id="1" name="Столбец1" headerRowDxfId="78" dataDxfId="77"/>
    <tableColumn id="2" name="Столбец2" headerRowDxfId="76" dataDxfId="7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4" dataDxfId="73" tableBorderDxfId="72" totalsRowBorderDxfId="71">
  <tableColumns count="5">
    <tableColumn id="1" name="Должность" headerRowDxfId="70" dataDxfId="69"/>
    <tableColumn id="5" name="Столбец2" headerRowDxfId="68" dataDxfId="67"/>
    <tableColumn id="4" name="Столбец1" headerRowDxfId="66" dataDxfId="65"/>
    <tableColumn id="2" name="Бригада_1" headerRowDxfId="64" dataDxfId="63"/>
    <tableColumn id="3" name="Бригада_2" headerRowDxfId="62" dataDxfId="61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60" dataDxfId="59">
  <tableColumns count="2">
    <tableColumn id="1" name="Столбец1" headerRowDxfId="58" dataDxfId="57"/>
    <tableColumn id="2" name="Столбец2" headerRowDxfId="56" dataDxfId="55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4" headerRowBorderDxfId="53" tableBorderDxfId="52">
  <tableColumns count="4">
    <tableColumn id="1" name="Тип материала " dataDxfId="51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50"/>
    <tableColumn id="3" name="Размер" dataDxfId="49"/>
    <tableColumn id="4" name="Количество" dataDxfId="4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7" dataDxfId="46">
  <tableColumns count="2">
    <tableColumn id="1" name="Код ЕНМУ" totalsRowFunction="custom" dataDxfId="45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3" tableBorderDxfId="42">
  <tableColumns count="4">
    <tableColumn id="1" name="№" dataDxfId="41"/>
    <tableColumn id="2" name="Код услуги" dataDxfId="40"/>
    <tableColumn id="3" name="Номенклатура мед.услуги" dataDxfId="39"/>
    <tableColumn id="4" name="Рентгенэндоваскулярная диагностика и лечение" dataDxfId="3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7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6">
  <tableColumns count="1">
    <tableColumn id="1" name="Диагноз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4">
  <tableColumns count="4">
    <tableColumn id="1" name="Модель"/>
    <tableColumn id="2" name="Код модели" dataDxfId="33"/>
    <tableColumn id="3" name="Метод"/>
    <tableColumn id="4" name="Код метода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54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81" totalsRowShown="0" headerRowDxfId="31">
  <sortState ref="AF2:AG57">
    <sortCondition ref="AF2:AF57"/>
    <sortCondition ref="AG2:AG57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53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5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4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3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2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21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20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9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8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7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6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Таблица17" displayName="Таблица17" ref="AI11:AJ15" totalsRowShown="0" headerRowDxfId="2">
  <autoFilter ref="AI11:AJ15"/>
  <tableColumns count="2">
    <tableColumn id="1" name="Код" dataDxfId="1"/>
    <tableColumn id="2" name="Наименование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M1:AM11" totalsRowShown="0">
  <autoFilter ref="AM1:AM11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Сотрудники" displayName="Сотрудники" ref="A1:C16" totalsRowShown="0">
  <autoFilter ref="A1:C16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Сотрудники_2" displayName="Сотрудники_2" ref="A19:B82" totalsRowShown="0">
  <autoFilter ref="A19:B82"/>
  <sortState ref="A20:B82">
    <sortCondition ref="A18:A80"/>
    <sortCondition ref="B18:B80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showWhiteSpace="0" view="pageBreakPreview" topLeftCell="A19" zoomScaleNormal="100" zoomScaleSheetLayoutView="100" zoomScalePageLayoutView="90" workbookViewId="0">
      <selection activeCell="M47" sqref="M47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52" t="s">
        <v>276</v>
      </c>
      <c r="B6" s="253"/>
      <c r="C6" s="253"/>
      <c r="D6" s="253"/>
      <c r="E6" s="253"/>
      <c r="F6" s="253"/>
      <c r="G6" s="253"/>
      <c r="H6" s="254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254</v>
      </c>
      <c r="B8" s="25">
        <v>44811</v>
      </c>
      <c r="C8" s="60"/>
      <c r="D8" s="21" t="s">
        <v>248</v>
      </c>
      <c r="E8" s="34"/>
      <c r="F8" s="34"/>
      <c r="G8" s="22"/>
      <c r="H8" s="23"/>
    </row>
    <row r="9" spans="1:8" ht="15.6" customHeight="1">
      <c r="A9" s="26" t="s">
        <v>256</v>
      </c>
      <c r="B9" s="27">
        <v>0.55208333333333337</v>
      </c>
      <c r="C9" s="60"/>
      <c r="D9" s="115" t="s">
        <v>234</v>
      </c>
      <c r="E9" s="111"/>
      <c r="F9" s="111"/>
      <c r="G9" s="28" t="s">
        <v>225</v>
      </c>
      <c r="H9" s="30"/>
    </row>
    <row r="10" spans="1:8" ht="15.6" customHeight="1" thickBot="1">
      <c r="A10" s="99" t="s">
        <v>257</v>
      </c>
      <c r="B10" s="100">
        <v>0.55902777777777779</v>
      </c>
      <c r="C10" s="61"/>
      <c r="D10" s="116" t="s">
        <v>235</v>
      </c>
      <c r="E10" s="112"/>
      <c r="F10" s="112"/>
      <c r="G10" s="29" t="s">
        <v>231</v>
      </c>
      <c r="H10" s="31"/>
    </row>
    <row r="11" spans="1:8" ht="18" thickTop="1" thickBot="1">
      <c r="A11" s="106" t="s">
        <v>255</v>
      </c>
      <c r="B11" s="107" t="s">
        <v>520</v>
      </c>
      <c r="C11" s="62"/>
      <c r="D11" s="116" t="s">
        <v>232</v>
      </c>
      <c r="E11" s="112"/>
      <c r="F11" s="112"/>
      <c r="G11" s="29" t="s">
        <v>313</v>
      </c>
      <c r="H11" s="31"/>
    </row>
    <row r="12" spans="1:8" ht="16.5" thickTop="1">
      <c r="A12" s="97" t="s">
        <v>8</v>
      </c>
      <c r="B12" s="98">
        <v>20200</v>
      </c>
      <c r="C12" s="63"/>
      <c r="D12" s="116" t="s">
        <v>369</v>
      </c>
      <c r="E12" s="112"/>
      <c r="F12" s="112"/>
      <c r="G12" s="29" t="s">
        <v>321</v>
      </c>
      <c r="H12" s="31"/>
    </row>
    <row r="13" spans="1:8" ht="15.75">
      <c r="A13" s="20" t="s">
        <v>10</v>
      </c>
      <c r="B13" s="35">
        <f>DATEDIF(B12,B8,"y")</f>
        <v>67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14106</v>
      </c>
      <c r="C14" s="63"/>
      <c r="D14" s="41"/>
      <c r="E14" s="41"/>
      <c r="F14" s="41"/>
      <c r="G14" s="42"/>
      <c r="H14" s="64"/>
    </row>
    <row r="15" spans="1:8" ht="15.75">
      <c r="A15" s="20" t="s">
        <v>195</v>
      </c>
      <c r="B15" s="24">
        <v>35</v>
      </c>
      <c r="C15" s="18"/>
      <c r="D15" s="41"/>
      <c r="E15" s="41"/>
      <c r="F15" s="41"/>
      <c r="G15" s="113" t="s">
        <v>337</v>
      </c>
      <c r="H15" s="114" t="s">
        <v>341</v>
      </c>
    </row>
    <row r="16" spans="1:8" ht="15.6" customHeight="1">
      <c r="A16" s="20" t="s">
        <v>134</v>
      </c>
      <c r="B16" s="24" t="s">
        <v>384</v>
      </c>
      <c r="C16" s="18"/>
      <c r="D16" s="41"/>
      <c r="E16" s="41"/>
      <c r="F16" s="41"/>
      <c r="G16" s="159" t="s">
        <v>521</v>
      </c>
      <c r="H16" s="117">
        <v>557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251</v>
      </c>
      <c r="B18" s="104" t="s">
        <v>515</v>
      </c>
      <c r="C18" s="18"/>
      <c r="D18" s="33" t="s">
        <v>273</v>
      </c>
      <c r="E18" s="33"/>
      <c r="F18" s="33"/>
      <c r="G18" s="101" t="s">
        <v>252</v>
      </c>
      <c r="H18" s="102" t="s">
        <v>381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275</v>
      </c>
      <c r="B20" s="249" t="s">
        <v>522</v>
      </c>
      <c r="C20" s="255"/>
      <c r="D20" s="255"/>
      <c r="E20" s="255"/>
      <c r="F20" s="255"/>
      <c r="G20" s="255"/>
      <c r="H20" s="256"/>
    </row>
    <row r="21" spans="1:8">
      <c r="A21" s="66"/>
      <c r="B21" s="257"/>
      <c r="C21" s="257"/>
      <c r="D21" s="257"/>
      <c r="E21" s="257"/>
      <c r="F21" s="257"/>
      <c r="G21" s="257"/>
      <c r="H21" s="258"/>
    </row>
    <row r="22" spans="1:8" ht="15.6" customHeight="1">
      <c r="A22" s="67" t="s">
        <v>334</v>
      </c>
      <c r="B22" s="259" t="s">
        <v>523</v>
      </c>
      <c r="C22" s="259"/>
      <c r="D22" s="259"/>
      <c r="E22" s="259"/>
      <c r="F22" s="259"/>
      <c r="G22" s="259"/>
      <c r="H22" s="260"/>
    </row>
    <row r="23" spans="1:8" ht="14.45" customHeight="1">
      <c r="A23" s="43"/>
      <c r="B23" s="249"/>
      <c r="C23" s="249"/>
      <c r="D23" s="249"/>
      <c r="E23" s="249"/>
      <c r="F23" s="249"/>
      <c r="G23" s="249"/>
      <c r="H23" s="261"/>
    </row>
    <row r="24" spans="1:8" ht="14.45" customHeight="1">
      <c r="A24" s="68"/>
      <c r="B24" s="249"/>
      <c r="C24" s="249"/>
      <c r="D24" s="249"/>
      <c r="E24" s="249"/>
      <c r="F24" s="249"/>
      <c r="G24" s="249"/>
      <c r="H24" s="261"/>
    </row>
    <row r="25" spans="1:8" ht="14.45" customHeight="1">
      <c r="A25" s="43"/>
      <c r="B25" s="249"/>
      <c r="C25" s="249"/>
      <c r="D25" s="249"/>
      <c r="E25" s="249"/>
      <c r="F25" s="249"/>
      <c r="G25" s="249"/>
      <c r="H25" s="261"/>
    </row>
    <row r="26" spans="1:8" ht="14.45" customHeight="1">
      <c r="A26" s="45"/>
      <c r="B26" s="262"/>
      <c r="C26" s="262"/>
      <c r="D26" s="262"/>
      <c r="E26" s="262"/>
      <c r="F26" s="262"/>
      <c r="G26" s="262"/>
      <c r="H26" s="263"/>
    </row>
    <row r="27" spans="1:8" ht="14.45" customHeight="1">
      <c r="A27" s="67" t="s">
        <v>335</v>
      </c>
      <c r="B27" s="259" t="s">
        <v>524</v>
      </c>
      <c r="C27" s="259"/>
      <c r="D27" s="259"/>
      <c r="E27" s="259"/>
      <c r="F27" s="259"/>
      <c r="G27" s="259"/>
      <c r="H27" s="260"/>
    </row>
    <row r="28" spans="1:8" ht="15.6" customHeight="1">
      <c r="A28" s="43"/>
      <c r="B28" s="249"/>
      <c r="C28" s="249"/>
      <c r="D28" s="249"/>
      <c r="E28" s="249"/>
      <c r="F28" s="249"/>
      <c r="G28" s="249"/>
      <c r="H28" s="261"/>
    </row>
    <row r="29" spans="1:8" ht="14.45" customHeight="1">
      <c r="A29" s="43"/>
      <c r="B29" s="249"/>
      <c r="C29" s="249"/>
      <c r="D29" s="249"/>
      <c r="E29" s="249"/>
      <c r="F29" s="249"/>
      <c r="G29" s="249"/>
      <c r="H29" s="261"/>
    </row>
    <row r="30" spans="1:8" ht="14.45" customHeight="1">
      <c r="A30" s="37"/>
      <c r="B30" s="249"/>
      <c r="C30" s="249"/>
      <c r="D30" s="249"/>
      <c r="E30" s="249"/>
      <c r="F30" s="249"/>
      <c r="G30" s="249"/>
      <c r="H30" s="261"/>
    </row>
    <row r="31" spans="1:8" ht="14.45" customHeight="1">
      <c r="A31" s="38"/>
      <c r="B31" s="262"/>
      <c r="C31" s="262"/>
      <c r="D31" s="262"/>
      <c r="E31" s="262"/>
      <c r="F31" s="262"/>
      <c r="G31" s="262"/>
      <c r="H31" s="263"/>
    </row>
    <row r="32" spans="1:8" ht="14.45" customHeight="1">
      <c r="A32" s="67" t="s">
        <v>336</v>
      </c>
      <c r="B32" s="259" t="s">
        <v>525</v>
      </c>
      <c r="C32" s="259"/>
      <c r="D32" s="259"/>
      <c r="E32" s="259"/>
      <c r="F32" s="259"/>
      <c r="G32" s="259"/>
      <c r="H32" s="260"/>
    </row>
    <row r="33" spans="1:8" ht="14.45" customHeight="1">
      <c r="A33" s="43"/>
      <c r="B33" s="249"/>
      <c r="C33" s="249"/>
      <c r="D33" s="249"/>
      <c r="E33" s="249"/>
      <c r="F33" s="249"/>
      <c r="G33" s="249"/>
      <c r="H33" s="261"/>
    </row>
    <row r="34" spans="1:8" ht="15.6" customHeight="1">
      <c r="A34" s="43"/>
      <c r="B34" s="249"/>
      <c r="C34" s="249"/>
      <c r="D34" s="249"/>
      <c r="E34" s="249"/>
      <c r="F34" s="249"/>
      <c r="G34" s="249"/>
      <c r="H34" s="261"/>
    </row>
    <row r="35" spans="1:8" ht="14.45" customHeight="1">
      <c r="A35" s="43"/>
      <c r="B35" s="249"/>
      <c r="C35" s="249"/>
      <c r="D35" s="249"/>
      <c r="E35" s="249"/>
      <c r="F35" s="249"/>
      <c r="G35" s="249"/>
      <c r="H35" s="261"/>
    </row>
    <row r="36" spans="1:8" ht="15.6" customHeight="1">
      <c r="A36" s="151"/>
      <c r="B36" s="249"/>
      <c r="C36" s="249"/>
      <c r="D36" s="249"/>
      <c r="E36" s="249"/>
      <c r="F36" s="249"/>
      <c r="G36" s="249"/>
      <c r="H36" s="261"/>
    </row>
    <row r="37" spans="1:8" ht="14.45" customHeight="1">
      <c r="A37" s="43"/>
      <c r="B37" s="146"/>
      <c r="C37" s="18"/>
      <c r="D37" s="248" t="str">
        <f>IF($A$6=Вмешательства!$D$3,Вмешательства!$N$2,"")</f>
        <v/>
      </c>
      <c r="E37" s="248"/>
      <c r="F37" s="147"/>
      <c r="G37" s="147"/>
      <c r="H37" s="152"/>
    </row>
    <row r="38" spans="1:8" ht="14.45" customHeight="1">
      <c r="A38" s="43"/>
      <c r="B38" s="146"/>
      <c r="C38" s="153"/>
      <c r="D38" s="249"/>
      <c r="E38" s="250"/>
      <c r="F38" s="250"/>
      <c r="G38" s="250"/>
      <c r="H38" s="251"/>
    </row>
    <row r="39" spans="1:8" ht="14.45" customHeight="1">
      <c r="A39" s="40"/>
      <c r="B39" s="147"/>
      <c r="C39" s="153"/>
      <c r="D39" s="250"/>
      <c r="E39" s="250"/>
      <c r="F39" s="250"/>
      <c r="G39" s="250"/>
      <c r="H39" s="251"/>
    </row>
    <row r="40" spans="1:8" ht="14.45" customHeight="1">
      <c r="A40" s="40"/>
      <c r="B40" s="147"/>
      <c r="C40" s="153"/>
      <c r="D40" s="250"/>
      <c r="E40" s="250"/>
      <c r="F40" s="250"/>
      <c r="G40" s="250"/>
      <c r="H40" s="251"/>
    </row>
    <row r="41" spans="1:8" ht="14.45" customHeight="1">
      <c r="A41" s="40"/>
      <c r="B41" s="147"/>
      <c r="C41" s="153"/>
      <c r="D41" s="250"/>
      <c r="E41" s="250"/>
      <c r="F41" s="250"/>
      <c r="G41" s="250"/>
      <c r="H41" s="251"/>
    </row>
    <row r="42" spans="1:8" ht="14.45" customHeight="1">
      <c r="A42" s="40"/>
      <c r="B42" s="147"/>
      <c r="C42" s="154"/>
      <c r="D42" s="157" t="s">
        <v>250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310" t="s">
        <v>527</v>
      </c>
      <c r="E43" s="246"/>
      <c r="F43" s="246"/>
      <c r="G43" s="246"/>
      <c r="H43" s="247"/>
    </row>
    <row r="44" spans="1:8" ht="14.45" customHeight="1">
      <c r="A44" s="40"/>
      <c r="B44" s="147"/>
      <c r="C44" s="155"/>
      <c r="D44" s="246"/>
      <c r="E44" s="246"/>
      <c r="F44" s="246"/>
      <c r="G44" s="246"/>
      <c r="H44" s="247"/>
    </row>
    <row r="45" spans="1:8" ht="14.45" customHeight="1">
      <c r="A45" s="40"/>
      <c r="B45" s="147"/>
      <c r="C45" s="155"/>
      <c r="D45" s="246"/>
      <c r="E45" s="246"/>
      <c r="F45" s="246"/>
      <c r="G45" s="246"/>
      <c r="H45" s="247"/>
    </row>
    <row r="46" spans="1:8">
      <c r="A46" s="40"/>
      <c r="B46" s="147"/>
      <c r="C46" s="155"/>
      <c r="D46" s="246"/>
      <c r="E46" s="246"/>
      <c r="F46" s="246"/>
      <c r="G46" s="246"/>
      <c r="H46" s="247"/>
    </row>
    <row r="47" spans="1:8">
      <c r="A47" s="43"/>
      <c r="B47" s="18"/>
      <c r="C47" s="155"/>
      <c r="D47" s="246"/>
      <c r="E47" s="246"/>
      <c r="F47" s="246"/>
      <c r="G47" s="246"/>
      <c r="H47" s="247"/>
    </row>
    <row r="48" spans="1:8">
      <c r="A48" s="43"/>
      <c r="B48" s="18"/>
      <c r="C48" s="155"/>
      <c r="D48" s="246"/>
      <c r="E48" s="246"/>
      <c r="F48" s="246"/>
      <c r="G48" s="246"/>
      <c r="H48" s="247"/>
    </row>
    <row r="49" spans="1:13">
      <c r="A49" s="45"/>
      <c r="B49" s="36"/>
      <c r="C49" s="156"/>
      <c r="D49" s="246"/>
      <c r="E49" s="246"/>
      <c r="F49" s="246"/>
      <c r="G49" s="246"/>
      <c r="H49" s="247"/>
    </row>
    <row r="50" spans="1:13">
      <c r="A50" s="43"/>
      <c r="B50" s="18"/>
      <c r="C50" s="18"/>
      <c r="D50" s="246"/>
      <c r="E50" s="246"/>
      <c r="F50" s="246"/>
      <c r="G50" s="246"/>
      <c r="H50" s="247"/>
      <c r="M50" t="s">
        <v>274</v>
      </c>
    </row>
    <row r="51" spans="1:13">
      <c r="A51" s="70" t="s">
        <v>262</v>
      </c>
      <c r="B51" s="71" t="s">
        <v>516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269</v>
      </c>
      <c r="B53" s="74" t="s">
        <v>382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tabSelected="1" showWhiteSpace="0" view="pageBreakPreview" zoomScaleNormal="100" zoomScaleSheetLayoutView="100" zoomScalePageLayoutView="90" workbookViewId="0">
      <selection activeCell="N27" sqref="N27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65" t="s">
        <v>271</v>
      </c>
      <c r="B6" s="266"/>
      <c r="C6" s="266"/>
      <c r="D6" s="266"/>
      <c r="E6" s="266"/>
      <c r="F6" s="266"/>
      <c r="G6" s="266"/>
      <c r="H6" s="267"/>
    </row>
    <row r="7" spans="1:8" ht="21.6" customHeight="1">
      <c r="A7" s="265"/>
      <c r="B7" s="266"/>
      <c r="C7" s="266"/>
      <c r="D7" s="266"/>
      <c r="E7" s="266"/>
      <c r="F7" s="266"/>
      <c r="G7" s="266"/>
      <c r="H7" s="267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64" t="s">
        <v>284</v>
      </c>
      <c r="D8" s="264"/>
      <c r="E8" s="264"/>
      <c r="F8" s="83">
        <v>1</v>
      </c>
      <c r="G8" s="145" t="s">
        <v>379</v>
      </c>
      <c r="H8" s="198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21167</v>
      </c>
      <c r="B9" s="18"/>
      <c r="C9" s="264"/>
      <c r="D9" s="264"/>
      <c r="E9" s="264"/>
      <c r="F9" s="83"/>
      <c r="G9" s="93"/>
      <c r="H9" s="44"/>
    </row>
    <row r="10" spans="1:8">
      <c r="A10" s="57" t="str">
        <f>"Код метода:"&amp;" "&amp;IF(ISBLANK(H8),IF(SUM(F8:F10)=1,47,IF(SUM(F8:F10)=2,46,IF(SUM(F8:F10)&gt;=3,45,""))),"")</f>
        <v>Код метода: 47</v>
      </c>
      <c r="B10" s="18"/>
      <c r="C10" s="264"/>
      <c r="D10" s="264"/>
      <c r="E10" s="264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254</v>
      </c>
      <c r="B12" s="25">
        <f>КАГ!B8</f>
        <v>44811</v>
      </c>
      <c r="C12" s="63"/>
      <c r="D12" s="21" t="s">
        <v>248</v>
      </c>
      <c r="E12" s="34"/>
      <c r="F12" s="34"/>
      <c r="G12" s="22"/>
      <c r="H12" s="23"/>
    </row>
    <row r="13" spans="1:8" ht="15.75">
      <c r="A13" s="91" t="s">
        <v>256</v>
      </c>
      <c r="B13" s="27">
        <v>0.55902777777777779</v>
      </c>
      <c r="C13" s="63"/>
      <c r="D13" s="115" t="s">
        <v>234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257</v>
      </c>
      <c r="B14" s="27">
        <v>0.60069444444444442</v>
      </c>
      <c r="C14" s="63"/>
      <c r="D14" s="116" t="s">
        <v>235</v>
      </c>
      <c r="E14" s="112"/>
      <c r="F14" s="112"/>
      <c r="G14" s="96" t="str">
        <f>КАГ!G10</f>
        <v>Трунова А.С.</v>
      </c>
      <c r="H14" s="109" t="str">
        <f>IF(ISBLANK(КАГ!H10),"",КАГ!H10)</f>
        <v/>
      </c>
    </row>
    <row r="15" spans="1:8" ht="18" thickTop="1" thickBot="1">
      <c r="A15" s="106" t="s">
        <v>255</v>
      </c>
      <c r="B15" s="191" t="str">
        <f>КАГ!B11</f>
        <v>Фомичёв С.М.</v>
      </c>
      <c r="C15" s="18"/>
      <c r="D15" s="116" t="s">
        <v>232</v>
      </c>
      <c r="E15" s="112"/>
      <c r="F15" s="112"/>
      <c r="G15" s="96" t="str">
        <f>КАГ!G11</f>
        <v>Герасимов М.М.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20200</v>
      </c>
      <c r="C16" s="18"/>
      <c r="D16" s="116" t="s">
        <v>369</v>
      </c>
      <c r="E16" s="112"/>
      <c r="F16" s="112"/>
      <c r="G16" s="96" t="str">
        <f>КАГ!G12</f>
        <v>Капралова Е.А.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67</v>
      </c>
      <c r="C17" s="18"/>
      <c r="D17" s="116" t="s">
        <v>246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14106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195</v>
      </c>
      <c r="B19" s="78">
        <f>КАГ!B15</f>
        <v>35</v>
      </c>
      <c r="C19" s="80"/>
      <c r="D19" s="80"/>
      <c r="E19" s="80"/>
      <c r="F19" s="80"/>
      <c r="G19" s="103" t="s">
        <v>337</v>
      </c>
      <c r="H19" s="110" t="s">
        <v>338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14:48</v>
      </c>
      <c r="H20" s="118">
        <f>КАГ!H16</f>
        <v>557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70" t="s">
        <v>528</v>
      </c>
      <c r="B23" s="271"/>
      <c r="C23" s="271"/>
      <c r="D23" s="271"/>
      <c r="E23" s="271"/>
      <c r="F23" s="271"/>
      <c r="G23" s="271"/>
      <c r="H23" s="272"/>
    </row>
    <row r="24" spans="1:8" ht="14.45" customHeight="1">
      <c r="A24" s="273"/>
      <c r="B24" s="271"/>
      <c r="C24" s="271"/>
      <c r="D24" s="271"/>
      <c r="E24" s="271"/>
      <c r="F24" s="271"/>
      <c r="G24" s="271"/>
      <c r="H24" s="272"/>
    </row>
    <row r="25" spans="1:8" ht="14.45" customHeight="1">
      <c r="A25" s="273"/>
      <c r="B25" s="271"/>
      <c r="C25" s="271"/>
      <c r="D25" s="271"/>
      <c r="E25" s="271"/>
      <c r="F25" s="271"/>
      <c r="G25" s="271"/>
      <c r="H25" s="272"/>
    </row>
    <row r="26" spans="1:8" ht="14.45" customHeight="1">
      <c r="A26" s="273"/>
      <c r="B26" s="271"/>
      <c r="C26" s="271"/>
      <c r="D26" s="271"/>
      <c r="E26" s="271"/>
      <c r="F26" s="271"/>
      <c r="G26" s="271"/>
      <c r="H26" s="272"/>
    </row>
    <row r="27" spans="1:8" ht="14.45" customHeight="1">
      <c r="A27" s="273"/>
      <c r="B27" s="271"/>
      <c r="C27" s="271"/>
      <c r="D27" s="271"/>
      <c r="E27" s="271"/>
      <c r="F27" s="271"/>
      <c r="G27" s="271"/>
      <c r="H27" s="272"/>
    </row>
    <row r="28" spans="1:8" ht="14.45" customHeight="1">
      <c r="A28" s="273"/>
      <c r="B28" s="271"/>
      <c r="C28" s="271"/>
      <c r="D28" s="271"/>
      <c r="E28" s="271"/>
      <c r="F28" s="271"/>
      <c r="G28" s="271"/>
      <c r="H28" s="272"/>
    </row>
    <row r="29" spans="1:8" ht="14.45" customHeight="1">
      <c r="A29" s="273"/>
      <c r="B29" s="271"/>
      <c r="C29" s="271"/>
      <c r="D29" s="271"/>
      <c r="E29" s="271"/>
      <c r="F29" s="271"/>
      <c r="G29" s="271"/>
      <c r="H29" s="272"/>
    </row>
    <row r="30" spans="1:8" ht="14.45" customHeight="1">
      <c r="A30" s="273"/>
      <c r="B30" s="271"/>
      <c r="C30" s="271"/>
      <c r="D30" s="271"/>
      <c r="E30" s="271"/>
      <c r="F30" s="271"/>
      <c r="G30" s="271"/>
      <c r="H30" s="272"/>
    </row>
    <row r="31" spans="1:8" ht="14.45" customHeight="1">
      <c r="A31" s="273"/>
      <c r="B31" s="271"/>
      <c r="C31" s="271"/>
      <c r="D31" s="271"/>
      <c r="E31" s="271"/>
      <c r="F31" s="271"/>
      <c r="G31" s="271"/>
      <c r="H31" s="272"/>
    </row>
    <row r="32" spans="1:8" ht="14.45" customHeight="1">
      <c r="A32" s="273"/>
      <c r="B32" s="271"/>
      <c r="C32" s="271"/>
      <c r="D32" s="271"/>
      <c r="E32" s="271"/>
      <c r="F32" s="271"/>
      <c r="G32" s="271"/>
      <c r="H32" s="272"/>
    </row>
    <row r="33" spans="1:8" ht="14.45" customHeight="1">
      <c r="A33" s="273"/>
      <c r="B33" s="271"/>
      <c r="C33" s="271"/>
      <c r="D33" s="271"/>
      <c r="E33" s="271"/>
      <c r="F33" s="271"/>
      <c r="G33" s="271"/>
      <c r="H33" s="272"/>
    </row>
    <row r="34" spans="1:8" ht="14.45" customHeight="1">
      <c r="A34" s="273"/>
      <c r="B34" s="271"/>
      <c r="C34" s="271"/>
      <c r="D34" s="271"/>
      <c r="E34" s="271"/>
      <c r="F34" s="271"/>
      <c r="G34" s="271"/>
      <c r="H34" s="272"/>
    </row>
    <row r="35" spans="1:8" ht="14.45" customHeight="1">
      <c r="A35" s="273"/>
      <c r="B35" s="271"/>
      <c r="C35" s="271"/>
      <c r="D35" s="271"/>
      <c r="E35" s="271"/>
      <c r="F35" s="271"/>
      <c r="G35" s="271"/>
      <c r="H35" s="272"/>
    </row>
    <row r="36" spans="1:8" ht="14.45" customHeight="1">
      <c r="A36" s="273"/>
      <c r="B36" s="271"/>
      <c r="C36" s="271"/>
      <c r="D36" s="271"/>
      <c r="E36" s="271"/>
      <c r="F36" s="271"/>
      <c r="G36" s="271"/>
      <c r="H36" s="272"/>
    </row>
    <row r="37" spans="1:8" ht="14.45" customHeight="1">
      <c r="A37" s="273"/>
      <c r="B37" s="271"/>
      <c r="C37" s="271"/>
      <c r="D37" s="271"/>
      <c r="E37" s="271"/>
      <c r="F37" s="271"/>
      <c r="G37" s="271"/>
      <c r="H37" s="272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250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310" t="s">
        <v>526</v>
      </c>
      <c r="E40" s="268"/>
      <c r="F40" s="268"/>
      <c r="G40" s="268"/>
      <c r="H40" s="269"/>
    </row>
    <row r="41" spans="1:8" ht="14.45" customHeight="1">
      <c r="A41" s="37"/>
      <c r="B41" s="33"/>
      <c r="C41" s="148"/>
      <c r="D41" s="268"/>
      <c r="E41" s="268"/>
      <c r="F41" s="268"/>
      <c r="G41" s="268"/>
      <c r="H41" s="269"/>
    </row>
    <row r="42" spans="1:8" ht="14.45" customHeight="1">
      <c r="A42" s="37"/>
      <c r="B42" s="33"/>
      <c r="C42" s="148"/>
      <c r="D42" s="268"/>
      <c r="E42" s="268"/>
      <c r="F42" s="268"/>
      <c r="G42" s="268"/>
      <c r="H42" s="269"/>
    </row>
    <row r="43" spans="1:8" ht="14.45" customHeight="1">
      <c r="A43" s="37"/>
      <c r="B43" s="33"/>
      <c r="C43" s="148"/>
      <c r="D43" s="268"/>
      <c r="E43" s="268"/>
      <c r="F43" s="268"/>
      <c r="G43" s="268"/>
      <c r="H43" s="269"/>
    </row>
    <row r="44" spans="1:8" ht="14.45" customHeight="1">
      <c r="A44" s="37"/>
      <c r="B44" s="33"/>
      <c r="C44" s="148"/>
      <c r="D44" s="268"/>
      <c r="E44" s="268"/>
      <c r="F44" s="268"/>
      <c r="G44" s="268"/>
      <c r="H44" s="269"/>
    </row>
    <row r="45" spans="1:8" ht="14.45" customHeight="1">
      <c r="A45" s="37"/>
      <c r="B45" s="33"/>
      <c r="C45" s="148"/>
      <c r="D45" s="268"/>
      <c r="E45" s="268"/>
      <c r="F45" s="268"/>
      <c r="G45" s="268"/>
      <c r="H45" s="269"/>
    </row>
    <row r="46" spans="1:8" ht="14.45" customHeight="1">
      <c r="A46" s="37"/>
      <c r="B46" s="33"/>
      <c r="C46" s="148"/>
      <c r="D46" s="268"/>
      <c r="E46" s="268"/>
      <c r="F46" s="268"/>
      <c r="G46" s="268"/>
      <c r="H46" s="269"/>
    </row>
    <row r="47" spans="1:8" ht="14.45" customHeight="1">
      <c r="A47" s="43"/>
      <c r="B47" s="18"/>
      <c r="C47" s="148"/>
      <c r="D47" s="268"/>
      <c r="E47" s="268"/>
      <c r="F47" s="268"/>
      <c r="G47" s="268"/>
      <c r="H47" s="269"/>
    </row>
    <row r="48" spans="1:8" ht="14.45" customHeight="1">
      <c r="A48" s="43"/>
      <c r="B48" s="18"/>
      <c r="C48" s="148"/>
      <c r="D48" s="268"/>
      <c r="E48" s="268"/>
      <c r="F48" s="268"/>
      <c r="G48" s="268"/>
      <c r="H48" s="269"/>
    </row>
    <row r="49" spans="1:8" ht="14.45" customHeight="1">
      <c r="A49" s="43"/>
      <c r="B49" s="18"/>
      <c r="C49" s="148"/>
      <c r="D49" s="268"/>
      <c r="E49" s="268"/>
      <c r="F49" s="268"/>
      <c r="G49" s="268"/>
      <c r="H49" s="269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262</v>
      </c>
      <c r="B51" s="71" t="s">
        <v>519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269</v>
      </c>
      <c r="B53" s="74" t="s">
        <v>382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D21" sqref="D21"/>
    </sheetView>
  </sheetViews>
  <sheetFormatPr defaultRowHeight="15"/>
  <cols>
    <col min="1" max="1" width="18.7109375" customWidth="1"/>
    <col min="2" max="2" width="46.570312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44811</v>
      </c>
      <c r="C2" s="190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258</v>
      </c>
      <c r="B4" s="185" t="s">
        <v>133</v>
      </c>
      <c r="C4" s="186" t="s">
        <v>15</v>
      </c>
      <c r="D4" s="187" t="str">
        <f>КАГ!$B$11</f>
        <v>Фомичёв С.М.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20200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67</v>
      </c>
    </row>
    <row r="7" spans="1:4">
      <c r="A7" s="43"/>
      <c r="B7" s="18"/>
      <c r="C7" s="124" t="s">
        <v>12</v>
      </c>
      <c r="D7" s="126">
        <f>КАГ!$B$14</f>
        <v>14106</v>
      </c>
    </row>
    <row r="8" spans="1:4">
      <c r="A8" s="127" t="str">
        <f>ЧКВ!$A$9</f>
        <v>Код модели: 21167</v>
      </c>
      <c r="B8" s="128"/>
      <c r="C8" s="124" t="s">
        <v>195</v>
      </c>
      <c r="D8" s="126">
        <f>КАГ!$B$15</f>
        <v>35</v>
      </c>
    </row>
    <row r="9" spans="1:4">
      <c r="A9" s="127" t="str">
        <f>ЧКВ!$A$10</f>
        <v>Код метода: 47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44811</v>
      </c>
    </row>
    <row r="11" spans="1:4">
      <c r="A11" s="32"/>
      <c r="B11" s="136"/>
      <c r="C11" s="136"/>
      <c r="D11" s="137"/>
    </row>
    <row r="12" spans="1:4" ht="18.75" customHeight="1">
      <c r="A12" s="171" t="s">
        <v>411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3" s="192" t="s">
        <v>401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4" s="193" t="s">
        <v>449</v>
      </c>
      <c r="C14" s="168"/>
      <c r="D14" s="175">
        <v>1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93" t="s">
        <v>398</v>
      </c>
      <c r="C15" s="168"/>
      <c r="D15" s="175">
        <v>1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6" s="193" t="s">
        <v>399</v>
      </c>
      <c r="C16" s="168" t="s">
        <v>422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7" s="193" t="s">
        <v>389</v>
      </c>
      <c r="C17" s="168" t="s">
        <v>104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8" s="193" t="s">
        <v>389</v>
      </c>
      <c r="C18" s="168" t="s">
        <v>112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3"/>
      <c r="C19" s="168"/>
      <c r="D19" s="175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517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518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5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материал'!$C$2:$C$52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56"/>
  <sheetViews>
    <sheetView workbookViewId="0">
      <selection activeCell="N7" sqref="N7"/>
    </sheetView>
  </sheetViews>
  <sheetFormatPr defaultRowHeight="15"/>
  <sheetData>
    <row r="1" spans="1:9">
      <c r="A1" s="239"/>
      <c r="B1" s="240"/>
      <c r="C1" s="240"/>
      <c r="D1" s="238"/>
      <c r="E1" s="238"/>
      <c r="F1" s="238"/>
      <c r="G1" s="238"/>
      <c r="I1" t="s">
        <v>455</v>
      </c>
    </row>
    <row r="2" spans="1:9">
      <c r="A2" s="241"/>
      <c r="B2" s="2"/>
      <c r="C2" s="2"/>
      <c r="F2" s="2"/>
      <c r="G2" s="2"/>
      <c r="H2" s="2" t="s">
        <v>456</v>
      </c>
    </row>
    <row r="3" spans="1:9" ht="15.75" thickBot="1">
      <c r="A3" s="201"/>
    </row>
    <row r="4" spans="1:9" ht="30.75" thickBot="1">
      <c r="D4" s="274" t="s">
        <v>457</v>
      </c>
      <c r="E4" s="202" t="s">
        <v>458</v>
      </c>
      <c r="F4" s="202" t="s">
        <v>459</v>
      </c>
    </row>
    <row r="5" spans="1:9" ht="150.75" thickBot="1">
      <c r="D5" s="275"/>
      <c r="E5" s="203" t="s">
        <v>460</v>
      </c>
      <c r="F5" s="203"/>
    </row>
    <row r="6" spans="1:9" ht="15.75" thickBot="1">
      <c r="A6" s="204"/>
    </row>
    <row r="7" spans="1:9" ht="15" customHeight="1">
      <c r="C7" s="276" t="s">
        <v>461</v>
      </c>
      <c r="D7" s="276" t="s">
        <v>462</v>
      </c>
      <c r="E7" s="205" t="s">
        <v>463</v>
      </c>
      <c r="F7" s="205" t="s">
        <v>8</v>
      </c>
      <c r="G7" s="206" t="s">
        <v>464</v>
      </c>
    </row>
    <row r="8" spans="1:9" ht="15.75" thickBot="1">
      <c r="C8" s="277"/>
      <c r="D8" s="277"/>
      <c r="E8" s="236"/>
      <c r="F8" s="236"/>
      <c r="G8" s="207" t="s">
        <v>465</v>
      </c>
    </row>
    <row r="9" spans="1:9" ht="15" customHeight="1">
      <c r="C9" s="278" t="s">
        <v>466</v>
      </c>
      <c r="D9" s="278" t="s">
        <v>467</v>
      </c>
      <c r="E9" s="242" t="s">
        <v>468</v>
      </c>
      <c r="F9" s="243">
        <v>23566</v>
      </c>
      <c r="G9" s="242">
        <v>12198</v>
      </c>
    </row>
    <row r="10" spans="1:9" ht="15.75" thickBot="1">
      <c r="C10" s="279"/>
      <c r="D10" s="279"/>
      <c r="E10" s="244"/>
      <c r="F10" s="245"/>
      <c r="G10" s="244"/>
    </row>
    <row r="11" spans="1:9" ht="15.75">
      <c r="A11" s="209"/>
    </row>
    <row r="12" spans="1:9" ht="16.5" thickBot="1">
      <c r="A12" s="209" t="s">
        <v>469</v>
      </c>
    </row>
    <row r="13" spans="1:9" ht="15.75" thickBot="1">
      <c r="A13" s="210">
        <v>44562</v>
      </c>
      <c r="B13" s="280" t="s">
        <v>470</v>
      </c>
      <c r="C13" s="281"/>
      <c r="D13" s="281"/>
      <c r="E13" s="282"/>
      <c r="F13" s="211" t="s">
        <v>471</v>
      </c>
      <c r="G13" s="212" t="s">
        <v>472</v>
      </c>
      <c r="H13" s="214"/>
    </row>
    <row r="14" spans="1:9" ht="25.5" customHeight="1" thickBot="1">
      <c r="A14" s="215">
        <v>44593</v>
      </c>
      <c r="B14" s="280" t="s">
        <v>473</v>
      </c>
      <c r="C14" s="281"/>
      <c r="D14" s="281"/>
      <c r="E14" s="282"/>
      <c r="F14" s="216" t="s">
        <v>471</v>
      </c>
      <c r="G14" s="217" t="s">
        <v>472</v>
      </c>
      <c r="H14" s="219"/>
    </row>
    <row r="15" spans="1:9" ht="25.5" customHeight="1" thickBot="1">
      <c r="A15" s="215">
        <v>44621</v>
      </c>
      <c r="B15" s="280" t="s">
        <v>474</v>
      </c>
      <c r="C15" s="281"/>
      <c r="D15" s="281"/>
      <c r="E15" s="282"/>
      <c r="F15" s="216" t="s">
        <v>471</v>
      </c>
      <c r="G15" s="217" t="s">
        <v>472</v>
      </c>
      <c r="H15" s="219"/>
    </row>
    <row r="16" spans="1:9" ht="26.25" thickBot="1">
      <c r="A16" s="215">
        <v>44652</v>
      </c>
      <c r="B16" s="280" t="s">
        <v>475</v>
      </c>
      <c r="C16" s="281"/>
      <c r="D16" s="281"/>
      <c r="E16" s="282"/>
      <c r="F16" s="216" t="s">
        <v>476</v>
      </c>
      <c r="G16" s="207" t="s">
        <v>472</v>
      </c>
      <c r="H16" s="219" t="s">
        <v>477</v>
      </c>
    </row>
    <row r="17" spans="1:8" ht="25.5" customHeight="1" thickBot="1">
      <c r="A17" s="215">
        <v>44682</v>
      </c>
      <c r="B17" s="280" t="s">
        <v>478</v>
      </c>
      <c r="C17" s="281"/>
      <c r="D17" s="281"/>
      <c r="E17" s="282"/>
      <c r="F17" s="288"/>
      <c r="G17" s="289"/>
      <c r="H17" s="290"/>
    </row>
    <row r="18" spans="1:8" ht="15.75" thickBot="1">
      <c r="A18" s="215">
        <v>44713</v>
      </c>
      <c r="B18" s="280" t="s">
        <v>479</v>
      </c>
      <c r="C18" s="281"/>
      <c r="D18" s="281"/>
      <c r="E18" s="282"/>
      <c r="F18" s="216" t="s">
        <v>471</v>
      </c>
      <c r="G18" s="217" t="s">
        <v>472</v>
      </c>
      <c r="H18" s="219"/>
    </row>
    <row r="19" spans="1:8" ht="15.75" thickBot="1">
      <c r="A19" s="215">
        <v>44743</v>
      </c>
      <c r="B19" s="280" t="s">
        <v>480</v>
      </c>
      <c r="C19" s="281"/>
      <c r="D19" s="281"/>
      <c r="E19" s="282"/>
      <c r="F19" s="216" t="s">
        <v>471</v>
      </c>
      <c r="G19" s="217" t="s">
        <v>472</v>
      </c>
      <c r="H19" s="219"/>
    </row>
    <row r="20" spans="1:8" ht="25.5" customHeight="1" thickBot="1">
      <c r="A20" s="215">
        <v>44774</v>
      </c>
      <c r="B20" s="280" t="s">
        <v>481</v>
      </c>
      <c r="C20" s="281"/>
      <c r="D20" s="281"/>
      <c r="E20" s="282"/>
      <c r="F20" s="216" t="s">
        <v>471</v>
      </c>
      <c r="G20" s="217" t="s">
        <v>472</v>
      </c>
      <c r="H20" s="219"/>
    </row>
    <row r="21" spans="1:8" ht="15.75" thickBot="1">
      <c r="A21" s="215">
        <v>44805</v>
      </c>
      <c r="B21" s="280" t="s">
        <v>482</v>
      </c>
      <c r="C21" s="281"/>
      <c r="D21" s="281"/>
      <c r="E21" s="282"/>
      <c r="F21" s="216" t="s">
        <v>471</v>
      </c>
      <c r="G21" s="217" t="s">
        <v>472</v>
      </c>
      <c r="H21" s="219"/>
    </row>
    <row r="22" spans="1:8" ht="15.75" thickBot="1">
      <c r="A22" s="215">
        <v>44835</v>
      </c>
      <c r="B22" s="280" t="s">
        <v>483</v>
      </c>
      <c r="C22" s="281"/>
      <c r="D22" s="281"/>
      <c r="E22" s="282"/>
      <c r="F22" s="216" t="s">
        <v>471</v>
      </c>
      <c r="G22" s="217" t="s">
        <v>472</v>
      </c>
      <c r="H22" s="219"/>
    </row>
    <row r="23" spans="1:8" ht="25.5" customHeight="1" thickBot="1">
      <c r="A23" s="215">
        <v>44866</v>
      </c>
      <c r="B23" s="280" t="s">
        <v>484</v>
      </c>
      <c r="C23" s="281"/>
      <c r="D23" s="281"/>
      <c r="E23" s="282"/>
      <c r="F23" s="216" t="s">
        <v>471</v>
      </c>
      <c r="G23" s="217" t="s">
        <v>472</v>
      </c>
      <c r="H23" s="219"/>
    </row>
    <row r="24" spans="1:8" ht="25.5" customHeight="1" thickBot="1">
      <c r="A24" s="215">
        <v>44896</v>
      </c>
      <c r="B24" s="280" t="s">
        <v>485</v>
      </c>
      <c r="C24" s="281"/>
      <c r="D24" s="281"/>
      <c r="E24" s="282"/>
      <c r="F24" s="216" t="s">
        <v>471</v>
      </c>
      <c r="G24" s="217" t="s">
        <v>472</v>
      </c>
      <c r="H24" s="219"/>
    </row>
    <row r="25" spans="1:8" ht="25.5" customHeight="1" thickBot="1">
      <c r="A25" s="220">
        <v>41275</v>
      </c>
      <c r="B25" s="291" t="s">
        <v>486</v>
      </c>
      <c r="C25" s="292"/>
      <c r="D25" s="292"/>
      <c r="E25" s="293"/>
      <c r="F25" s="221" t="s">
        <v>471</v>
      </c>
      <c r="G25" s="222" t="s">
        <v>472</v>
      </c>
      <c r="H25" s="224"/>
    </row>
    <row r="26" spans="1:8" ht="25.5" customHeight="1" thickBot="1">
      <c r="A26" s="220">
        <v>41640</v>
      </c>
      <c r="B26" s="294" t="s">
        <v>487</v>
      </c>
      <c r="C26" s="295"/>
      <c r="D26" s="295"/>
      <c r="E26" s="296"/>
      <c r="F26" s="221" t="s">
        <v>471</v>
      </c>
      <c r="G26" s="222" t="s">
        <v>472</v>
      </c>
      <c r="H26" s="224"/>
    </row>
    <row r="27" spans="1:8" ht="15.75" thickBot="1">
      <c r="A27" s="220">
        <v>42005</v>
      </c>
      <c r="B27" s="294" t="s">
        <v>488</v>
      </c>
      <c r="C27" s="295"/>
      <c r="D27" s="295"/>
      <c r="E27" s="296"/>
      <c r="F27" s="221" t="s">
        <v>471</v>
      </c>
      <c r="G27" s="222" t="s">
        <v>472</v>
      </c>
      <c r="H27" s="224"/>
    </row>
    <row r="28" spans="1:8" ht="51.75" thickBot="1">
      <c r="A28" s="283" t="s">
        <v>489</v>
      </c>
      <c r="B28" s="284"/>
      <c r="C28" s="207" t="s">
        <v>490</v>
      </c>
      <c r="D28" s="207" t="s">
        <v>491</v>
      </c>
      <c r="E28" s="285" t="s">
        <v>492</v>
      </c>
      <c r="F28" s="286"/>
      <c r="G28" s="286"/>
      <c r="H28" s="287"/>
    </row>
    <row r="29" spans="1:8" ht="15.75" thickBot="1">
      <c r="A29" s="297"/>
      <c r="B29" s="298"/>
      <c r="C29" s="225"/>
      <c r="D29" s="225"/>
      <c r="E29" s="299"/>
      <c r="F29" s="300"/>
      <c r="G29" s="300"/>
      <c r="H29" s="301"/>
    </row>
    <row r="30" spans="1:8">
      <c r="A30" s="226"/>
      <c r="B30" s="226"/>
      <c r="C30" s="226"/>
      <c r="D30" s="226"/>
      <c r="E30" s="226"/>
      <c r="F30" s="226"/>
      <c r="G30" s="226"/>
      <c r="H30" s="226"/>
    </row>
    <row r="31" spans="1:8" ht="15.75">
      <c r="A31" s="227" t="s">
        <v>493</v>
      </c>
    </row>
    <row r="32" spans="1:8" ht="15.75" thickBot="1">
      <c r="A32" s="228"/>
    </row>
    <row r="33" spans="1:8" ht="25.5" customHeight="1" thickBot="1">
      <c r="A33" s="210">
        <v>44563</v>
      </c>
      <c r="B33" s="280" t="s">
        <v>494</v>
      </c>
      <c r="C33" s="281"/>
      <c r="D33" s="281"/>
      <c r="E33" s="282"/>
      <c r="F33" s="211" t="s">
        <v>471</v>
      </c>
      <c r="G33" s="214" t="s">
        <v>472</v>
      </c>
      <c r="H33" s="213"/>
    </row>
    <row r="34" spans="1:8" ht="15.75" thickBot="1">
      <c r="A34" s="215">
        <v>44594</v>
      </c>
      <c r="B34" s="280" t="s">
        <v>470</v>
      </c>
      <c r="C34" s="281"/>
      <c r="D34" s="281"/>
      <c r="E34" s="282"/>
      <c r="F34" s="216" t="s">
        <v>471</v>
      </c>
      <c r="G34" s="219" t="s">
        <v>472</v>
      </c>
      <c r="H34" s="229"/>
    </row>
    <row r="35" spans="1:8" ht="63.75" customHeight="1" thickBot="1">
      <c r="A35" s="215">
        <v>44622</v>
      </c>
      <c r="B35" s="280" t="s">
        <v>495</v>
      </c>
      <c r="C35" s="281"/>
      <c r="D35" s="281"/>
      <c r="E35" s="282"/>
      <c r="F35" s="216" t="s">
        <v>471</v>
      </c>
      <c r="G35" s="219" t="s">
        <v>472</v>
      </c>
      <c r="H35" s="218"/>
    </row>
    <row r="36" spans="1:8" ht="51" customHeight="1" thickBot="1">
      <c r="A36" s="215">
        <v>44653</v>
      </c>
      <c r="B36" s="280" t="s">
        <v>496</v>
      </c>
      <c r="C36" s="281"/>
      <c r="D36" s="281"/>
      <c r="E36" s="282"/>
      <c r="F36" s="216" t="s">
        <v>471</v>
      </c>
      <c r="G36" s="219"/>
      <c r="H36" s="218"/>
    </row>
    <row r="37" spans="1:8" ht="38.25" customHeight="1" thickBot="1">
      <c r="A37" s="215">
        <v>44683</v>
      </c>
      <c r="B37" s="280" t="s">
        <v>497</v>
      </c>
      <c r="C37" s="281"/>
      <c r="D37" s="281"/>
      <c r="E37" s="282"/>
      <c r="F37" s="216" t="s">
        <v>471</v>
      </c>
      <c r="G37" s="219" t="s">
        <v>472</v>
      </c>
      <c r="H37" s="218"/>
    </row>
    <row r="38" spans="1:8" ht="15.75" thickBot="1">
      <c r="A38" s="215">
        <v>44714</v>
      </c>
      <c r="B38" s="291" t="s">
        <v>483</v>
      </c>
      <c r="C38" s="292"/>
      <c r="D38" s="292"/>
      <c r="E38" s="293"/>
      <c r="F38" s="221" t="s">
        <v>471</v>
      </c>
      <c r="G38" s="224" t="s">
        <v>472</v>
      </c>
      <c r="H38" s="223"/>
    </row>
    <row r="39" spans="1:8" ht="76.5" customHeight="1" thickBot="1">
      <c r="A39" s="215">
        <v>44744</v>
      </c>
      <c r="B39" s="294" t="s">
        <v>498</v>
      </c>
      <c r="C39" s="295"/>
      <c r="D39" s="295"/>
      <c r="E39" s="296"/>
      <c r="F39" s="221" t="s">
        <v>471</v>
      </c>
      <c r="G39" s="224"/>
      <c r="H39" s="223"/>
    </row>
    <row r="40" spans="1:8" ht="25.5" customHeight="1" thickBot="1">
      <c r="A40" s="215">
        <v>44775</v>
      </c>
      <c r="B40" s="294" t="s">
        <v>499</v>
      </c>
      <c r="C40" s="295"/>
      <c r="D40" s="295"/>
      <c r="E40" s="296"/>
      <c r="F40" s="221" t="s">
        <v>471</v>
      </c>
      <c r="G40" s="224" t="s">
        <v>472</v>
      </c>
      <c r="H40" s="223"/>
    </row>
    <row r="41" spans="1:8" ht="25.5" customHeight="1" thickBot="1">
      <c r="A41" s="215">
        <v>44806</v>
      </c>
      <c r="B41" s="302" t="s">
        <v>500</v>
      </c>
      <c r="C41" s="303"/>
      <c r="D41" s="303"/>
      <c r="E41" s="304"/>
      <c r="F41" s="216" t="s">
        <v>471</v>
      </c>
      <c r="G41" s="219" t="s">
        <v>472</v>
      </c>
      <c r="H41" s="218"/>
    </row>
    <row r="42" spans="1:8" ht="15.75" thickBot="1">
      <c r="A42" s="215">
        <v>44836</v>
      </c>
      <c r="B42" s="280" t="s">
        <v>501</v>
      </c>
      <c r="C42" s="281"/>
      <c r="D42" s="281"/>
      <c r="E42" s="282"/>
      <c r="F42" s="216" t="s">
        <v>471</v>
      </c>
      <c r="G42" s="219" t="s">
        <v>472</v>
      </c>
      <c r="H42" s="218"/>
    </row>
    <row r="43" spans="1:8" ht="15.75" thickBot="1">
      <c r="A43" s="280"/>
      <c r="B43" s="281"/>
      <c r="C43" s="281"/>
      <c r="D43" s="281"/>
      <c r="E43" s="281"/>
      <c r="F43" s="281"/>
      <c r="G43" s="281"/>
      <c r="H43" s="282"/>
    </row>
    <row r="44" spans="1:8" ht="51.75" thickBot="1">
      <c r="A44" s="305" t="s">
        <v>489</v>
      </c>
      <c r="B44" s="306"/>
      <c r="C44" s="207" t="s">
        <v>490</v>
      </c>
      <c r="D44" s="207" t="s">
        <v>502</v>
      </c>
      <c r="E44" s="305" t="s">
        <v>503</v>
      </c>
      <c r="F44" s="307"/>
      <c r="G44" s="307"/>
      <c r="H44" s="306"/>
    </row>
    <row r="45" spans="1:8" ht="26.25" thickBot="1">
      <c r="A45" s="308">
        <v>44775</v>
      </c>
      <c r="B45" s="309"/>
      <c r="C45" s="230">
        <v>0.625</v>
      </c>
      <c r="D45" s="225" t="s">
        <v>225</v>
      </c>
      <c r="E45" s="299"/>
      <c r="F45" s="300"/>
      <c r="G45" s="300"/>
      <c r="H45" s="301"/>
    </row>
    <row r="46" spans="1:8">
      <c r="A46" s="226"/>
      <c r="B46" s="226"/>
      <c r="C46" s="226"/>
      <c r="D46" s="226"/>
      <c r="E46" s="226"/>
      <c r="F46" s="226"/>
      <c r="G46" s="226"/>
      <c r="H46" s="226"/>
    </row>
    <row r="47" spans="1:8" ht="16.5" thickBot="1">
      <c r="A47" s="231" t="s">
        <v>504</v>
      </c>
    </row>
    <row r="48" spans="1:8" ht="128.25" thickBot="1">
      <c r="A48" s="210">
        <v>44564</v>
      </c>
      <c r="B48" s="213" t="s">
        <v>505</v>
      </c>
      <c r="C48" s="211" t="s">
        <v>471</v>
      </c>
      <c r="D48" s="214" t="s">
        <v>472</v>
      </c>
      <c r="E48" s="232"/>
    </row>
    <row r="49" spans="1:5" ht="115.5" thickBot="1">
      <c r="A49" s="215">
        <v>44595</v>
      </c>
      <c r="B49" s="218" t="s">
        <v>506</v>
      </c>
      <c r="C49" s="216" t="s">
        <v>471</v>
      </c>
      <c r="D49" s="219" t="s">
        <v>472</v>
      </c>
      <c r="E49" s="229"/>
    </row>
    <row r="50" spans="1:5" ht="16.5" thickBot="1">
      <c r="A50" s="231" t="s">
        <v>507</v>
      </c>
    </row>
    <row r="51" spans="1:5" ht="90" thickBot="1">
      <c r="A51" s="233" t="s">
        <v>2</v>
      </c>
      <c r="B51" s="234" t="s">
        <v>508</v>
      </c>
      <c r="C51" s="235" t="s">
        <v>139</v>
      </c>
      <c r="D51" s="235" t="s">
        <v>509</v>
      </c>
    </row>
    <row r="52" spans="1:5" ht="27.75" thickBot="1">
      <c r="A52" s="236">
        <v>1</v>
      </c>
      <c r="B52" s="237" t="s">
        <v>234</v>
      </c>
      <c r="C52" s="229" t="s">
        <v>225</v>
      </c>
      <c r="D52" s="229"/>
    </row>
    <row r="53" spans="1:5" ht="54.75" thickBot="1">
      <c r="A53" s="236">
        <v>3</v>
      </c>
      <c r="B53" s="237" t="s">
        <v>510</v>
      </c>
      <c r="C53" s="229" t="s">
        <v>228</v>
      </c>
      <c r="D53" s="229"/>
    </row>
    <row r="54" spans="1:5" ht="27.75" thickBot="1">
      <c r="A54" s="236">
        <v>4</v>
      </c>
      <c r="B54" s="237" t="s">
        <v>232</v>
      </c>
      <c r="C54" s="229"/>
      <c r="D54" s="229"/>
    </row>
    <row r="55" spans="1:5" ht="54.75" thickBot="1">
      <c r="A55" s="236">
        <v>5</v>
      </c>
      <c r="B55" s="237" t="s">
        <v>511</v>
      </c>
      <c r="C55" s="229"/>
      <c r="D55" s="229"/>
    </row>
    <row r="56" spans="1:5">
      <c r="A56" s="208"/>
    </row>
  </sheetData>
  <mergeCells count="40">
    <mergeCell ref="A43:H43"/>
    <mergeCell ref="A44:B44"/>
    <mergeCell ref="E44:H44"/>
    <mergeCell ref="A45:B45"/>
    <mergeCell ref="E45:H45"/>
    <mergeCell ref="B42:E42"/>
    <mergeCell ref="A29:B29"/>
    <mergeCell ref="E29:H29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A28:B28"/>
    <mergeCell ref="E28:H28"/>
    <mergeCell ref="F17:H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3:E13"/>
    <mergeCell ref="B14:E14"/>
    <mergeCell ref="B15:E15"/>
    <mergeCell ref="B16:E16"/>
    <mergeCell ref="B17:E17"/>
    <mergeCell ref="D4:D5"/>
    <mergeCell ref="C7:C8"/>
    <mergeCell ref="D7:D8"/>
    <mergeCell ref="C9:C10"/>
    <mergeCell ref="D9:D10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3" activePane="bottomLeft" state="frozen"/>
      <selection pane="bottomLeft" activeCell="F23" sqref="F23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189</v>
      </c>
      <c r="J1" s="2" t="s">
        <v>192</v>
      </c>
      <c r="K1" s="2" t="s">
        <v>190</v>
      </c>
      <c r="L1" s="2" t="s">
        <v>193</v>
      </c>
    </row>
    <row r="2" spans="1:15">
      <c r="A2" s="10">
        <v>1</v>
      </c>
      <c r="B2" s="2" t="s">
        <v>9</v>
      </c>
      <c r="C2" s="10" t="s">
        <v>291</v>
      </c>
      <c r="D2" s="5" t="s">
        <v>276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278</v>
      </c>
    </row>
    <row r="3" spans="1:15">
      <c r="A3" s="10">
        <v>2</v>
      </c>
      <c r="B3" s="2" t="s">
        <v>18</v>
      </c>
      <c r="C3" s="10" t="s">
        <v>85</v>
      </c>
      <c r="D3" s="5" t="s">
        <v>277</v>
      </c>
      <c r="F3" t="s">
        <v>92</v>
      </c>
      <c r="G3">
        <v>218190</v>
      </c>
      <c r="I3" t="s">
        <v>384</v>
      </c>
      <c r="J3" s="2">
        <v>21167</v>
      </c>
      <c r="K3" t="s">
        <v>101</v>
      </c>
      <c r="L3" s="2">
        <v>46</v>
      </c>
      <c r="N3" t="s">
        <v>270</v>
      </c>
    </row>
    <row r="4" spans="1:15" ht="30">
      <c r="A4" s="10">
        <v>3</v>
      </c>
      <c r="B4" s="2" t="s">
        <v>38</v>
      </c>
      <c r="C4" s="10" t="s">
        <v>39</v>
      </c>
      <c r="D4" s="5" t="s">
        <v>271</v>
      </c>
      <c r="F4" t="s">
        <v>93</v>
      </c>
      <c r="G4">
        <v>218140</v>
      </c>
      <c r="I4" t="s">
        <v>191</v>
      </c>
      <c r="J4" s="2">
        <v>21168</v>
      </c>
      <c r="K4" t="s">
        <v>102</v>
      </c>
      <c r="L4" s="2">
        <v>45</v>
      </c>
      <c r="N4" t="s">
        <v>440</v>
      </c>
    </row>
    <row r="5" spans="1:15" ht="30">
      <c r="A5" s="10">
        <v>4</v>
      </c>
      <c r="B5" s="2"/>
      <c r="C5" s="10" t="s">
        <v>39</v>
      </c>
      <c r="D5" s="5" t="s">
        <v>439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249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375</v>
      </c>
      <c r="F7" t="s">
        <v>96</v>
      </c>
      <c r="G7">
        <v>323500</v>
      </c>
      <c r="I7" t="s">
        <v>290</v>
      </c>
      <c r="K7" t="s">
        <v>374</v>
      </c>
    </row>
    <row r="8" spans="1:15" ht="30">
      <c r="A8" s="10">
        <v>7</v>
      </c>
      <c r="B8" s="2"/>
      <c r="C8" s="10" t="s">
        <v>292</v>
      </c>
      <c r="D8" s="5" t="s">
        <v>194</v>
      </c>
      <c r="F8" t="s">
        <v>97</v>
      </c>
      <c r="G8">
        <v>323510</v>
      </c>
      <c r="I8" t="s">
        <v>280</v>
      </c>
      <c r="K8" t="s">
        <v>412</v>
      </c>
    </row>
    <row r="9" spans="1:15">
      <c r="A9" s="10">
        <v>8</v>
      </c>
      <c r="B9" s="9"/>
      <c r="C9" s="10" t="s">
        <v>80</v>
      </c>
      <c r="D9" s="5" t="s">
        <v>310</v>
      </c>
      <c r="I9" t="s">
        <v>281</v>
      </c>
      <c r="K9" t="s">
        <v>413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F10" t="s">
        <v>134</v>
      </c>
      <c r="I10" t="s">
        <v>282</v>
      </c>
    </row>
    <row r="11" spans="1:15">
      <c r="A11" s="10">
        <v>10</v>
      </c>
      <c r="B11" s="2"/>
      <c r="C11" s="10" t="s">
        <v>293</v>
      </c>
      <c r="D11" s="5" t="s">
        <v>201</v>
      </c>
      <c r="F11" s="16" t="s">
        <v>98</v>
      </c>
      <c r="G11" s="16"/>
      <c r="H11" s="16"/>
      <c r="I11" t="s">
        <v>283</v>
      </c>
    </row>
    <row r="12" spans="1:15">
      <c r="A12" s="10">
        <v>11</v>
      </c>
      <c r="B12" s="2" t="s">
        <v>25</v>
      </c>
      <c r="C12" s="10" t="s">
        <v>294</v>
      </c>
      <c r="D12" s="5" t="s">
        <v>26</v>
      </c>
      <c r="F12" s="16" t="s">
        <v>383</v>
      </c>
      <c r="G12" s="16"/>
      <c r="H12" s="16"/>
      <c r="I12" t="s">
        <v>284</v>
      </c>
      <c r="O12" s="10"/>
    </row>
    <row r="13" spans="1:15">
      <c r="A13" s="10">
        <v>12</v>
      </c>
      <c r="B13" s="2" t="s">
        <v>19</v>
      </c>
      <c r="C13" s="10" t="s">
        <v>295</v>
      </c>
      <c r="D13" s="5" t="s">
        <v>20</v>
      </c>
      <c r="F13" s="16" t="s">
        <v>191</v>
      </c>
      <c r="G13" s="16"/>
      <c r="H13" s="16"/>
      <c r="I13" t="s">
        <v>285</v>
      </c>
      <c r="N13" s="12"/>
      <c r="O13" s="12"/>
    </row>
    <row r="14" spans="1:15">
      <c r="A14" s="10">
        <v>13</v>
      </c>
      <c r="B14" s="2" t="s">
        <v>21</v>
      </c>
      <c r="C14" s="10" t="s">
        <v>296</v>
      </c>
      <c r="D14" s="5" t="s">
        <v>22</v>
      </c>
      <c r="F14" s="16" t="s">
        <v>153</v>
      </c>
      <c r="G14" s="16"/>
      <c r="H14" s="16"/>
      <c r="I14" t="s">
        <v>286</v>
      </c>
    </row>
    <row r="15" spans="1:15">
      <c r="A15" s="10">
        <v>14</v>
      </c>
      <c r="B15" s="2" t="s">
        <v>23</v>
      </c>
      <c r="C15" s="10" t="s">
        <v>297</v>
      </c>
      <c r="D15" s="5" t="s">
        <v>24</v>
      </c>
      <c r="F15" s="16" t="s">
        <v>155</v>
      </c>
      <c r="G15" s="16"/>
      <c r="H15" s="16"/>
      <c r="I15" t="s">
        <v>272</v>
      </c>
    </row>
    <row r="16" spans="1:15">
      <c r="A16" s="10">
        <v>15</v>
      </c>
      <c r="B16" s="2" t="s">
        <v>27</v>
      </c>
      <c r="C16" s="10" t="s">
        <v>298</v>
      </c>
      <c r="D16" s="5" t="s">
        <v>28</v>
      </c>
      <c r="F16" s="16" t="s">
        <v>154</v>
      </c>
      <c r="G16" s="16"/>
      <c r="H16" s="16"/>
      <c r="I16" t="s">
        <v>287</v>
      </c>
    </row>
    <row r="17" spans="1:9">
      <c r="A17" s="10">
        <v>16</v>
      </c>
      <c r="B17" s="2" t="s">
        <v>29</v>
      </c>
      <c r="C17" s="10" t="s">
        <v>299</v>
      </c>
      <c r="D17" s="5" t="s">
        <v>30</v>
      </c>
      <c r="F17" s="16" t="s">
        <v>156</v>
      </c>
      <c r="I17" t="s">
        <v>279</v>
      </c>
    </row>
    <row r="18" spans="1:9">
      <c r="A18" s="10">
        <v>17</v>
      </c>
      <c r="B18" s="2" t="s">
        <v>31</v>
      </c>
      <c r="C18" s="10" t="s">
        <v>300</v>
      </c>
      <c r="D18" s="5" t="s">
        <v>32</v>
      </c>
      <c r="F18" s="16"/>
      <c r="I18" t="s">
        <v>288</v>
      </c>
    </row>
    <row r="19" spans="1:9">
      <c r="A19" s="10">
        <v>18</v>
      </c>
      <c r="B19" s="2" t="s">
        <v>33</v>
      </c>
      <c r="C19" s="10" t="s">
        <v>301</v>
      </c>
      <c r="D19" s="5" t="s">
        <v>34</v>
      </c>
      <c r="I19" t="s">
        <v>289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307</v>
      </c>
      <c r="D29" s="5" t="s">
        <v>308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303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302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304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305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306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309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M81"/>
  <sheetViews>
    <sheetView topLeftCell="A23" zoomScaleNormal="100" workbookViewId="0">
      <selection activeCell="AE31" sqref="AE31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12.85546875" bestFit="1" customWidth="1"/>
    <col min="37" max="37" width="24.85546875" bestFit="1" customWidth="1"/>
    <col min="38" max="38" width="10.42578125" customWidth="1"/>
    <col min="39" max="39" width="33.28515625" bestFit="1" customWidth="1"/>
  </cols>
  <sheetData>
    <row r="1" spans="1:39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345</v>
      </c>
      <c r="H1" s="139" t="s">
        <v>346</v>
      </c>
      <c r="I1" s="139" t="s">
        <v>347</v>
      </c>
      <c r="J1" s="139" t="s">
        <v>348</v>
      </c>
      <c r="K1" s="140" t="s">
        <v>349</v>
      </c>
      <c r="L1" s="140" t="s">
        <v>350</v>
      </c>
      <c r="M1" s="140" t="s">
        <v>351</v>
      </c>
      <c r="N1" s="140" t="s">
        <v>352</v>
      </c>
      <c r="O1" s="140" t="s">
        <v>353</v>
      </c>
      <c r="P1" s="140" t="s">
        <v>354</v>
      </c>
      <c r="Q1" s="140" t="s">
        <v>355</v>
      </c>
      <c r="R1" s="139" t="s">
        <v>131</v>
      </c>
      <c r="S1" s="139" t="s">
        <v>132</v>
      </c>
      <c r="T1" s="139" t="s">
        <v>356</v>
      </c>
      <c r="U1" s="139" t="s">
        <v>357</v>
      </c>
      <c r="V1" s="139" t="s">
        <v>358</v>
      </c>
      <c r="W1" s="139" t="s">
        <v>359</v>
      </c>
      <c r="X1" s="139" t="s">
        <v>360</v>
      </c>
      <c r="Y1" s="139" t="s">
        <v>361</v>
      </c>
      <c r="Z1" s="139" t="s">
        <v>362</v>
      </c>
      <c r="AA1" s="139" t="s">
        <v>363</v>
      </c>
      <c r="AB1" s="139" t="s">
        <v>364</v>
      </c>
      <c r="AC1" s="139" t="s">
        <v>365</v>
      </c>
      <c r="AD1" s="139" t="s">
        <v>366</v>
      </c>
      <c r="AF1" s="2" t="s">
        <v>158</v>
      </c>
      <c r="AG1" s="2" t="s">
        <v>188</v>
      </c>
      <c r="AI1" t="s">
        <v>259</v>
      </c>
      <c r="AJ1" t="s">
        <v>260</v>
      </c>
      <c r="AK1" t="s">
        <v>261</v>
      </c>
      <c r="AM1" t="s">
        <v>450</v>
      </c>
    </row>
    <row r="2" spans="1:39">
      <c r="A2">
        <v>1</v>
      </c>
      <c r="B2" t="s">
        <v>122</v>
      </c>
      <c r="C2" s="1" t="s">
        <v>380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Launcher 6F EBU 3.5</v>
      </c>
      <c r="S2" s="139" t="str">
        <f>IFERROR(INDEX(Расходка[Наименование расходного материала],MATCH(Расходка[№],Поиск_расходки[Индекс2],0)),"")</f>
        <v>Dolphin</v>
      </c>
      <c r="T2" s="139" t="str">
        <f>IFERROR(INDEX(Расходка[Наименование расходного материала],MATCH(Расходка[№],Поиск_расходки[Индекс3],0)),"")</f>
        <v>Intuition</v>
      </c>
      <c r="U2" s="139" t="str">
        <f>IFERROR(INDEX(Расходка[Наименование расходного материала],MATCH(Расходка[№],Поиск_расходки[Индекс4],0)),"")</f>
        <v>DES, Resolute Integtity</v>
      </c>
      <c r="V2" s="139" t="str">
        <f>IFERROR(INDEX(Расходка[Наименование расходного материала],MATCH(Расходка[№],Поиск_расходки[Индекс5],0)),"")</f>
        <v>Sprinter Legend</v>
      </c>
      <c r="W2" s="139" t="str">
        <f>IFERROR(INDEX(Расходка[Наименование расходного материала],MATCH(Расходка[№],Поиск_расходки[Индекс6],0)),"")</f>
        <v>Sprinter Legend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253</v>
      </c>
      <c r="AJ2" t="s">
        <v>262</v>
      </c>
      <c r="AK2" t="str">
        <f>CONCATENATE(AI2,AJ2)</f>
        <v xml:space="preserve">Контраст: Ультравист 370 </v>
      </c>
      <c r="AM2" t="s">
        <v>4</v>
      </c>
    </row>
    <row r="3" spans="1:39">
      <c r="A3">
        <v>2</v>
      </c>
      <c r="B3" t="s">
        <v>5</v>
      </c>
      <c r="C3" t="s">
        <v>388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0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>NC Accuforce</v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441</v>
      </c>
      <c r="AI3" t="s">
        <v>253</v>
      </c>
      <c r="AJ3" t="s">
        <v>263</v>
      </c>
      <c r="AK3" t="str">
        <f t="shared" ref="AK3:AK6" si="0">CONCATENATE(AI3,AJ3)</f>
        <v>Контраст: Омнипак 350</v>
      </c>
      <c r="AM3" t="s">
        <v>3</v>
      </c>
    </row>
    <row r="4" spans="1:39">
      <c r="A4">
        <v>3</v>
      </c>
      <c r="B4" t="s">
        <v>5</v>
      </c>
      <c r="C4" t="s">
        <v>389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0</v>
      </c>
      <c r="H4" s="140">
        <f>IF(ISNUMBER(SEARCH('Карта учёта'!$B$16,Расходка[Наименование расходного материала])),MAX($H$1:H3)+1,0)</f>
        <v>0</v>
      </c>
      <c r="I4" s="140">
        <f>IF(ISNUMBER(SEARCH('Карта учёта'!$B$17,Расходка[Наименование расходного материала])),MAX($I$1:I3)+1,0)</f>
        <v>1</v>
      </c>
      <c r="J4" s="140">
        <f>IF(ISNUMBER(SEARCH('Карта учёта'!$B$18,Расходка[Наименование расходного материала])),MAX($J$1:J3)+1,0)</f>
        <v>1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>Sprinter Legend</v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104</v>
      </c>
      <c r="AI4" t="s">
        <v>253</v>
      </c>
      <c r="AJ4" t="s">
        <v>264</v>
      </c>
      <c r="AK4" t="str">
        <f t="shared" si="0"/>
        <v>Контраст: Оптирей 350</v>
      </c>
      <c r="AM4" t="s">
        <v>6</v>
      </c>
    </row>
    <row r="5" spans="1:39">
      <c r="A5">
        <v>4</v>
      </c>
      <c r="B5" t="s">
        <v>5</v>
      </c>
      <c r="C5" t="s">
        <v>342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0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>Sapphire</v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157</v>
      </c>
      <c r="AI5" t="s">
        <v>253</v>
      </c>
      <c r="AJ5" t="s">
        <v>265</v>
      </c>
      <c r="AK5" t="str">
        <f t="shared" si="0"/>
        <v>Контраст: Юнигексол 350</v>
      </c>
      <c r="AM5" t="s">
        <v>5</v>
      </c>
    </row>
    <row r="6" spans="1:39">
      <c r="A6">
        <v>5</v>
      </c>
      <c r="B6" t="s">
        <v>5</v>
      </c>
      <c r="C6" s="1" t="s">
        <v>343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>Euphora</v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105</v>
      </c>
      <c r="AI6" t="s">
        <v>253</v>
      </c>
      <c r="AJ6" t="s">
        <v>266</v>
      </c>
      <c r="AK6" t="str">
        <f t="shared" si="0"/>
        <v>Контраст: Сканлюкс 370</v>
      </c>
      <c r="AM6" t="s">
        <v>122</v>
      </c>
    </row>
    <row r="7" spans="1:39">
      <c r="A7">
        <v>6</v>
      </c>
      <c r="B7" t="s">
        <v>5</v>
      </c>
      <c r="C7" s="1" t="s">
        <v>377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0</v>
      </c>
      <c r="J7" s="140">
        <f>IF(ISNUMBER(SEARCH('Карта учёта'!$B$18,Расходка[Наименование расходного материала])),MAX($J$1:J6)+1,0)</f>
        <v>0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>NC Euphora</v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113</v>
      </c>
      <c r="AI7" t="s">
        <v>253</v>
      </c>
      <c r="AJ7" t="s">
        <v>267</v>
      </c>
      <c r="AK7" t="str">
        <f t="shared" ref="AK7:AK8" si="1">CONCATENATE(AI7,AJ7)</f>
        <v>Контраст: Йогексол 350</v>
      </c>
      <c r="AM7" t="s">
        <v>376</v>
      </c>
    </row>
    <row r="8" spans="1:39">
      <c r="A8">
        <v>7</v>
      </c>
      <c r="B8" t="s">
        <v>3</v>
      </c>
      <c r="C8" t="s">
        <v>390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>Fielder</v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106</v>
      </c>
      <c r="AI8" t="s">
        <v>253</v>
      </c>
      <c r="AJ8" t="s">
        <v>268</v>
      </c>
      <c r="AK8" t="str">
        <f t="shared" si="1"/>
        <v>Контраст: Визипак 320</v>
      </c>
      <c r="AM8" t="s">
        <v>269</v>
      </c>
    </row>
    <row r="9" spans="1:39">
      <c r="A9">
        <v>8</v>
      </c>
      <c r="B9" t="s">
        <v>3</v>
      </c>
      <c r="C9" t="s">
        <v>391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>Sion</v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107</v>
      </c>
      <c r="AM9" t="s">
        <v>123</v>
      </c>
    </row>
    <row r="10" spans="1:39">
      <c r="A10">
        <v>9</v>
      </c>
      <c r="B10" t="s">
        <v>3</v>
      </c>
      <c r="C10" t="s">
        <v>392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0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>Rinato</v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108</v>
      </c>
      <c r="AM10" t="s">
        <v>367</v>
      </c>
    </row>
    <row r="11" spans="1:39">
      <c r="A11">
        <v>10</v>
      </c>
      <c r="B11" t="s">
        <v>3</v>
      </c>
      <c r="C11" t="s">
        <v>393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>Thunder</v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175</v>
      </c>
      <c r="AI11" s="2" t="s">
        <v>90</v>
      </c>
      <c r="AJ11" s="200" t="s">
        <v>451</v>
      </c>
      <c r="AM11" t="s">
        <v>378</v>
      </c>
    </row>
    <row r="12" spans="1:39">
      <c r="A12">
        <v>11</v>
      </c>
      <c r="B12" t="s">
        <v>3</v>
      </c>
      <c r="C12" t="s">
        <v>394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>ProVia 3 Hydro-Track®</v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109</v>
      </c>
      <c r="AI12" s="2">
        <v>155760</v>
      </c>
      <c r="AJ12" s="161" t="s">
        <v>385</v>
      </c>
    </row>
    <row r="13" spans="1:39">
      <c r="A13">
        <v>12</v>
      </c>
      <c r="B13" t="s">
        <v>3</v>
      </c>
      <c r="C13" t="s">
        <v>395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>ProVia 6 Hydro-Track®</v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110</v>
      </c>
      <c r="AI13" s="2">
        <v>155800</v>
      </c>
      <c r="AJ13" s="162" t="s">
        <v>386</v>
      </c>
    </row>
    <row r="14" spans="1:39">
      <c r="A14">
        <v>13</v>
      </c>
      <c r="B14" t="s">
        <v>3</v>
      </c>
      <c r="C14" t="s">
        <v>396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>ProVia 9 Hydro-Track®</v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111</v>
      </c>
      <c r="AI14" s="2">
        <v>218190</v>
      </c>
      <c r="AJ14" s="162" t="s">
        <v>387</v>
      </c>
    </row>
    <row r="15" spans="1:39">
      <c r="A15">
        <v>14</v>
      </c>
      <c r="B15" t="s">
        <v>3</v>
      </c>
      <c r="C15" t="s">
        <v>435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>Проводник коронарный  1g, Angioline</v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15" s="4" t="s">
        <v>5</v>
      </c>
      <c r="AG15" s="4" t="s">
        <v>112</v>
      </c>
      <c r="AI15" s="2">
        <v>136170</v>
      </c>
      <c r="AJ15" t="s">
        <v>5</v>
      </c>
    </row>
    <row r="16" spans="1:39">
      <c r="A16">
        <v>15</v>
      </c>
      <c r="B16" t="s">
        <v>3</v>
      </c>
      <c r="C16" t="s">
        <v>124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16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6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6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6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6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6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6" s="4" t="s">
        <v>5</v>
      </c>
      <c r="AG16" s="4" t="s">
        <v>418</v>
      </c>
    </row>
    <row r="17" spans="1:33">
      <c r="A17">
        <v>16</v>
      </c>
      <c r="B17" t="s">
        <v>3</v>
      </c>
      <c r="C17" t="s">
        <v>397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>Cougar LS Hydro-Track®</v>
      </c>
      <c r="Y17" s="139" t="str">
        <f>IFERROR(INDEX(Расходка[Наименование расходного материала],MATCH(Расходка[№],Поиск_расходки[Индекс8],0)),"")</f>
        <v>Cougar LS Hydro-Track®</v>
      </c>
      <c r="Z17" s="139" t="str">
        <f>IFERROR(INDEX(Расходка[Наименование расходного материала],MATCH(Расходка[№],Поиск_расходки[Индекс9],0)),"")</f>
        <v>Cougar LS Hydro-Track®</v>
      </c>
      <c r="AA17" s="139" t="str">
        <f>IFERROR(INDEX(Расходка[Наименование расходного материала],MATCH(Расходка[№],Поиск_расходки[Индекс10],0)),"")</f>
        <v>Cougar LS Hydro-Track®</v>
      </c>
      <c r="AB17" s="139" t="str">
        <f>IFERROR(INDEX(Расходка[Наименование расходного материала],MATCH(Расходка[№],Поиск_расходки[Индекс11],0)),"")</f>
        <v>Cougar LS Hydro-Track®</v>
      </c>
      <c r="AC17" s="139" t="str">
        <f>IFERROR(INDEX(Расходка[Наименование расходного материала],MATCH(Расходка[№],Поиск_расходки[Индекс12],0)),"")</f>
        <v>Cougar LS Hydro-Track®</v>
      </c>
      <c r="AD17" s="139" t="str">
        <f>IFERROR(INDEX(Расходка[Наименование расходного материала],MATCH(Расходка[№],Поиск_расходки[Индекс13],0)),"")</f>
        <v>Cougar LS Hydro-Track®</v>
      </c>
      <c r="AF17" s="4" t="s">
        <v>5</v>
      </c>
      <c r="AG17" s="4" t="s">
        <v>415</v>
      </c>
    </row>
    <row r="18" spans="1:33">
      <c r="A18">
        <v>17</v>
      </c>
      <c r="B18" t="s">
        <v>3</v>
      </c>
      <c r="C18" t="s">
        <v>425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>Cougar XT Hydro-Track®</v>
      </c>
      <c r="Y18" s="139" t="str">
        <f>IFERROR(INDEX(Расходка[Наименование расходного материала],MATCH(Расходка[№],Поиск_расходки[Индекс8],0)),"")</f>
        <v>Cougar XT Hydro-Track®</v>
      </c>
      <c r="Z18" s="139" t="str">
        <f>IFERROR(INDEX(Расходка[Наименование расходного материала],MATCH(Расходка[№],Поиск_расходки[Индекс9],0)),"")</f>
        <v>Cougar XT Hydro-Track®</v>
      </c>
      <c r="AA18" s="139" t="str">
        <f>IFERROR(INDEX(Расходка[Наименование расходного материала],MATCH(Расходка[№],Поиск_расходки[Индекс10],0)),"")</f>
        <v>Cougar XT Hydro-Track®</v>
      </c>
      <c r="AB18" s="139" t="str">
        <f>IFERROR(INDEX(Расходка[Наименование расходного материала],MATCH(Расходка[№],Поиск_расходки[Индекс11],0)),"")</f>
        <v>Cougar XT Hydro-Track®</v>
      </c>
      <c r="AC18" s="139" t="str">
        <f>IFERROR(INDEX(Расходка[Наименование расходного материала],MATCH(Расходка[№],Поиск_расходки[Индекс12],0)),"")</f>
        <v>Cougar XT Hydro-Track®</v>
      </c>
      <c r="AD18" s="139" t="str">
        <f>IFERROR(INDEX(Расходка[Наименование расходного материала],MATCH(Расходка[№],Поиск_расходки[Индекс13],0)),"")</f>
        <v>Cougar XT Hydro-Track®</v>
      </c>
      <c r="AF18" s="4" t="s">
        <v>5</v>
      </c>
      <c r="AG18" s="4" t="s">
        <v>114</v>
      </c>
    </row>
    <row r="19" spans="1:33">
      <c r="A19">
        <v>18</v>
      </c>
      <c r="B19" t="s">
        <v>3</v>
      </c>
      <c r="C19" s="1" t="s">
        <v>398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1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>Intuition</v>
      </c>
      <c r="Y19" s="139" t="str">
        <f>IFERROR(INDEX(Расходка[Наименование расходного материала],MATCH(Расходка[№],Поиск_расходки[Индекс8],0)),"")</f>
        <v>Intuition</v>
      </c>
      <c r="Z19" s="139" t="str">
        <f>IFERROR(INDEX(Расходка[Наименование расходного материала],MATCH(Расходка[№],Поиск_расходки[Индекс9],0)),"")</f>
        <v>Intuition</v>
      </c>
      <c r="AA19" s="139" t="str">
        <f>IFERROR(INDEX(Расходка[Наименование расходного материала],MATCH(Расходка[№],Поиск_расходки[Индекс10],0)),"")</f>
        <v>Intuition</v>
      </c>
      <c r="AB19" s="139" t="str">
        <f>IFERROR(INDEX(Расходка[Наименование расходного материала],MATCH(Расходка[№],Поиск_расходки[Индекс11],0)),"")</f>
        <v>Intuition</v>
      </c>
      <c r="AC19" s="139" t="str">
        <f>IFERROR(INDEX(Расходка[Наименование расходного материала],MATCH(Расходка[№],Поиск_расходки[Индекс12],0)),"")</f>
        <v>Intuition</v>
      </c>
      <c r="AD19" s="139" t="str">
        <f>IFERROR(INDEX(Расходка[Наименование расходного материала],MATCH(Расходка[№],Поиск_расходки[Индекс13],0)),"")</f>
        <v>Intuition</v>
      </c>
      <c r="AF19" s="4" t="s">
        <v>5</v>
      </c>
      <c r="AG19" s="4" t="s">
        <v>115</v>
      </c>
    </row>
    <row r="20" spans="1:33">
      <c r="A20">
        <v>19</v>
      </c>
      <c r="B20" t="s">
        <v>3</v>
      </c>
      <c r="C20" s="1" t="s">
        <v>514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0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0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>Gaia Second</v>
      </c>
      <c r="Y20" s="139" t="str">
        <f>IFERROR(INDEX(Расходка[Наименование расходного материала],MATCH(Расходка[№],Поиск_расходки[Индекс8],0)),"")</f>
        <v>Gaia Second</v>
      </c>
      <c r="Z20" s="139" t="str">
        <f>IFERROR(INDEX(Расходка[Наименование расходного материала],MATCH(Расходка[№],Поиск_расходки[Индекс9],0)),"")</f>
        <v>Gaia Second</v>
      </c>
      <c r="AA20" s="139" t="str">
        <f>IFERROR(INDEX(Расходка[Наименование расходного материала],MATCH(Расходка[№],Поиск_расходки[Индекс10],0)),"")</f>
        <v>Gaia Second</v>
      </c>
      <c r="AB20" s="139" t="str">
        <f>IFERROR(INDEX(Расходка[Наименование расходного материала],MATCH(Расходка[№],Поиск_расходки[Индекс11],0)),"")</f>
        <v>Gaia Second</v>
      </c>
      <c r="AC20" s="139" t="str">
        <f>IFERROR(INDEX(Расходка[Наименование расходного материала],MATCH(Расходка[№],Поиск_расходки[Индекс12],0)),"")</f>
        <v>Gaia Second</v>
      </c>
      <c r="AD20" s="139" t="str">
        <f>IFERROR(INDEX(Расходка[Наименование расходного материала],MATCH(Расходка[№],Поиск_расходки[Индекс13],0)),"")</f>
        <v>Gaia Second</v>
      </c>
      <c r="AF20" s="4" t="s">
        <v>5</v>
      </c>
      <c r="AG20" s="4" t="s">
        <v>116</v>
      </c>
    </row>
    <row r="21" spans="1:33">
      <c r="A21">
        <v>20</v>
      </c>
      <c r="B21" t="s">
        <v>6</v>
      </c>
      <c r="C21" s="163" t="s">
        <v>399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0</v>
      </c>
      <c r="H21" s="140">
        <f>IF(ISNUMBER(SEARCH('Карта учёта'!$B$16,Расходка[Наименование расходного материала])),MAX($H$1:H20)+1,0)</f>
        <v>1</v>
      </c>
      <c r="I21" s="140">
        <f>IF(ISNUMBER(SEARCH('Карта учёта'!$B$17,Расходка[Наименование расходного материала])),MAX($I$1:I20)+1,0)</f>
        <v>0</v>
      </c>
      <c r="J21" s="140">
        <f>IF(ISNUMBER(SEARCH('Карта учёта'!$B$18,Расходка[Наименование расходного материала])),MAX($J$1:J20)+1,0)</f>
        <v>0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>DES, Resolute Integtity</v>
      </c>
      <c r="Y21" s="139" t="str">
        <f>IFERROR(INDEX(Расходка[Наименование расходного материала],MATCH(Расходка[№],Поиск_расходки[Индекс8],0)),"")</f>
        <v>DES, Resolute Integtity</v>
      </c>
      <c r="Z21" s="139" t="str">
        <f>IFERROR(INDEX(Расходка[Наименование расходного материала],MATCH(Расходка[№],Поиск_расходки[Индекс9],0)),"")</f>
        <v>DES, Resolute Integtity</v>
      </c>
      <c r="AA21" s="139" t="str">
        <f>IFERROR(INDEX(Расходка[Наименование расходного материала],MATCH(Расходка[№],Поиск_расходки[Индекс10],0)),"")</f>
        <v>DES, Resolute Integtity</v>
      </c>
      <c r="AB21" s="139" t="str">
        <f>IFERROR(INDEX(Расходка[Наименование расходного материала],MATCH(Расходка[№],Поиск_расходки[Индекс11],0)),"")</f>
        <v>DES, Resolute Integtity</v>
      </c>
      <c r="AC21" s="139" t="str">
        <f>IFERROR(INDEX(Расходка[Наименование расходного материала],MATCH(Расходка[№],Поиск_расходки[Индекс12],0)),"")</f>
        <v>DES, Resolute Integtity</v>
      </c>
      <c r="AD21" s="139" t="str">
        <f>IFERROR(INDEX(Расходка[Наименование расходного материала],MATCH(Расходка[№],Поиск_расходки[Индекс13],0)),"")</f>
        <v>DES, Resolute Integtity</v>
      </c>
      <c r="AF21" s="4" t="s">
        <v>5</v>
      </c>
      <c r="AG21" s="4" t="s">
        <v>117</v>
      </c>
    </row>
    <row r="22" spans="1:33">
      <c r="A22">
        <v>21</v>
      </c>
      <c r="B22" t="s">
        <v>6</v>
      </c>
      <c r="C22" s="197" t="s">
        <v>429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>DES, Calipso</v>
      </c>
      <c r="Y22" s="139" t="str">
        <f>IFERROR(INDEX(Расходка[Наименование расходного материала],MATCH(Расходка[№],Поиск_расходки[Индекс8],0)),"")</f>
        <v>DES, Calipso</v>
      </c>
      <c r="Z22" s="139" t="str">
        <f>IFERROR(INDEX(Расходка[Наименование расходного материала],MATCH(Расходка[№],Поиск_расходки[Индекс9],0)),"")</f>
        <v>DES, Calipso</v>
      </c>
      <c r="AA22" s="139" t="str">
        <f>IFERROR(INDEX(Расходка[Наименование расходного материала],MATCH(Расходка[№],Поиск_расходки[Индекс10],0)),"")</f>
        <v>DES, Calipso</v>
      </c>
      <c r="AB22" s="139" t="str">
        <f>IFERROR(INDEX(Расходка[Наименование расходного материала],MATCH(Расходка[№],Поиск_расходки[Индекс11],0)),"")</f>
        <v>DES, Calipso</v>
      </c>
      <c r="AC22" s="139" t="str">
        <f>IFERROR(INDEX(Расходка[Наименование расходного материала],MATCH(Расходка[№],Поиск_расходки[Индекс12],0)),"")</f>
        <v>DES, Calipso</v>
      </c>
      <c r="AD22" s="139" t="str">
        <f>IFERROR(INDEX(Расходка[Наименование расходного материала],MATCH(Расходка[№],Поиск_расходки[Индекс13],0)),"")</f>
        <v>DES, Calipso</v>
      </c>
      <c r="AF22" s="4" t="s">
        <v>5</v>
      </c>
      <c r="AG22" s="4" t="s">
        <v>118</v>
      </c>
    </row>
    <row r="23" spans="1:33">
      <c r="A23">
        <v>22</v>
      </c>
      <c r="B23" t="s">
        <v>6</v>
      </c>
      <c r="C23" s="197" t="s">
        <v>428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>DES, NanoMed</v>
      </c>
      <c r="Y23" s="139" t="str">
        <f>IFERROR(INDEX(Расходка[Наименование расходного материала],MATCH(Расходка[№],Поиск_расходки[Индекс8],0)),"")</f>
        <v>DES, NanoMed</v>
      </c>
      <c r="Z23" s="139" t="str">
        <f>IFERROR(INDEX(Расходка[Наименование расходного материала],MATCH(Расходка[№],Поиск_расходки[Индекс9],0)),"")</f>
        <v>DES, NanoMed</v>
      </c>
      <c r="AA23" s="139" t="str">
        <f>IFERROR(INDEX(Расходка[Наименование расходного материала],MATCH(Расходка[№],Поиск_расходки[Индекс10],0)),"")</f>
        <v>DES, NanoMed</v>
      </c>
      <c r="AB23" s="139" t="str">
        <f>IFERROR(INDEX(Расходка[Наименование расходного материала],MATCH(Расходка[№],Поиск_расходки[Индекс11],0)),"")</f>
        <v>DES, NanoMed</v>
      </c>
      <c r="AC23" s="139" t="str">
        <f>IFERROR(INDEX(Расходка[Наименование расходного материала],MATCH(Расходка[№],Поиск_расходки[Индекс12],0)),"")</f>
        <v>DES, NanoMed</v>
      </c>
      <c r="AD23" s="139" t="str">
        <f>IFERROR(INDEX(Расходка[Наименование расходного материала],MATCH(Расходка[№],Поиск_расходки[Индекс13],0)),"")</f>
        <v>DES, NanoMed</v>
      </c>
      <c r="AF23" s="4" t="s">
        <v>5</v>
      </c>
      <c r="AG23" s="4" t="s">
        <v>119</v>
      </c>
    </row>
    <row r="24" spans="1:33">
      <c r="A24">
        <v>23</v>
      </c>
      <c r="B24" t="s">
        <v>6</v>
      </c>
      <c r="C24" s="199" t="s">
        <v>444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>DES,Firehawk</v>
      </c>
      <c r="Y24" s="139" t="str">
        <f>IFERROR(INDEX(Расходка[Наименование расходного материала],MATCH(Расходка[№],Поиск_расходки[Индекс8],0)),"")</f>
        <v>DES,Firehawk</v>
      </c>
      <c r="Z24" s="139" t="str">
        <f>IFERROR(INDEX(Расходка[Наименование расходного материала],MATCH(Расходка[№],Поиск_расходки[Индекс9],0)),"")</f>
        <v>DES,Firehawk</v>
      </c>
      <c r="AA24" s="139" t="str">
        <f>IFERROR(INDEX(Расходка[Наименование расходного материала],MATCH(Расходка[№],Поиск_расходки[Индекс10],0)),"")</f>
        <v>DES,Firehawk</v>
      </c>
      <c r="AB24" s="139" t="str">
        <f>IFERROR(INDEX(Расходка[Наименование расходного материала],MATCH(Расходка[№],Поиск_расходки[Индекс11],0)),"")</f>
        <v>DES,Firehawk</v>
      </c>
      <c r="AC24" s="139" t="str">
        <f>IFERROR(INDEX(Расходка[Наименование расходного материала],MATCH(Расходка[№],Поиск_расходки[Индекс12],0)),"")</f>
        <v>DES,Firehawk</v>
      </c>
      <c r="AD24" s="139" t="str">
        <f>IFERROR(INDEX(Расходка[Наименование расходного материала],MATCH(Расходка[№],Поиск_расходки[Индекс13],0)),"")</f>
        <v>DES,Firehawk</v>
      </c>
      <c r="AF24" s="4" t="s">
        <v>5</v>
      </c>
      <c r="AG24" s="4" t="s">
        <v>120</v>
      </c>
    </row>
    <row r="25" spans="1:33">
      <c r="A25">
        <v>24</v>
      </c>
      <c r="B25" t="s">
        <v>6</v>
      </c>
      <c r="C25" s="1" t="s">
        <v>344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>BMS, Integtity</v>
      </c>
      <c r="Y25" s="139" t="str">
        <f>IFERROR(INDEX(Расходка[Наименование расходного материала],MATCH(Расходка[№],Поиск_расходки[Индекс8],0)),"")</f>
        <v>BMS, Integtity</v>
      </c>
      <c r="Z25" s="139" t="str">
        <f>IFERROR(INDEX(Расходка[Наименование расходного материала],MATCH(Расходка[№],Поиск_расходки[Индекс9],0)),"")</f>
        <v>BMS, Integtity</v>
      </c>
      <c r="AA25" s="139" t="str">
        <f>IFERROR(INDEX(Расходка[Наименование расходного материала],MATCH(Расходка[№],Поиск_расходки[Индекс10],0)),"")</f>
        <v>BMS, Integtity</v>
      </c>
      <c r="AB25" s="139" t="str">
        <f>IFERROR(INDEX(Расходка[Наименование расходного материала],MATCH(Расходка[№],Поиск_расходки[Индекс11],0)),"")</f>
        <v>BMS, Integtity</v>
      </c>
      <c r="AC25" s="139" t="str">
        <f>IFERROR(INDEX(Расходка[Наименование расходного материала],MATCH(Расходка[№],Поиск_расходки[Индекс12],0)),"")</f>
        <v>BMS, Integtity</v>
      </c>
      <c r="AD25" s="139" t="str">
        <f>IFERROR(INDEX(Расходка[Наименование расходного материала],MATCH(Расходка[№],Поиск_расходки[Индекс13],0)),"")</f>
        <v>BMS, Integtity</v>
      </c>
      <c r="AF25" s="4" t="s">
        <v>5</v>
      </c>
      <c r="AG25" s="4" t="s">
        <v>121</v>
      </c>
    </row>
    <row r="26" spans="1:33">
      <c r="A26">
        <v>25</v>
      </c>
      <c r="B26" t="s">
        <v>123</v>
      </c>
      <c r="C26" s="1" t="s">
        <v>400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>Guidezilla™ II 6F</v>
      </c>
      <c r="Y26" s="144" t="str">
        <f>IFERROR(INDEX(Расходка[Наименование расходного материала],MATCH(Расходка[№],Поиск_расходки[Индекс8],0)),"")</f>
        <v>Guidezilla™ II 6F</v>
      </c>
      <c r="Z26" s="144" t="str">
        <f>IFERROR(INDEX(Расходка[Наименование расходного материала],MATCH(Расходка[№],Поиск_расходки[Индекс9],0)),"")</f>
        <v>Guidezilla™ II 6F</v>
      </c>
      <c r="AA26" s="144" t="str">
        <f>IFERROR(INDEX(Расходка[Наименование расходного материала],MATCH(Расходка[№],Поиск_расходки[Индекс10],0)),"")</f>
        <v>Guidezilla™ II 6F</v>
      </c>
      <c r="AB26" s="144" t="str">
        <f>IFERROR(INDEX(Расходка[Наименование расходного материала],MATCH(Расходка[№],Поиск_расходки[Индекс11],0)),"")</f>
        <v>Guidezilla™ II 6F</v>
      </c>
      <c r="AC26" s="144" t="str">
        <f>IFERROR(INDEX(Расходка[Наименование расходного материала],MATCH(Расходка[№],Поиск_расходки[Индекс12],0)),"")</f>
        <v>Guidezilla™ II 6F</v>
      </c>
      <c r="AD26" s="144" t="str">
        <f>IFERROR(INDEX(Расходка[Наименование расходного материала],MATCH(Расходка[№],Поиск_расходки[Индекс13],0)),"")</f>
        <v>Guidezilla™ II 6F</v>
      </c>
      <c r="AF26" s="4" t="s">
        <v>5</v>
      </c>
      <c r="AG26" s="4" t="s">
        <v>372</v>
      </c>
    </row>
    <row r="27" spans="1:33">
      <c r="A27">
        <v>26</v>
      </c>
      <c r="B27" t="s">
        <v>123</v>
      </c>
      <c r="C27" s="1" t="s">
        <v>426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>Telescope ™ II 6F</v>
      </c>
      <c r="Y27" s="144" t="str">
        <f>IFERROR(INDEX(Расходка[Наименование расходного материала],MATCH(Расходка[№],Поиск_расходки[Индекс8],0)),"")</f>
        <v>Telescope ™ II 6F</v>
      </c>
      <c r="Z27" s="144" t="str">
        <f>IFERROR(INDEX(Расходка[Наименование расходного материала],MATCH(Расходка[№],Поиск_расходки[Индекс9],0)),"")</f>
        <v>Telescope ™ II 6F</v>
      </c>
      <c r="AA27" s="144" t="str">
        <f>IFERROR(INDEX(Расходка[Наименование расходного материала],MATCH(Расходка[№],Поиск_расходки[Индекс10],0)),"")</f>
        <v>Telescope ™ II 6F</v>
      </c>
      <c r="AB27" s="144" t="str">
        <f>IFERROR(INDEX(Расходка[Наименование расходного материала],MATCH(Расходка[№],Поиск_расходки[Индекс11],0)),"")</f>
        <v>Telescope ™ II 6F</v>
      </c>
      <c r="AC27" s="144" t="str">
        <f>IFERROR(INDEX(Расходка[Наименование расходного материала],MATCH(Расходка[№],Поиск_расходки[Индекс12],0)),"")</f>
        <v>Telescope ™ II 6F</v>
      </c>
      <c r="AD27" s="144" t="str">
        <f>IFERROR(INDEX(Расходка[Наименование расходного материала],MATCH(Расходка[№],Поиск_расходки[Индекс13],0)),"")</f>
        <v>Telescope ™ II 6F</v>
      </c>
      <c r="AF27" s="4" t="s">
        <v>5</v>
      </c>
      <c r="AG27" s="4" t="s">
        <v>373</v>
      </c>
    </row>
    <row r="28" spans="1:33">
      <c r="A28">
        <v>27</v>
      </c>
      <c r="B28" t="s">
        <v>4</v>
      </c>
      <c r="C28" t="s">
        <v>401</v>
      </c>
      <c r="E28" s="142">
        <f>IF(ISNUMBER(SEARCH('Карта учёта'!$B$13,Расходка[[#This Row],[Наименование расходного материала]])),MAX($E$1:E27)+1,0)</f>
        <v>1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>Launcher 6F EBU 3.5</v>
      </c>
      <c r="Y28" s="144" t="str">
        <f>IFERROR(INDEX(Расходка[Наименование расходного материала],MATCH(Расходка[№],Поиск_расходки[Индекс8],0)),"")</f>
        <v>Launcher 6F EBU 3.5</v>
      </c>
      <c r="Z28" s="144" t="str">
        <f>IFERROR(INDEX(Расходка[Наименование расходного материала],MATCH(Расходка[№],Поиск_расходки[Индекс9],0)),"")</f>
        <v>Launcher 6F EBU 3.5</v>
      </c>
      <c r="AA28" s="144" t="str">
        <f>IFERROR(INDEX(Расходка[Наименование расходного материала],MATCH(Расходка[№],Поиск_расходки[Индекс10],0)),"")</f>
        <v>Launcher 6F EBU 3.5</v>
      </c>
      <c r="AB28" s="144" t="str">
        <f>IFERROR(INDEX(Расходка[Наименование расходного материала],MATCH(Расходка[№],Поиск_расходки[Индекс11],0)),"")</f>
        <v>Launcher 6F EBU 3.5</v>
      </c>
      <c r="AC28" s="144" t="str">
        <f>IFERROR(INDEX(Расходка[Наименование расходного материала],MATCH(Расходка[№],Поиск_расходки[Индекс12],0)),"")</f>
        <v>Launcher 6F EBU 3.5</v>
      </c>
      <c r="AD28" s="144" t="str">
        <f>IFERROR(INDEX(Расходка[Наименование расходного материала],MATCH(Расходка[№],Поиск_расходки[Индекс13],0)),"")</f>
        <v>Launcher 6F EBU 3.5</v>
      </c>
      <c r="AF28" s="4" t="s">
        <v>5</v>
      </c>
      <c r="AG28" s="4" t="s">
        <v>513</v>
      </c>
    </row>
    <row r="29" spans="1:33">
      <c r="A29">
        <v>28</v>
      </c>
      <c r="B29" t="s">
        <v>4</v>
      </c>
      <c r="C29" t="s">
        <v>402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>Launcher 6F EBU 4.0</v>
      </c>
      <c r="Y29" s="144" t="str">
        <f>IFERROR(INDEX(Расходка[Наименование расходного материала],MATCH(Расходка[№],Поиск_расходки[Индекс8],0)),"")</f>
        <v>Launcher 6F EBU 4.0</v>
      </c>
      <c r="Z29" s="144" t="str">
        <f>IFERROR(INDEX(Расходка[Наименование расходного материала],MATCH(Расходка[№],Поиск_расходки[Индекс9],0)),"")</f>
        <v>Launcher 6F EBU 4.0</v>
      </c>
      <c r="AA29" s="144" t="str">
        <f>IFERROR(INDEX(Расходка[Наименование расходного материала],MATCH(Расходка[№],Поиск_расходки[Индекс10],0)),"")</f>
        <v>Launcher 6F EBU 4.0</v>
      </c>
      <c r="AB29" s="144" t="str">
        <f>IFERROR(INDEX(Расходка[Наименование расходного материала],MATCH(Расходка[№],Поиск_расходки[Индекс11],0)),"")</f>
        <v>Launcher 6F EBU 4.0</v>
      </c>
      <c r="AC29" s="144" t="str">
        <f>IFERROR(INDEX(Расходка[Наименование расходного материала],MATCH(Расходка[№],Поиск_расходки[Индекс12],0)),"")</f>
        <v>Launcher 6F EBU 4.0</v>
      </c>
      <c r="AD29" s="144" t="str">
        <f>IFERROR(INDEX(Расходка[Наименование расходного материала],MATCH(Расходка[№],Поиск_расходки[Индекс13],0)),"")</f>
        <v>Launcher 6F EBU 4.0</v>
      </c>
      <c r="AF29" s="4" t="s">
        <v>6</v>
      </c>
      <c r="AG29" s="4" t="s">
        <v>159</v>
      </c>
    </row>
    <row r="30" spans="1:33">
      <c r="A30">
        <v>29</v>
      </c>
      <c r="B30" t="s">
        <v>4</v>
      </c>
      <c r="C30" t="s">
        <v>403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>Launcher 6F JL 3.5</v>
      </c>
      <c r="Y30" s="144" t="str">
        <f>IFERROR(INDEX(Расходка[Наименование расходного материала],MATCH(Расходка[№],Поиск_расходки[Индекс8],0)),"")</f>
        <v>Launcher 6F JL 3.5</v>
      </c>
      <c r="Z30" s="144" t="str">
        <f>IFERROR(INDEX(Расходка[Наименование расходного материала],MATCH(Расходка[№],Поиск_расходки[Индекс9],0)),"")</f>
        <v>Launcher 6F JL 3.5</v>
      </c>
      <c r="AA30" s="144" t="str">
        <f>IFERROR(INDEX(Расходка[Наименование расходного материала],MATCH(Расходка[№],Поиск_расходки[Индекс10],0)),"")</f>
        <v>Launcher 6F JL 3.5</v>
      </c>
      <c r="AB30" s="144" t="str">
        <f>IFERROR(INDEX(Расходка[Наименование расходного материала],MATCH(Расходка[№],Поиск_расходки[Индекс11],0)),"")</f>
        <v>Launcher 6F JL 3.5</v>
      </c>
      <c r="AC30" s="144" t="str">
        <f>IFERROR(INDEX(Расходка[Наименование расходного материала],MATCH(Расходка[№],Поиск_расходки[Индекс12],0)),"")</f>
        <v>Launcher 6F JL 3.5</v>
      </c>
      <c r="AD30" s="144" t="str">
        <f>IFERROR(INDEX(Расходка[Наименование расходного материала],MATCH(Расходка[№],Поиск_расходки[Индекс13],0)),"")</f>
        <v>Launcher 6F JL 3.5</v>
      </c>
      <c r="AF30" s="4" t="s">
        <v>6</v>
      </c>
      <c r="AG30" s="4" t="s">
        <v>453</v>
      </c>
    </row>
    <row r="31" spans="1:33">
      <c r="A31">
        <v>30</v>
      </c>
      <c r="B31" t="s">
        <v>4</v>
      </c>
      <c r="C31" t="s">
        <v>404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>Launcher 6F JL 4.0</v>
      </c>
      <c r="Y31" s="144" t="str">
        <f>IFERROR(INDEX(Расходка[Наименование расходного материала],MATCH(Расходка[№],Поиск_расходки[Индекс8],0)),"")</f>
        <v>Launcher 6F JL 4.0</v>
      </c>
      <c r="Z31" s="144" t="str">
        <f>IFERROR(INDEX(Расходка[Наименование расходного материала],MATCH(Расходка[№],Поиск_расходки[Индекс9],0)),"")</f>
        <v>Launcher 6F JL 4.0</v>
      </c>
      <c r="AA31" s="144" t="str">
        <f>IFERROR(INDEX(Расходка[Наименование расходного материала],MATCH(Расходка[№],Поиск_расходки[Индекс10],0)),"")</f>
        <v>Launcher 6F JL 4.0</v>
      </c>
      <c r="AB31" s="144" t="str">
        <f>IFERROR(INDEX(Расходка[Наименование расходного материала],MATCH(Расходка[№],Поиск_расходки[Индекс11],0)),"")</f>
        <v>Launcher 6F JL 4.0</v>
      </c>
      <c r="AC31" s="144" t="str">
        <f>IFERROR(INDEX(Расходка[Наименование расходного материала],MATCH(Расходка[№],Поиск_расходки[Индекс12],0)),"")</f>
        <v>Launcher 6F JL 4.0</v>
      </c>
      <c r="AD31" s="144" t="str">
        <f>IFERROR(INDEX(Расходка[Наименование расходного материала],MATCH(Расходка[№],Поиск_расходки[Индекс13],0)),"")</f>
        <v>Launcher 6F JL 4.0</v>
      </c>
      <c r="AF31" s="4" t="s">
        <v>6</v>
      </c>
      <c r="AG31" s="4" t="s">
        <v>419</v>
      </c>
    </row>
    <row r="32" spans="1:33">
      <c r="A32">
        <v>31</v>
      </c>
      <c r="B32" t="s">
        <v>4</v>
      </c>
      <c r="C32" t="s">
        <v>410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>Launcher 6F JL 4.5</v>
      </c>
      <c r="Y32" s="144" t="str">
        <f>IFERROR(INDEX(Расходка[Наименование расходного материала],MATCH(Расходка[№],Поиск_расходки[Индекс8],0)),"")</f>
        <v>Launcher 6F JL 4.5</v>
      </c>
      <c r="Z32" s="144" t="str">
        <f>IFERROR(INDEX(Расходка[Наименование расходного материала],MATCH(Расходка[№],Поиск_расходки[Индекс9],0)),"")</f>
        <v>Launcher 6F JL 4.5</v>
      </c>
      <c r="AA32" s="144" t="str">
        <f>IFERROR(INDEX(Расходка[Наименование расходного материала],MATCH(Расходка[№],Поиск_расходки[Индекс10],0)),"")</f>
        <v>Launcher 6F JL 4.5</v>
      </c>
      <c r="AB32" s="144" t="str">
        <f>IFERROR(INDEX(Расходка[Наименование расходного материала],MATCH(Расходка[№],Поиск_расходки[Индекс11],0)),"")</f>
        <v>Launcher 6F JL 4.5</v>
      </c>
      <c r="AC32" s="144" t="str">
        <f>IFERROR(INDEX(Расходка[Наименование расходного материала],MATCH(Расходка[№],Поиск_расходки[Индекс12],0)),"")</f>
        <v>Launcher 6F JL 4.5</v>
      </c>
      <c r="AD32" s="144" t="str">
        <f>IFERROR(INDEX(Расходка[Наименование расходного материала],MATCH(Расходка[№],Поиск_расходки[Индекс13],0)),"")</f>
        <v>Launcher 6F JL 4.5</v>
      </c>
      <c r="AF32" s="4" t="s">
        <v>6</v>
      </c>
      <c r="AG32" s="4" t="s">
        <v>430</v>
      </c>
    </row>
    <row r="33" spans="1:33">
      <c r="A33">
        <v>32</v>
      </c>
      <c r="B33" t="s">
        <v>4</v>
      </c>
      <c r="C33" t="s">
        <v>445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>Launcher 6F AL 1</v>
      </c>
      <c r="Y33" s="144" t="str">
        <f>IFERROR(INDEX(Расходка[Наименование расходного материала],MATCH(Расходка[№],Поиск_расходки[Индекс8],0)),"")</f>
        <v>Launcher 6F AL 1</v>
      </c>
      <c r="Z33" s="144" t="str">
        <f>IFERROR(INDEX(Расходка[Наименование расходного материала],MATCH(Расходка[№],Поиск_расходки[Индекс9],0)),"")</f>
        <v>Launcher 6F AL 1</v>
      </c>
      <c r="AA33" s="144" t="str">
        <f>IFERROR(INDEX(Расходка[Наименование расходного материала],MATCH(Расходка[№],Поиск_расходки[Индекс10],0)),"")</f>
        <v>Launcher 6F AL 1</v>
      </c>
      <c r="AB33" s="144" t="str">
        <f>IFERROR(INDEX(Расходка[Наименование расходного материала],MATCH(Расходка[№],Поиск_расходки[Индекс11],0)),"")</f>
        <v>Launcher 6F AL 1</v>
      </c>
      <c r="AC33" s="144" t="str">
        <f>IFERROR(INDEX(Расходка[Наименование расходного материала],MATCH(Расходка[№],Поиск_расходки[Индекс12],0)),"")</f>
        <v>Launcher 6F AL 1</v>
      </c>
      <c r="AD33" s="144" t="str">
        <f>IFERROR(INDEX(Расходка[Наименование расходного материала],MATCH(Расходка[№],Поиск_расходки[Индекс13],0)),"")</f>
        <v>Launcher 6F AL 1</v>
      </c>
      <c r="AF33" s="4" t="s">
        <v>6</v>
      </c>
      <c r="AG33" s="4" t="s">
        <v>105</v>
      </c>
    </row>
    <row r="34" spans="1:33">
      <c r="A34">
        <v>33</v>
      </c>
      <c r="B34" t="s">
        <v>4</v>
      </c>
      <c r="C34" t="s">
        <v>446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33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>Launcher 6F AL 2</v>
      </c>
      <c r="Y34" s="144" t="str">
        <f>IFERROR(INDEX(Расходка[Наименование расходного материала],MATCH(Расходка[№],Поиск_расходки[Индекс8],0)),"")</f>
        <v>Launcher 6F AL 2</v>
      </c>
      <c r="Z34" s="144" t="str">
        <f>IFERROR(INDEX(Расходка[Наименование расходного материала],MATCH(Расходка[№],Поиск_расходки[Индекс9],0)),"")</f>
        <v>Launcher 6F AL 2</v>
      </c>
      <c r="AA34" s="144" t="str">
        <f>IFERROR(INDEX(Расходка[Наименование расходного материала],MATCH(Расходка[№],Поиск_расходки[Индекс10],0)),"")</f>
        <v>Launcher 6F AL 2</v>
      </c>
      <c r="AB34" s="144" t="str">
        <f>IFERROR(INDEX(Расходка[Наименование расходного материала],MATCH(Расходка[№],Поиск_расходки[Индекс11],0)),"")</f>
        <v>Launcher 6F AL 2</v>
      </c>
      <c r="AC34" s="144" t="str">
        <f>IFERROR(INDEX(Расходка[Наименование расходного материала],MATCH(Расходка[№],Поиск_расходки[Индекс12],0)),"")</f>
        <v>Launcher 6F AL 2</v>
      </c>
      <c r="AD34" s="144" t="str">
        <f>IFERROR(INDEX(Расходка[Наименование расходного материала],MATCH(Расходка[№],Поиск_расходки[Индекс13],0)),"")</f>
        <v>Launcher 6F AL 2</v>
      </c>
      <c r="AF34" s="4" t="s">
        <v>6</v>
      </c>
      <c r="AG34" s="4" t="s">
        <v>160</v>
      </c>
    </row>
    <row r="35" spans="1:33">
      <c r="A35">
        <v>34</v>
      </c>
      <c r="B35" t="s">
        <v>4</v>
      </c>
      <c r="C35" t="s">
        <v>405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0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34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>Launcher 6F JR 3.5</v>
      </c>
      <c r="Y35" s="144" t="str">
        <f>IFERROR(INDEX(Расходка[Наименование расходного материала],MATCH(Расходка[№],Поиск_расходки[Индекс8],0)),"")</f>
        <v>Launcher 6F JR 3.5</v>
      </c>
      <c r="Z35" s="144" t="str">
        <f>IFERROR(INDEX(Расходка[Наименование расходного материала],MATCH(Расходка[№],Поиск_расходки[Индекс9],0)),"")</f>
        <v>Launcher 6F JR 3.5</v>
      </c>
      <c r="AA35" s="144" t="str">
        <f>IFERROR(INDEX(Расходка[Наименование расходного материала],MATCH(Расходка[№],Поиск_расходки[Индекс10],0)),"")</f>
        <v>Launcher 6F JR 3.5</v>
      </c>
      <c r="AB35" s="144" t="str">
        <f>IFERROR(INDEX(Расходка[Наименование расходного материала],MATCH(Расходка[№],Поиск_расходки[Индекс11],0)),"")</f>
        <v>Launcher 6F JR 3.5</v>
      </c>
      <c r="AC35" s="144" t="str">
        <f>IFERROR(INDEX(Расходка[Наименование расходного материала],MATCH(Расходка[№],Поиск_расходки[Индекс12],0)),"")</f>
        <v>Launcher 6F JR 3.5</v>
      </c>
      <c r="AD35" s="144" t="str">
        <f>IFERROR(INDEX(Расходка[Наименование расходного материала],MATCH(Расходка[№],Поиск_расходки[Индекс13],0)),"")</f>
        <v>Launcher 6F JR 3.5</v>
      </c>
      <c r="AF35" s="4" t="s">
        <v>6</v>
      </c>
      <c r="AG35" s="4" t="s">
        <v>452</v>
      </c>
    </row>
    <row r="36" spans="1:33">
      <c r="A36">
        <v>35</v>
      </c>
      <c r="B36" t="s">
        <v>4</v>
      </c>
      <c r="C36" t="s">
        <v>406</v>
      </c>
      <c r="E36" s="142">
        <f>IF(ISNUMBER(SEARCH('Карта учёта'!$B$13,Расходка[[#This Row],[Наименование расходного материала]])),MAX($E$1:E35)+1,0)</f>
        <v>0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35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>Launcher 6F JR 4.0</v>
      </c>
      <c r="Y36" s="144" t="str">
        <f>IFERROR(INDEX(Расходка[Наименование расходного материала],MATCH(Расходка[№],Поиск_расходки[Индекс8],0)),"")</f>
        <v>Launcher 6F JR 4.0</v>
      </c>
      <c r="Z36" s="144" t="str">
        <f>IFERROR(INDEX(Расходка[Наименование расходного материала],MATCH(Расходка[№],Поиск_расходки[Индекс9],0)),"")</f>
        <v>Launcher 6F JR 4.0</v>
      </c>
      <c r="AA36" s="144" t="str">
        <f>IFERROR(INDEX(Расходка[Наименование расходного материала],MATCH(Расходка[№],Поиск_расходки[Индекс10],0)),"")</f>
        <v>Launcher 6F JR 4.0</v>
      </c>
      <c r="AB36" s="144" t="str">
        <f>IFERROR(INDEX(Расходка[Наименование расходного материала],MATCH(Расходка[№],Поиск_расходки[Индекс11],0)),"")</f>
        <v>Launcher 6F JR 4.0</v>
      </c>
      <c r="AC36" s="144" t="str">
        <f>IFERROR(INDEX(Расходка[Наименование расходного материала],MATCH(Расходка[№],Поиск_расходки[Индекс12],0)),"")</f>
        <v>Launcher 6F JR 4.0</v>
      </c>
      <c r="AD36" s="144" t="str">
        <f>IFERROR(INDEX(Расходка[Наименование расходного материала],MATCH(Расходка[№],Поиск_расходки[Индекс13],0)),"")</f>
        <v>Launcher 6F JR 4.0</v>
      </c>
      <c r="AF36" s="4" t="s">
        <v>6</v>
      </c>
      <c r="AG36" s="4" t="s">
        <v>163</v>
      </c>
    </row>
    <row r="37" spans="1:33">
      <c r="A37">
        <v>36</v>
      </c>
      <c r="B37" t="s">
        <v>4</v>
      </c>
      <c r="C37" t="s">
        <v>417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36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>Launcher 7F JL 3.5</v>
      </c>
      <c r="Y37" s="144" t="str">
        <f>IFERROR(INDEX(Расходка[Наименование расходного материала],MATCH(Расходка[№],Поиск_расходки[Индекс8],0)),"")</f>
        <v>Launcher 7F JL 3.5</v>
      </c>
      <c r="Z37" s="144" t="str">
        <f>IFERROR(INDEX(Расходка[Наименование расходного материала],MATCH(Расходка[№],Поиск_расходки[Индекс9],0)),"")</f>
        <v>Launcher 7F JL 3.5</v>
      </c>
      <c r="AA37" s="144" t="str">
        <f>IFERROR(INDEX(Расходка[Наименование расходного материала],MATCH(Расходка[№],Поиск_расходки[Индекс10],0)),"")</f>
        <v>Launcher 7F JL 3.5</v>
      </c>
      <c r="AB37" s="144" t="str">
        <f>IFERROR(INDEX(Расходка[Наименование расходного материала],MATCH(Расходка[№],Поиск_расходки[Индекс11],0)),"")</f>
        <v>Launcher 7F JL 3.5</v>
      </c>
      <c r="AC37" s="144" t="str">
        <f>IFERROR(INDEX(Расходка[Наименование расходного материала],MATCH(Расходка[№],Поиск_расходки[Индекс12],0)),"")</f>
        <v>Launcher 7F JL 3.5</v>
      </c>
      <c r="AD37" s="144" t="str">
        <f>IFERROR(INDEX(Расходка[Наименование расходного материала],MATCH(Расходка[№],Поиск_расходки[Индекс13],0)),"")</f>
        <v>Launcher 7F JL 3.5</v>
      </c>
      <c r="AF37" s="4" t="s">
        <v>6</v>
      </c>
      <c r="AG37" s="4" t="s">
        <v>165</v>
      </c>
    </row>
    <row r="38" spans="1:33">
      <c r="A38">
        <v>37</v>
      </c>
      <c r="B38" t="s">
        <v>4</v>
      </c>
      <c r="C38" t="s">
        <v>416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37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>Launcher 7F JL 4.0</v>
      </c>
      <c r="Y38" s="144" t="str">
        <f>IFERROR(INDEX(Расходка[Наименование расходного материала],MATCH(Расходка[№],Поиск_расходки[Индекс8],0)),"")</f>
        <v>Launcher 7F JL 4.0</v>
      </c>
      <c r="Z38" s="144" t="str">
        <f>IFERROR(INDEX(Расходка[Наименование расходного материала],MATCH(Расходка[№],Поиск_расходки[Индекс9],0)),"")</f>
        <v>Launcher 7F JL 4.0</v>
      </c>
      <c r="AA38" s="144" t="str">
        <f>IFERROR(INDEX(Расходка[Наименование расходного материала],MATCH(Расходка[№],Поиск_расходки[Индекс10],0)),"")</f>
        <v>Launcher 7F JL 4.0</v>
      </c>
      <c r="AB38" s="144" t="str">
        <f>IFERROR(INDEX(Расходка[Наименование расходного материала],MATCH(Расходка[№],Поиск_расходки[Индекс11],0)),"")</f>
        <v>Launcher 7F JL 4.0</v>
      </c>
      <c r="AC38" s="144" t="str">
        <f>IFERROR(INDEX(Расходка[Наименование расходного материала],MATCH(Расходка[№],Поиск_расходки[Индекс12],0)),"")</f>
        <v>Launcher 7F JL 4.0</v>
      </c>
      <c r="AD38" s="144" t="str">
        <f>IFERROR(INDEX(Расходка[Наименование расходного материала],MATCH(Расходка[№],Поиск_расходки[Индекс13],0)),"")</f>
        <v>Launcher 7F JL 4.0</v>
      </c>
      <c r="AF38" s="4" t="s">
        <v>6</v>
      </c>
      <c r="AG38" s="4" t="s">
        <v>433</v>
      </c>
    </row>
    <row r="39" spans="1:33">
      <c r="A39">
        <v>38</v>
      </c>
      <c r="B39" t="s">
        <v>367</v>
      </c>
      <c r="C39" s="1" t="s">
        <v>407</v>
      </c>
      <c r="E39" s="142">
        <f>IF(ISNUMBER(SEARCH('Карта учёта'!$B$13,Расходка[[#This Row],[Наименование расходного материала]])),MAX($E$1:E38)+1,0)</f>
        <v>0</v>
      </c>
      <c r="F39" s="142">
        <f>IF(ISNUMBER(SEARCH('Карта учёта'!$B$14,Расходка[[#This Row],[Наименование расходного материала]])),MAX($F$1:F38)+1,0)</f>
        <v>0</v>
      </c>
      <c r="G39" s="142">
        <f>IF(ISNUMBER(SEARCH('Карта учёта'!$B$15,Расходка[Наименование расходного материала])),MAX($G$1:G38)+1,0)</f>
        <v>0</v>
      </c>
      <c r="H39" s="142">
        <f>IF(ISNUMBER(SEARCH('Карта учёта'!$B$16,Расходка[Наименование расходного материала])),MAX($H$1:H38)+1,0)</f>
        <v>0</v>
      </c>
      <c r="I39" s="142">
        <f>IF(ISNUMBER(SEARCH('Карта учёта'!$B$17,Расходка[Наименование расходного материала])),MAX($I$1:I38)+1,0)</f>
        <v>0</v>
      </c>
      <c r="J39" s="142">
        <f>IF(ISNUMBER(SEARCH('Карта учёта'!$B$18,Расходка[Наименование расходного материала])),MAX($J$1:J38)+1,0)</f>
        <v>0</v>
      </c>
      <c r="K39" s="142">
        <f>IF(ISNUMBER(SEARCH('Карта учёта'!$B$19,Расходка[Наименование расходного материала])),MAX($K$1:K38)+1,0)</f>
        <v>38</v>
      </c>
      <c r="L39" s="142">
        <f>IF(ISNUMBER(SEARCH('Карта учёта'!$B$20,Расходка[Наименование расходного материала])),MAX($L$1:L38)+1,0)</f>
        <v>38</v>
      </c>
      <c r="M39" s="142">
        <f>IF(ISNUMBER(SEARCH('Карта учёта'!$B$21,Расходка[Наименование расходного материала])),MAX($M$1:M38)+1,0)</f>
        <v>38</v>
      </c>
      <c r="N39" s="142">
        <f>IF(ISNUMBER(SEARCH('Карта учёта'!$B$22,Расходка[Наименование расходного материала])),MAX($N$1:N38)+1,0)</f>
        <v>38</v>
      </c>
      <c r="O39" s="142">
        <f>IF(ISNUMBER(SEARCH('Карта учёта'!$B$23,Расходка[Наименование расходного материала])),MAX($O$1:O38)+1,0)</f>
        <v>38</v>
      </c>
      <c r="P39" s="142">
        <f>IF(ISNUMBER(SEARCH('Карта учёта'!$B$24,Расходка[Наименование расходного материала])),MAX($P$1:P38)+1,0)</f>
        <v>38</v>
      </c>
      <c r="Q39" s="142">
        <f>IF(ISNUMBER(SEARCH('Карта учёта'!$B$25,Расходка[Наименование расходного материала])),MAX($Q$1:Q38)+1,0)</f>
        <v>38</v>
      </c>
      <c r="R39" s="144" t="str">
        <f>IFERROR(INDEX(Расходка[Наименование расходного материала],MATCH(Расходка[№],Поиск_расходки[Индекс1],0)),"")</f>
        <v/>
      </c>
      <c r="S39" s="144" t="str">
        <f>IFERROR(INDEX(Расходка[Наименование расходного материала],MATCH(Расходка[№],Поиск_расходки[Индекс2],0)),"")</f>
        <v/>
      </c>
      <c r="T39" s="144" t="str">
        <f>IFERROR(INDEX(Расходка[Наименование расходного материала],MATCH(Расходка[№],Поиск_расходки[Индекс3],0)),"")</f>
        <v/>
      </c>
      <c r="U39" s="144" t="str">
        <f>IFERROR(INDEX(Расходка[Наименование расходного материала],MATCH(Расходка[№],Поиск_расходки[Индекс4],0)),"")</f>
        <v/>
      </c>
      <c r="V39" s="144" t="str">
        <f>IFERROR(INDEX(Расходка[Наименование расходного материала],MATCH(Расходка[№],Поиск_расходки[Индекс5],0)),"")</f>
        <v/>
      </c>
      <c r="W39" s="144" t="str">
        <f>IFERROR(INDEX(Расходка[Наименование расходного материала],MATCH(Расходка[№],Поиск_расходки[Индекс6],0)),"")</f>
        <v/>
      </c>
      <c r="X39" s="144" t="str">
        <f>IFERROR(INDEX(Расходка[Наименование расходного материала],MATCH(Расходка[№],Поиск_расходки[Индекс7],0)),"")</f>
        <v>Angio-Seal™ VIP</v>
      </c>
      <c r="Y39" s="144" t="str">
        <f>IFERROR(INDEX(Расходка[Наименование расходного материала],MATCH(Расходка[№],Поиск_расходки[Индекс8],0)),"")</f>
        <v>Angio-Seal™ VIP</v>
      </c>
      <c r="Z39" s="144" t="str">
        <f>IFERROR(INDEX(Расходка[Наименование расходного материала],MATCH(Расходка[№],Поиск_расходки[Индекс9],0)),"")</f>
        <v>Angio-Seal™ VIP</v>
      </c>
      <c r="AA39" s="144" t="str">
        <f>IFERROR(INDEX(Расходка[Наименование расходного материала],MATCH(Расходка[№],Поиск_расходки[Индекс10],0)),"")</f>
        <v>Angio-Seal™ VIP</v>
      </c>
      <c r="AB39" s="144" t="str">
        <f>IFERROR(INDEX(Расходка[Наименование расходного материала],MATCH(Расходка[№],Поиск_расходки[Индекс11],0)),"")</f>
        <v>Angio-Seal™ VIP</v>
      </c>
      <c r="AC39" s="144" t="str">
        <f>IFERROR(INDEX(Расходка[Наименование расходного материала],MATCH(Расходка[№],Поиск_расходки[Индекс12],0)),"")</f>
        <v>Angio-Seal™ VIP</v>
      </c>
      <c r="AD39" s="144" t="str">
        <f>IFERROR(INDEX(Расходка[Наименование расходного материала],MATCH(Расходка[№],Поиск_расходки[Индекс13],0)),"")</f>
        <v>Angio-Seal™ VIP</v>
      </c>
      <c r="AF39" s="4" t="s">
        <v>6</v>
      </c>
      <c r="AG39" s="4" t="s">
        <v>164</v>
      </c>
    </row>
    <row r="40" spans="1:33">
      <c r="A40">
        <v>39</v>
      </c>
      <c r="B40" t="s">
        <v>376</v>
      </c>
      <c r="C40" t="s">
        <v>408</v>
      </c>
      <c r="E40" s="142">
        <f>IF(ISNUMBER(SEARCH('Карта учёта'!$B$13,Расходка[[#This Row],[Наименование расходного материала]])),MAX($E$1:E39)+1,0)</f>
        <v>0</v>
      </c>
      <c r="F40" s="142">
        <f>IF(ISNUMBER(SEARCH('Карта учёта'!$B$14,Расходка[[#This Row],[Наименование расходного материала]])),MAX($F$1:F39)+1,0)</f>
        <v>0</v>
      </c>
      <c r="G40" s="142">
        <f>IF(ISNUMBER(SEARCH('Карта учёта'!$B$15,Расходка[Наименование расходного материала])),MAX($G$1:G39)+1,0)</f>
        <v>0</v>
      </c>
      <c r="H40" s="142">
        <f>IF(ISNUMBER(SEARCH('Карта учёта'!$B$16,Расходка[Наименование расходного материала])),MAX($H$1:H39)+1,0)</f>
        <v>0</v>
      </c>
      <c r="I40" s="142">
        <f>IF(ISNUMBER(SEARCH('Карта учёта'!$B$17,Расходка[Наименование расходного материала])),MAX($I$1:I39)+1,0)</f>
        <v>0</v>
      </c>
      <c r="J40" s="142">
        <f>IF(ISNUMBER(SEARCH('Карта учёта'!$B$18,Расходка[Наименование расходного материала])),MAX($J$1:J39)+1,0)</f>
        <v>0</v>
      </c>
      <c r="K40" s="142">
        <f>IF(ISNUMBER(SEARCH('Карта учёта'!$B$19,Расходка[Наименование расходного материала])),MAX($K$1:K39)+1,0)</f>
        <v>39</v>
      </c>
      <c r="L40" s="142">
        <f>IF(ISNUMBER(SEARCH('Карта учёта'!$B$20,Расходка[Наименование расходного материала])),MAX($L$1:L39)+1,0)</f>
        <v>39</v>
      </c>
      <c r="M40" s="142">
        <f>IF(ISNUMBER(SEARCH('Карта учёта'!$B$21,Расходка[Наименование расходного материала])),MAX($M$1:M39)+1,0)</f>
        <v>39</v>
      </c>
      <c r="N40" s="142">
        <f>IF(ISNUMBER(SEARCH('Карта учёта'!$B$22,Расходка[Наименование расходного материала])),MAX($N$1:N39)+1,0)</f>
        <v>39</v>
      </c>
      <c r="O40" s="142">
        <f>IF(ISNUMBER(SEARCH('Карта учёта'!$B$23,Расходка[Наименование расходного материала])),MAX($O$1:O39)+1,0)</f>
        <v>39</v>
      </c>
      <c r="P40" s="142">
        <f>IF(ISNUMBER(SEARCH('Карта учёта'!$B$24,Расходка[Наименование расходного материала])),MAX($P$1:P39)+1,0)</f>
        <v>39</v>
      </c>
      <c r="Q40" s="142">
        <f>IF(ISNUMBER(SEARCH('Карта учёта'!$B$25,Расходка[Наименование расходного материала])),MAX($Q$1:Q39)+1,0)</f>
        <v>39</v>
      </c>
      <c r="R40" s="144" t="str">
        <f>IFERROR(INDEX(Расходка[Наименование расходного материала],MATCH(Расходка[№],Поиск_расходки[Индекс1],0)),"")</f>
        <v/>
      </c>
      <c r="S40" s="144" t="str">
        <f>IFERROR(INDEX(Расходка[Наименование расходного материала],MATCH(Расходка[№],Поиск_расходки[Индекс2],0)),"")</f>
        <v/>
      </c>
      <c r="T40" s="144" t="str">
        <f>IFERROR(INDEX(Расходка[Наименование расходного материала],MATCH(Расходка[№],Поиск_расходки[Индекс3],0)),"")</f>
        <v/>
      </c>
      <c r="U40" s="144" t="str">
        <f>IFERROR(INDEX(Расходка[Наименование расходного материала],MATCH(Расходка[№],Поиск_расходки[Индекс4],0)),"")</f>
        <v/>
      </c>
      <c r="V40" s="144" t="str">
        <f>IFERROR(INDEX(Расходка[Наименование расходного материала],MATCH(Расходка[№],Поиск_расходки[Индекс5],0)),"")</f>
        <v/>
      </c>
      <c r="W40" s="144" t="str">
        <f>IFERROR(INDEX(Расходка[Наименование расходного материала],MATCH(Расходка[№],Поиск_расходки[Индекс6],0)),"")</f>
        <v/>
      </c>
      <c r="X40" s="144" t="str">
        <f>IFERROR(INDEX(Расходка[Наименование расходного материала],MATCH(Расходка[№],Поиск_расходки[Индекс7],0)),"")</f>
        <v>BasixCOMPAK</v>
      </c>
      <c r="Y40" s="144" t="str">
        <f>IFERROR(INDEX(Расходка[Наименование расходного материала],MATCH(Расходка[№],Поиск_расходки[Индекс8],0)),"")</f>
        <v>BasixCOMPAK</v>
      </c>
      <c r="Z40" s="144" t="str">
        <f>IFERROR(INDEX(Расходка[Наименование расходного материала],MATCH(Расходка[№],Поиск_расходки[Индекс9],0)),"")</f>
        <v>BasixCOMPAK</v>
      </c>
      <c r="AA40" s="144" t="str">
        <f>IFERROR(INDEX(Расходка[Наименование расходного материала],MATCH(Расходка[№],Поиск_расходки[Индекс10],0)),"")</f>
        <v>BasixCOMPAK</v>
      </c>
      <c r="AB40" s="144" t="str">
        <f>IFERROR(INDEX(Расходка[Наименование расходного материала],MATCH(Расходка[№],Поиск_расходки[Индекс11],0)),"")</f>
        <v>BasixCOMPAK</v>
      </c>
      <c r="AC40" s="144" t="str">
        <f>IFERROR(INDEX(Расходка[Наименование расходного материала],MATCH(Расходка[№],Поиск_расходки[Индекс12],0)),"")</f>
        <v>BasixCOMPAK</v>
      </c>
      <c r="AD40" s="144" t="str">
        <f>IFERROR(INDEX(Расходка[Наименование расходного материала],MATCH(Расходка[№],Поиск_расходки[Индекс13],0)),"")</f>
        <v>BasixCOMPAK</v>
      </c>
      <c r="AF40" s="4" t="s">
        <v>6</v>
      </c>
      <c r="AG40" s="4" t="s">
        <v>434</v>
      </c>
    </row>
    <row r="41" spans="1:33">
      <c r="A41">
        <v>40</v>
      </c>
      <c r="B41" t="s">
        <v>378</v>
      </c>
      <c r="C41" s="1" t="s">
        <v>409</v>
      </c>
      <c r="E41" s="142">
        <f>IF(ISNUMBER(SEARCH('Карта учёта'!$B$13,Расходка[[#This Row],[Наименование расходного материала]])),MAX($E$1:E40)+1,0)</f>
        <v>0</v>
      </c>
      <c r="F41" s="142">
        <f>IF(ISNUMBER(SEARCH('Карта учёта'!$B$14,Расходка[[#This Row],[Наименование расходного материала]])),MAX($F$1:F40)+1,0)</f>
        <v>0</v>
      </c>
      <c r="G41" s="142">
        <f>IF(ISNUMBER(SEARCH('Карта учёта'!$B$15,Расходка[Наименование расходного материала])),MAX($G$1:G40)+1,0)</f>
        <v>0</v>
      </c>
      <c r="H41" s="142">
        <f>IF(ISNUMBER(SEARCH('Карта учёта'!$B$16,Расходка[Наименование расходного материала])),MAX($H$1:H40)+1,0)</f>
        <v>0</v>
      </c>
      <c r="I41" s="142">
        <f>IF(ISNUMBER(SEARCH('Карта учёта'!$B$17,Расходка[Наименование расходного материала])),MAX($I$1:I40)+1,0)</f>
        <v>0</v>
      </c>
      <c r="J41" s="142">
        <f>IF(ISNUMBER(SEARCH('Карта учёта'!$B$18,Расходка[Наименование расходного материала])),MAX($J$1:J40)+1,0)</f>
        <v>0</v>
      </c>
      <c r="K41" s="142">
        <f>IF(ISNUMBER(SEARCH('Карта учёта'!$B$19,Расходка[Наименование расходного материала])),MAX($K$1:K40)+1,0)</f>
        <v>40</v>
      </c>
      <c r="L41" s="142">
        <f>IF(ISNUMBER(SEARCH('Карта учёта'!$B$20,Расходка[Наименование расходного материала])),MAX($L$1:L40)+1,0)</f>
        <v>40</v>
      </c>
      <c r="M41" s="142">
        <f>IF(ISNUMBER(SEARCH('Карта учёта'!$B$21,Расходка[Наименование расходного материала])),MAX($M$1:M40)+1,0)</f>
        <v>40</v>
      </c>
      <c r="N41" s="142">
        <f>IF(ISNUMBER(SEARCH('Карта учёта'!$B$22,Расходка[Наименование расходного материала])),MAX($N$1:N40)+1,0)</f>
        <v>40</v>
      </c>
      <c r="O41" s="142">
        <f>IF(ISNUMBER(SEARCH('Карта учёта'!$B$23,Расходка[Наименование расходного материала])),MAX($O$1:O40)+1,0)</f>
        <v>40</v>
      </c>
      <c r="P41" s="142">
        <f>IF(ISNUMBER(SEARCH('Карта учёта'!$B$24,Расходка[Наименование расходного материала])),MAX($P$1:P40)+1,0)</f>
        <v>40</v>
      </c>
      <c r="Q41" s="142">
        <f>IF(ISNUMBER(SEARCH('Карта учёта'!$B$25,Расходка[Наименование расходного материала])),MAX($Q$1:Q40)+1,0)</f>
        <v>40</v>
      </c>
      <c r="R41" s="144" t="str">
        <f>IFERROR(INDEX(Расходка[Наименование расходного материала],MATCH(Расходка[№],Поиск_расходки[Индекс1],0)),"")</f>
        <v/>
      </c>
      <c r="S41" s="144" t="str">
        <f>IFERROR(INDEX(Расходка[Наименование расходного материала],MATCH(Расходка[№],Поиск_расходки[Индекс2],0)),"")</f>
        <v/>
      </c>
      <c r="T41" s="144" t="str">
        <f>IFERROR(INDEX(Расходка[Наименование расходного материала],MATCH(Расходка[№],Поиск_расходки[Индекс3],0)),"")</f>
        <v/>
      </c>
      <c r="U41" s="144" t="str">
        <f>IFERROR(INDEX(Расходка[Наименование расходного материала],MATCH(Расходка[№],Поиск_расходки[Индекс4],0)),"")</f>
        <v/>
      </c>
      <c r="V41" s="144" t="str">
        <f>IFERROR(INDEX(Расходка[Наименование расходного материала],MATCH(Расходка[№],Поиск_расходки[Индекс5],0)),"")</f>
        <v/>
      </c>
      <c r="W41" s="144" t="str">
        <f>IFERROR(INDEX(Расходка[Наименование расходного материала],MATCH(Расходка[№],Поиск_расходки[Индекс6],0)),"")</f>
        <v/>
      </c>
      <c r="X41" s="144" t="str">
        <f>IFERROR(INDEX(Расходка[Наименование расходного материала],MATCH(Расходка[№],Поиск_расходки[Индекс7],0)),"")</f>
        <v>Nitrex 260</v>
      </c>
      <c r="Y41" s="144" t="str">
        <f>IFERROR(INDEX(Расходка[Наименование расходного материала],MATCH(Расходка[№],Поиск_расходки[Индекс8],0)),"")</f>
        <v>Nitrex 260</v>
      </c>
      <c r="Z41" s="144" t="str">
        <f>IFERROR(INDEX(Расходка[Наименование расходного материала],MATCH(Расходка[№],Поиск_расходки[Индекс9],0)),"")</f>
        <v>Nitrex 260</v>
      </c>
      <c r="AA41" s="144" t="str">
        <f>IFERROR(INDEX(Расходка[Наименование расходного материала],MATCH(Расходка[№],Поиск_расходки[Индекс10],0)),"")</f>
        <v>Nitrex 260</v>
      </c>
      <c r="AB41" s="144" t="str">
        <f>IFERROR(INDEX(Расходка[Наименование расходного материала],MATCH(Расходка[№],Поиск_расходки[Индекс11],0)),"")</f>
        <v>Nitrex 260</v>
      </c>
      <c r="AC41" s="144" t="str">
        <f>IFERROR(INDEX(Расходка[Наименование расходного материала],MATCH(Расходка[№],Поиск_расходки[Индекс12],0)),"")</f>
        <v>Nitrex 260</v>
      </c>
      <c r="AD41" s="144" t="str">
        <f>IFERROR(INDEX(Расходка[Наименование расходного материала],MATCH(Расходка[№],Поиск_расходки[Индекс13],0)),"")</f>
        <v>Nitrex 260</v>
      </c>
      <c r="AF41" s="4" t="s">
        <v>6</v>
      </c>
      <c r="AG41" s="4" t="s">
        <v>167</v>
      </c>
    </row>
    <row r="42" spans="1:33">
      <c r="A42">
        <v>41</v>
      </c>
      <c r="B42" t="s">
        <v>269</v>
      </c>
      <c r="C42" s="1" t="s">
        <v>414</v>
      </c>
      <c r="E42" s="142">
        <f>IF(ISNUMBER(SEARCH('Карта учёта'!$B$13,Расходка[[#This Row],[Наименование расходного материала]])),MAX($E$1:E41)+1,0)</f>
        <v>0</v>
      </c>
      <c r="F42" s="142">
        <f>IF(ISNUMBER(SEARCH('Карта учёта'!$B$14,Расходка[[#This Row],[Наименование расходного материала]])),MAX($F$1:F41)+1,0)</f>
        <v>0</v>
      </c>
      <c r="G42" s="142">
        <f>IF(ISNUMBER(SEARCH('Карта учёта'!$B$15,Расходка[Наименование расходного материала])),MAX($G$1:G41)+1,0)</f>
        <v>0</v>
      </c>
      <c r="H42" s="142">
        <f>IF(ISNUMBER(SEARCH('Карта учёта'!$B$16,Расходка[Наименование расходного материала])),MAX($H$1:H41)+1,0)</f>
        <v>0</v>
      </c>
      <c r="I42" s="142">
        <f>IF(ISNUMBER(SEARCH('Карта учёта'!$B$17,Расходка[Наименование расходного материала])),MAX($I$1:I41)+1,0)</f>
        <v>0</v>
      </c>
      <c r="J42" s="142">
        <f>IF(ISNUMBER(SEARCH('Карта учёта'!$B$18,Расходка[Наименование расходного материала])),MAX($J$1:J41)+1,0)</f>
        <v>0</v>
      </c>
      <c r="K42" s="142">
        <f>IF(ISNUMBER(SEARCH('Карта учёта'!$B$19,Расходка[Наименование расходного материала])),MAX($K$1:K41)+1,0)</f>
        <v>41</v>
      </c>
      <c r="L42" s="142">
        <f>IF(ISNUMBER(SEARCH('Карта учёта'!$B$20,Расходка[Наименование расходного материала])),MAX($L$1:L41)+1,0)</f>
        <v>41</v>
      </c>
      <c r="M42" s="142">
        <f>IF(ISNUMBER(SEARCH('Карта учёта'!$B$21,Расходка[Наименование расходного материала])),MAX($M$1:M41)+1,0)</f>
        <v>41</v>
      </c>
      <c r="N42" s="142">
        <f>IF(ISNUMBER(SEARCH('Карта учёта'!$B$22,Расходка[Наименование расходного материала])),MAX($N$1:N41)+1,0)</f>
        <v>41</v>
      </c>
      <c r="O42" s="142">
        <f>IF(ISNUMBER(SEARCH('Карта учёта'!$B$23,Расходка[Наименование расходного материала])),MAX($O$1:O41)+1,0)</f>
        <v>41</v>
      </c>
      <c r="P42" s="142">
        <f>IF(ISNUMBER(SEARCH('Карта учёта'!$B$24,Расходка[Наименование расходного материала])),MAX($P$1:P41)+1,0)</f>
        <v>41</v>
      </c>
      <c r="Q42" s="142">
        <f>IF(ISNUMBER(SEARCH('Карта учёта'!$B$25,Расходка[Наименование расходного материала])),MAX($Q$1:Q41)+1,0)</f>
        <v>41</v>
      </c>
      <c r="R42" s="144" t="str">
        <f>IFERROR(INDEX(Расходка[Наименование расходного материала],MATCH(Расходка[№],Поиск_расходки[Индекс1],0)),"")</f>
        <v/>
      </c>
      <c r="S42" s="144" t="str">
        <f>IFERROR(INDEX(Расходка[Наименование расходного материала],MATCH(Расходка[№],Поиск_расходки[Индекс2],0)),"")</f>
        <v/>
      </c>
      <c r="T42" s="144" t="str">
        <f>IFERROR(INDEX(Расходка[Наименование расходного материала],MATCH(Расходка[№],Поиск_расходки[Индекс3],0)),"")</f>
        <v/>
      </c>
      <c r="U42" s="144" t="str">
        <f>IFERROR(INDEX(Расходка[Наименование расходного материала],MATCH(Расходка[№],Поиск_расходки[Индекс4],0)),"")</f>
        <v/>
      </c>
      <c r="V42" s="144" t="str">
        <f>IFERROR(INDEX(Расходка[Наименование расходного материала],MATCH(Расходка[№],Поиск_расходки[Индекс5],0)),"")</f>
        <v/>
      </c>
      <c r="W42" s="144" t="str">
        <f>IFERROR(INDEX(Расходка[Наименование расходного материала],MATCH(Расходка[№],Поиск_расходки[Индекс6],0)),"")</f>
        <v/>
      </c>
      <c r="X42" s="144" t="str">
        <f>IFERROR(INDEX(Расходка[Наименование расходного материала],MATCH(Расходка[№],Поиск_расходки[Индекс7],0)),"")</f>
        <v>Oscor 7F</v>
      </c>
      <c r="Y42" s="144" t="str">
        <f>IFERROR(INDEX(Расходка[Наименование расходного материала],MATCH(Расходка[№],Поиск_расходки[Индекс8],0)),"")</f>
        <v>Oscor 7F</v>
      </c>
      <c r="Z42" s="144" t="str">
        <f>IFERROR(INDEX(Расходка[Наименование расходного материала],MATCH(Расходка[№],Поиск_расходки[Индекс9],0)),"")</f>
        <v>Oscor 7F</v>
      </c>
      <c r="AA42" s="144" t="str">
        <f>IFERROR(INDEX(Расходка[Наименование расходного материала],MATCH(Расходка[№],Поиск_расходки[Индекс10],0)),"")</f>
        <v>Oscor 7F</v>
      </c>
      <c r="AB42" s="144" t="str">
        <f>IFERROR(INDEX(Расходка[Наименование расходного материала],MATCH(Расходка[№],Поиск_расходки[Индекс11],0)),"")</f>
        <v>Oscor 7F</v>
      </c>
      <c r="AC42" s="144" t="str">
        <f>IFERROR(INDEX(Расходка[Наименование расходного материала],MATCH(Расходка[№],Поиск_расходки[Индекс12],0)),"")</f>
        <v>Oscor 7F</v>
      </c>
      <c r="AD42" s="144" t="str">
        <f>IFERROR(INDEX(Расходка[Наименование расходного материала],MATCH(Расходка[№],Поиск_расходки[Индекс13],0)),"")</f>
        <v>Oscor 7F</v>
      </c>
      <c r="AF42" s="4" t="s">
        <v>6</v>
      </c>
      <c r="AG42" s="4" t="s">
        <v>168</v>
      </c>
    </row>
    <row r="43" spans="1:33">
      <c r="A43">
        <v>42</v>
      </c>
      <c r="B43" t="s">
        <v>3</v>
      </c>
      <c r="C43" s="1" t="s">
        <v>448</v>
      </c>
      <c r="E43" s="142">
        <f>IF(ISNUMBER(SEARCH('Карта учёта'!$B$13,Расходка[[#This Row],[Наименование расходного материала]])),MAX($E$1:E42)+1,0)</f>
        <v>0</v>
      </c>
      <c r="F43" s="142">
        <f>IF(ISNUMBER(SEARCH('Карта учёта'!$B$14,Расходка[[#This Row],[Наименование расходного материала]])),MAX($F$1:F42)+1,0)</f>
        <v>0</v>
      </c>
      <c r="G43" s="142">
        <f>IF(ISNUMBER(SEARCH('Карта учёта'!$B$15,Расходка[Наименование расходного материала])),MAX($G$1:G42)+1,0)</f>
        <v>0</v>
      </c>
      <c r="H43" s="142">
        <f>IF(ISNUMBER(SEARCH('Карта учёта'!$B$16,Расходка[Наименование расходного материала])),MAX($H$1:H42)+1,0)</f>
        <v>0</v>
      </c>
      <c r="I43" s="142">
        <f>IF(ISNUMBER(SEARCH('Карта учёта'!$B$17,Расходка[Наименование расходного материала])),MAX($I$1:I42)+1,0)</f>
        <v>0</v>
      </c>
      <c r="J43" s="142">
        <f>IF(ISNUMBER(SEARCH('Карта учёта'!$B$18,Расходка[Наименование расходного материала])),MAX($J$1:J42)+1,0)</f>
        <v>0</v>
      </c>
      <c r="K43" s="142">
        <f>IF(ISNUMBER(SEARCH('Карта учёта'!$B$19,Расходка[Наименование расходного материала])),MAX($K$1:K42)+1,0)</f>
        <v>42</v>
      </c>
      <c r="L43" s="142">
        <f>IF(ISNUMBER(SEARCH('Карта учёта'!$B$20,Расходка[Наименование расходного материала])),MAX($L$1:L42)+1,0)</f>
        <v>42</v>
      </c>
      <c r="M43" s="142">
        <f>IF(ISNUMBER(SEARCH('Карта учёта'!$B$21,Расходка[Наименование расходного материала])),MAX($M$1:M42)+1,0)</f>
        <v>42</v>
      </c>
      <c r="N43" s="142">
        <f>IF(ISNUMBER(SEARCH('Карта учёта'!$B$22,Расходка[Наименование расходного материала])),MAX($N$1:N42)+1,0)</f>
        <v>42</v>
      </c>
      <c r="O43" s="142">
        <f>IF(ISNUMBER(SEARCH('Карта учёта'!$B$23,Расходка[Наименование расходного материала])),MAX($O$1:O42)+1,0)</f>
        <v>42</v>
      </c>
      <c r="P43" s="142">
        <f>IF(ISNUMBER(SEARCH('Карта учёта'!$B$24,Расходка[Наименование расходного материала])),MAX($P$1:P42)+1,0)</f>
        <v>42</v>
      </c>
      <c r="Q43" s="142">
        <f>IF(ISNUMBER(SEARCH('Карта учёта'!$B$25,Расходка[Наименование расходного материала])),MAX($Q$1:Q42)+1,0)</f>
        <v>42</v>
      </c>
      <c r="R43" s="144" t="str">
        <f>IFERROR(INDEX(Расходка[Наименование расходного материала],MATCH(Расходка[№],Поиск_расходки[Индекс1],0)),"")</f>
        <v/>
      </c>
      <c r="S43" s="144" t="str">
        <f>IFERROR(INDEX(Расходка[Наименование расходного материала],MATCH(Расходка[№],Поиск_расходки[Индекс2],0)),"")</f>
        <v/>
      </c>
      <c r="T43" s="144" t="str">
        <f>IFERROR(INDEX(Расходка[Наименование расходного материала],MATCH(Расходка[№],Поиск_расходки[Индекс3],0)),"")</f>
        <v/>
      </c>
      <c r="U43" s="144" t="str">
        <f>IFERROR(INDEX(Расходка[Наименование расходного материала],MATCH(Расходка[№],Поиск_расходки[Индекс4],0)),"")</f>
        <v/>
      </c>
      <c r="V43" s="144" t="str">
        <f>IFERROR(INDEX(Расходка[Наименование расходного материала],MATCH(Расходка[№],Поиск_расходки[Индекс5],0)),"")</f>
        <v/>
      </c>
      <c r="W43" s="144" t="str">
        <f>IFERROR(INDEX(Расходка[Наименование расходного материала],MATCH(Расходка[№],Поиск_расходки[Индекс6],0)),"")</f>
        <v/>
      </c>
      <c r="X43" s="144" t="str">
        <f>IFERROR(INDEX(Расходка[Наименование расходного материала],MATCH(Расходка[№],Поиск_расходки[Индекс7],0)),"")</f>
        <v>Runthrough NS (Floppy)</v>
      </c>
      <c r="Y43" s="144" t="str">
        <f>IFERROR(INDEX(Расходка[Наименование расходного материала],MATCH(Расходка[№],Поиск_расходки[Индекс8],0)),"")</f>
        <v>Runthrough NS (Floppy)</v>
      </c>
      <c r="Z43" s="144" t="str">
        <f>IFERROR(INDEX(Расходка[Наименование расходного материала],MATCH(Расходка[№],Поиск_расходки[Индекс9],0)),"")</f>
        <v>Runthrough NS (Floppy)</v>
      </c>
      <c r="AA43" s="144" t="str">
        <f>IFERROR(INDEX(Расходка[Наименование расходного материала],MATCH(Расходка[№],Поиск_расходки[Индекс10],0)),"")</f>
        <v>Runthrough NS (Floppy)</v>
      </c>
      <c r="AB43" s="144" t="str">
        <f>IFERROR(INDEX(Расходка[Наименование расходного материала],MATCH(Расходка[№],Поиск_расходки[Индекс11],0)),"")</f>
        <v>Runthrough NS (Floppy)</v>
      </c>
      <c r="AC43" s="144" t="str">
        <f>IFERROR(INDEX(Расходка[Наименование расходного материала],MATCH(Расходка[№],Поиск_расходки[Индекс12],0)),"")</f>
        <v>Runthrough NS (Floppy)</v>
      </c>
      <c r="AD43" s="144" t="str">
        <f>IFERROR(INDEX(Расходка[Наименование расходного материала],MATCH(Расходка[№],Поиск_расходки[Индекс13],0)),"")</f>
        <v>Runthrough NS (Floppy)</v>
      </c>
      <c r="AF43" s="4" t="s">
        <v>6</v>
      </c>
      <c r="AG43" s="4" t="s">
        <v>420</v>
      </c>
    </row>
    <row r="44" spans="1:33">
      <c r="A44">
        <v>43</v>
      </c>
      <c r="B44" t="s">
        <v>376</v>
      </c>
      <c r="C44" t="s">
        <v>449</v>
      </c>
      <c r="E44" s="142">
        <f>IF(ISNUMBER(SEARCH('Карта учёта'!$B$13,Расходка[[#This Row],[Наименование расходного материала]])),MAX($E$1:E43)+1,0)</f>
        <v>0</v>
      </c>
      <c r="F44" s="142">
        <f>IF(ISNUMBER(SEARCH('Карта учёта'!$B$14,Расходка[[#This Row],[Наименование расходного материала]])),MAX($F$1:F43)+1,0)</f>
        <v>1</v>
      </c>
      <c r="G44" s="142">
        <f>IF(ISNUMBER(SEARCH('Карта учёта'!$B$15,Расходка[Наименование расходного материала])),MAX($G$1:G43)+1,0)</f>
        <v>0</v>
      </c>
      <c r="H44" s="142">
        <f>IF(ISNUMBER(SEARCH('Карта учёта'!$B$16,Расходка[Наименование расходного материала])),MAX($H$1:H43)+1,0)</f>
        <v>0</v>
      </c>
      <c r="I44" s="142">
        <f>IF(ISNUMBER(SEARCH('Карта учёта'!$B$17,Расходка[Наименование расходного материала])),MAX($I$1:I43)+1,0)</f>
        <v>0</v>
      </c>
      <c r="J44" s="142">
        <f>IF(ISNUMBER(SEARCH('Карта учёта'!$B$18,Расходка[Наименование расходного материала])),MAX($J$1:J43)+1,0)</f>
        <v>0</v>
      </c>
      <c r="K44" s="142">
        <f>IF(ISNUMBER(SEARCH('Карта учёта'!$B$19,Расходка[Наименование расходного материала])),MAX($K$1:K43)+1,0)</f>
        <v>43</v>
      </c>
      <c r="L44" s="142">
        <f>IF(ISNUMBER(SEARCH('Карта учёта'!$B$20,Расходка[Наименование расходного материала])),MAX($L$1:L43)+1,0)</f>
        <v>43</v>
      </c>
      <c r="M44" s="142">
        <f>IF(ISNUMBER(SEARCH('Карта учёта'!$B$21,Расходка[Наименование расходного материала])),MAX($M$1:M43)+1,0)</f>
        <v>43</v>
      </c>
      <c r="N44" s="142">
        <f>IF(ISNUMBER(SEARCH('Карта учёта'!$B$22,Расходка[Наименование расходного материала])),MAX($N$1:N43)+1,0)</f>
        <v>43</v>
      </c>
      <c r="O44" s="142">
        <f>IF(ISNUMBER(SEARCH('Карта учёта'!$B$23,Расходка[Наименование расходного материала])),MAX($O$1:O43)+1,0)</f>
        <v>43</v>
      </c>
      <c r="P44" s="142">
        <f>IF(ISNUMBER(SEARCH('Карта учёта'!$B$24,Расходка[Наименование расходного материала])),MAX($P$1:P43)+1,0)</f>
        <v>43</v>
      </c>
      <c r="Q44" s="142">
        <f>IF(ISNUMBER(SEARCH('Карта учёта'!$B$25,Расходка[Наименование расходного материала])),MAX($Q$1:Q43)+1,0)</f>
        <v>43</v>
      </c>
      <c r="R44" s="144" t="str">
        <f>IFERROR(INDEX(Расходка[Наименование расходного материала],MATCH(Расходка[№],Поиск_расходки[Индекс1],0)),"")</f>
        <v/>
      </c>
      <c r="S44" s="144" t="str">
        <f>IFERROR(INDEX(Расходка[Наименование расходного материала],MATCH(Расходка[№],Поиск_расходки[Индекс2],0)),"")</f>
        <v/>
      </c>
      <c r="T44" s="144" t="str">
        <f>IFERROR(INDEX(Расходка[Наименование расходного материала],MATCH(Расходка[№],Поиск_расходки[Индекс3],0)),"")</f>
        <v/>
      </c>
      <c r="U44" s="144" t="str">
        <f>IFERROR(INDEX(Расходка[Наименование расходного материала],MATCH(Расходка[№],Поиск_расходки[Индекс4],0)),"")</f>
        <v/>
      </c>
      <c r="V44" s="144" t="str">
        <f>IFERROR(INDEX(Расходка[Наименование расходного материала],MATCH(Расходка[№],Поиск_расходки[Индекс5],0)),"")</f>
        <v/>
      </c>
      <c r="W44" s="144" t="str">
        <f>IFERROR(INDEX(Расходка[Наименование расходного материала],MATCH(Расходка[№],Поиск_расходки[Индекс6],0)),"")</f>
        <v/>
      </c>
      <c r="X44" s="144" t="str">
        <f>IFERROR(INDEX(Расходка[Наименование расходного материала],MATCH(Расходка[№],Поиск_расходки[Индекс7],0)),"")</f>
        <v>Dolphin</v>
      </c>
      <c r="Y44" s="144" t="str">
        <f>IFERROR(INDEX(Расходка[Наименование расходного материала],MATCH(Расходка[№],Поиск_расходки[Индекс8],0)),"")</f>
        <v>Dolphin</v>
      </c>
      <c r="Z44" s="144" t="str">
        <f>IFERROR(INDEX(Расходка[Наименование расходного материала],MATCH(Расходка[№],Поиск_расходки[Индекс9],0)),"")</f>
        <v>Dolphin</v>
      </c>
      <c r="AA44" s="144" t="str">
        <f>IFERROR(INDEX(Расходка[Наименование расходного материала],MATCH(Расходка[№],Поиск_расходки[Индекс10],0)),"")</f>
        <v>Dolphin</v>
      </c>
      <c r="AB44" s="144" t="str">
        <f>IFERROR(INDEX(Расходка[Наименование расходного материала],MATCH(Расходка[№],Поиск_расходки[Индекс11],0)),"")</f>
        <v>Dolphin</v>
      </c>
      <c r="AC44" s="144" t="str">
        <f>IFERROR(INDEX(Расходка[Наименование расходного материала],MATCH(Расходка[№],Поиск_расходки[Индекс12],0)),"")</f>
        <v>Dolphin</v>
      </c>
      <c r="AD44" s="144" t="str">
        <f>IFERROR(INDEX(Расходка[Наименование расходного материала],MATCH(Расходка[№],Поиск_расходки[Индекс13],0)),"")</f>
        <v>Dolphin</v>
      </c>
      <c r="AF44" s="4" t="s">
        <v>6</v>
      </c>
      <c r="AG44" s="4" t="s">
        <v>421</v>
      </c>
    </row>
    <row r="45" spans="1:33">
      <c r="A45">
        <v>44</v>
      </c>
      <c r="B45" t="s">
        <v>6</v>
      </c>
      <c r="C45" t="s">
        <v>454</v>
      </c>
      <c r="E45" s="142">
        <f>IF(ISNUMBER(SEARCH('Карта учёта'!$B$13,Расходка[[#This Row],[Наименование расходного материала]])),MAX($E$1:E44)+1,0)</f>
        <v>0</v>
      </c>
      <c r="F45" s="142">
        <f>IF(ISNUMBER(SEARCH('Карта учёта'!$B$14,Расходка[[#This Row],[Наименование расходного материала]])),MAX($F$1:F44)+1,0)</f>
        <v>0</v>
      </c>
      <c r="G45" s="142">
        <f>IF(ISNUMBER(SEARCH('Карта учёта'!$B$15,Расходка[Наименование расходного материала])),MAX($G$1:G44)+1,0)</f>
        <v>0</v>
      </c>
      <c r="H45" s="142">
        <f>IF(ISNUMBER(SEARCH('Карта учёта'!$B$16,Расходка[Наименование расходного материала])),MAX($H$1:H44)+1,0)</f>
        <v>0</v>
      </c>
      <c r="I45" s="142">
        <f>IF(ISNUMBER(SEARCH('Карта учёта'!$B$17,Расходка[Наименование расходного материала])),MAX($I$1:I44)+1,0)</f>
        <v>0</v>
      </c>
      <c r="J45" s="142">
        <f>IF(ISNUMBER(SEARCH('Карта учёта'!$B$18,Расходка[Наименование расходного материала])),MAX($J$1:J44)+1,0)</f>
        <v>0</v>
      </c>
      <c r="K45" s="142">
        <f>IF(ISNUMBER(SEARCH('Карта учёта'!$B$19,Расходка[Наименование расходного материала])),MAX($K$1:K44)+1,0)</f>
        <v>44</v>
      </c>
      <c r="L45" s="142">
        <f>IF(ISNUMBER(SEARCH('Карта учёта'!$B$20,Расходка[Наименование расходного материала])),MAX($L$1:L44)+1,0)</f>
        <v>44</v>
      </c>
      <c r="M45" s="142">
        <f>IF(ISNUMBER(SEARCH('Карта учёта'!$B$21,Расходка[Наименование расходного материала])),MAX($M$1:M44)+1,0)</f>
        <v>44</v>
      </c>
      <c r="N45" s="142">
        <f>IF(ISNUMBER(SEARCH('Карта учёта'!$B$22,Расходка[Наименование расходного материала])),MAX($N$1:N44)+1,0)</f>
        <v>44</v>
      </c>
      <c r="O45" s="142">
        <f>IF(ISNUMBER(SEARCH('Карта учёта'!$B$23,Расходка[Наименование расходного материала])),MAX($O$1:O44)+1,0)</f>
        <v>44</v>
      </c>
      <c r="P45" s="142">
        <f>IF(ISNUMBER(SEARCH('Карта учёта'!$B$24,Расходка[Наименование расходного материала])),MAX($P$1:P44)+1,0)</f>
        <v>44</v>
      </c>
      <c r="Q45" s="142">
        <f>IF(ISNUMBER(SEARCH('Карта учёта'!$B$25,Расходка[Наименование расходного материала])),MAX($Q$1:Q44)+1,0)</f>
        <v>44</v>
      </c>
      <c r="R45" s="144" t="str">
        <f>IFERROR(INDEX(Расходка[Наименование расходного материала],MATCH(Расходка[№],Поиск_расходки[Индекс1],0)),"")</f>
        <v/>
      </c>
      <c r="S45" s="144" t="str">
        <f>IFERROR(INDEX(Расходка[Наименование расходного материала],MATCH(Расходка[№],Поиск_расходки[Индекс2],0)),"")</f>
        <v/>
      </c>
      <c r="T45" s="144" t="str">
        <f>IFERROR(INDEX(Расходка[Наименование расходного материала],MATCH(Расходка[№],Поиск_расходки[Индекс3],0)),"")</f>
        <v/>
      </c>
      <c r="U45" s="144" t="str">
        <f>IFERROR(INDEX(Расходка[Наименование расходного материала],MATCH(Расходка[№],Поиск_расходки[Индекс4],0)),"")</f>
        <v/>
      </c>
      <c r="V45" s="144" t="str">
        <f>IFERROR(INDEX(Расходка[Наименование расходного материала],MATCH(Расходка[№],Поиск_расходки[Индекс5],0)),"")</f>
        <v/>
      </c>
      <c r="W45" s="144" t="str">
        <f>IFERROR(INDEX(Расходка[Наименование расходного материала],MATCH(Расходка[№],Поиск_расходки[Индекс6],0)),"")</f>
        <v/>
      </c>
      <c r="X45" s="144" t="str">
        <f>IFERROR(INDEX(Расходка[Наименование расходного материала],MATCH(Расходка[№],Поиск_расходки[Индекс7],0)),"")</f>
        <v>DES, Yukon Chrome PC</v>
      </c>
      <c r="Y45" s="144" t="str">
        <f>IFERROR(INDEX(Расходка[Наименование расходного материала],MATCH(Расходка[№],Поиск_расходки[Индекс8],0)),"")</f>
        <v>DES, Yukon Chrome PC</v>
      </c>
      <c r="Z45" s="144" t="str">
        <f>IFERROR(INDEX(Расходка[Наименование расходного материала],MATCH(Расходка[№],Поиск_расходки[Индекс9],0)),"")</f>
        <v>DES, Yukon Chrome PC</v>
      </c>
      <c r="AA45" s="144" t="str">
        <f>IFERROR(INDEX(Расходка[Наименование расходного материала],MATCH(Расходка[№],Поиск_расходки[Индекс10],0)),"")</f>
        <v>DES, Yukon Chrome PC</v>
      </c>
      <c r="AB45" s="144" t="str">
        <f>IFERROR(INDEX(Расходка[Наименование расходного материала],MATCH(Расходка[№],Поиск_расходки[Индекс11],0)),"")</f>
        <v>DES, Yukon Chrome PC</v>
      </c>
      <c r="AC45" s="144" t="str">
        <f>IFERROR(INDEX(Расходка[Наименование расходного материала],MATCH(Расходка[№],Поиск_расходки[Индекс12],0)),"")</f>
        <v>DES, Yukon Chrome PC</v>
      </c>
      <c r="AD45" s="144" t="str">
        <f>IFERROR(INDEX(Расходка[Наименование расходного материала],MATCH(Расходка[№],Поиск_расходки[Индекс13],0)),"")</f>
        <v>DES, Yukon Chrome PC</v>
      </c>
      <c r="AF45" s="4" t="s">
        <v>6</v>
      </c>
      <c r="AG45" s="4" t="s">
        <v>422</v>
      </c>
    </row>
    <row r="46" spans="1:33">
      <c r="A46">
        <v>45</v>
      </c>
      <c r="B46" t="s">
        <v>5</v>
      </c>
      <c r="C46" t="s">
        <v>512</v>
      </c>
      <c r="E46" s="142">
        <f>IF(ISNUMBER(SEARCH('Карта учёта'!$B$13,Расходка[[#This Row],[Наименование расходного материала]])),MAX($E$1:E45)+1,0)</f>
        <v>0</v>
      </c>
      <c r="F46" s="142">
        <f>IF(ISNUMBER(SEARCH('Карта учёта'!$B$14,Расходка[[#This Row],[Наименование расходного материала]])),MAX($F$1:F45)+1,0)</f>
        <v>0</v>
      </c>
      <c r="G46" s="142">
        <f>IF(ISNUMBER(SEARCH('Карта учёта'!$B$15,Расходка[Наименование расходного материала])),MAX($G$1:G45)+1,0)</f>
        <v>0</v>
      </c>
      <c r="H46" s="142">
        <f>IF(ISNUMBER(SEARCH('Карта учёта'!$B$16,Расходка[Наименование расходного материала])),MAX($H$1:H45)+1,0)</f>
        <v>0</v>
      </c>
      <c r="I46" s="142">
        <f>IF(ISNUMBER(SEARCH('Карта учёта'!$B$17,Расходка[Наименование расходного материала])),MAX($I$1:I45)+1,0)</f>
        <v>0</v>
      </c>
      <c r="J46" s="142">
        <f>IF(ISNUMBER(SEARCH('Карта учёта'!$B$18,Расходка[Наименование расходного материала])),MAX($J$1:J45)+1,0)</f>
        <v>0</v>
      </c>
      <c r="K46" s="142">
        <f>IF(ISNUMBER(SEARCH('Карта учёта'!$B$19,Расходка[Наименование расходного материала])),MAX($K$1:K45)+1,0)</f>
        <v>45</v>
      </c>
      <c r="L46" s="142">
        <f>IF(ISNUMBER(SEARCH('Карта учёта'!$B$20,Расходка[Наименование расходного материала])),MAX($L$1:L45)+1,0)</f>
        <v>45</v>
      </c>
      <c r="M46" s="142">
        <f>IF(ISNUMBER(SEARCH('Карта учёта'!$B$21,Расходка[Наименование расходного материала])),MAX($M$1:M45)+1,0)</f>
        <v>45</v>
      </c>
      <c r="N46" s="142">
        <f>IF(ISNUMBER(SEARCH('Карта учёта'!$B$22,Расходка[Наименование расходного материала])),MAX($N$1:N45)+1,0)</f>
        <v>45</v>
      </c>
      <c r="O46" s="142">
        <f>IF(ISNUMBER(SEARCH('Карта учёта'!$B$23,Расходка[Наименование расходного материала])),MAX($O$1:O45)+1,0)</f>
        <v>45</v>
      </c>
      <c r="P46" s="142">
        <f>IF(ISNUMBER(SEARCH('Карта учёта'!$B$24,Расходка[Наименование расходного материала])),MAX($P$1:P45)+1,0)</f>
        <v>45</v>
      </c>
      <c r="Q46" s="142">
        <f>IF(ISNUMBER(SEARCH('Карта учёта'!$B$25,Расходка[Наименование расходного материала])),MAX($Q$1:Q45)+1,0)</f>
        <v>45</v>
      </c>
      <c r="R46" s="144" t="str">
        <f>IFERROR(INDEX(Расходка[Наименование расходного материала],MATCH(Расходка[№],Поиск_расходки[Индекс1],0)),"")</f>
        <v/>
      </c>
      <c r="S46" s="144" t="str">
        <f>IFERROR(INDEX(Расходка[Наименование расходного материала],MATCH(Расходка[№],Поиск_расходки[Индекс2],0)),"")</f>
        <v/>
      </c>
      <c r="T46" s="144" t="str">
        <f>IFERROR(INDEX(Расходка[Наименование расходного материала],MATCH(Расходка[№],Поиск_расходки[Индекс3],0)),"")</f>
        <v/>
      </c>
      <c r="U46" s="144" t="str">
        <f>IFERROR(INDEX(Расходка[Наименование расходного материала],MATCH(Расходка[№],Поиск_расходки[Индекс4],0)),"")</f>
        <v/>
      </c>
      <c r="V46" s="144" t="str">
        <f>IFERROR(INDEX(Расходка[Наименование расходного материала],MATCH(Расходка[№],Поиск_расходки[Индекс5],0)),"")</f>
        <v/>
      </c>
      <c r="W46" s="144" t="str">
        <f>IFERROR(INDEX(Расходка[Наименование расходного материала],MATCH(Расходка[№],Поиск_расходки[Индекс6],0)),"")</f>
        <v/>
      </c>
      <c r="X46" s="144" t="str">
        <f>IFERROR(INDEX(Расходка[Наименование расходного материала],MATCH(Расходка[№],Поиск_расходки[Индекс7],0)),"")</f>
        <v>SubMarine Rapido, Invatec</v>
      </c>
      <c r="Y46" s="144" t="str">
        <f>IFERROR(INDEX(Расходка[Наименование расходного материала],MATCH(Расходка[№],Поиск_расходки[Индекс8],0)),"")</f>
        <v>SubMarine Rapido, Invatec</v>
      </c>
      <c r="Z46" s="144" t="str">
        <f>IFERROR(INDEX(Расходка[Наименование расходного материала],MATCH(Расходка[№],Поиск_расходки[Индекс9],0)),"")</f>
        <v>SubMarine Rapido, Invatec</v>
      </c>
      <c r="AA46" s="144" t="str">
        <f>IFERROR(INDEX(Расходка[Наименование расходного материала],MATCH(Расходка[№],Поиск_расходки[Индекс10],0)),"")</f>
        <v>SubMarine Rapido, Invatec</v>
      </c>
      <c r="AB46" s="144" t="str">
        <f>IFERROR(INDEX(Расходка[Наименование расходного материала],MATCH(Расходка[№],Поиск_расходки[Индекс11],0)),"")</f>
        <v>SubMarine Rapido, Invatec</v>
      </c>
      <c r="AC46" s="144" t="str">
        <f>IFERROR(INDEX(Расходка[Наименование расходного материала],MATCH(Расходка[№],Поиск_расходки[Индекс12],0)),"")</f>
        <v>SubMarine Rapido, Invatec</v>
      </c>
      <c r="AD46" s="144" t="str">
        <f>IFERROR(INDEX(Расходка[Наименование расходного материала],MATCH(Расходка[№],Поиск_расходки[Индекс13],0)),"")</f>
        <v>SubMarine Rapido, Invatec</v>
      </c>
      <c r="AF46" s="4" t="s">
        <v>6</v>
      </c>
      <c r="AG46" s="4" t="s">
        <v>436</v>
      </c>
    </row>
    <row r="47" spans="1:33">
      <c r="A47">
        <v>46</v>
      </c>
      <c r="E47" s="142">
        <f>IF(ISNUMBER(SEARCH('Карта учёта'!$B$13,Расходка[[#This Row],[Наименование расходного материала]])),MAX($E$1:E46)+1,0)</f>
        <v>0</v>
      </c>
      <c r="F47" s="142">
        <f>IF(ISNUMBER(SEARCH('Карта учёта'!$B$14,Расходка[[#This Row],[Наименование расходного материала]])),MAX($F$1:F46)+1,0)</f>
        <v>0</v>
      </c>
      <c r="G47" s="142">
        <f>IF(ISNUMBER(SEARCH('Карта учёта'!$B$15,Расходка[Наименование расходного материала])),MAX($G$1:G46)+1,0)</f>
        <v>0</v>
      </c>
      <c r="H47" s="142">
        <f>IF(ISNUMBER(SEARCH('Карта учёта'!$B$16,Расходка[Наименование расходного материала])),MAX($H$1:H46)+1,0)</f>
        <v>0</v>
      </c>
      <c r="I47" s="142">
        <f>IF(ISNUMBER(SEARCH('Карта учёта'!$B$17,Расходка[Наименование расходного материала])),MAX($I$1:I46)+1,0)</f>
        <v>0</v>
      </c>
      <c r="J47" s="142">
        <f>IF(ISNUMBER(SEARCH('Карта учёта'!$B$18,Расходка[Наименование расходного материала])),MAX($J$1:J46)+1,0)</f>
        <v>0</v>
      </c>
      <c r="K47" s="142">
        <f>IF(ISNUMBER(SEARCH('Карта учёта'!$B$19,Расходка[Наименование расходного материала])),MAX($K$1:K46)+1,0)</f>
        <v>0</v>
      </c>
      <c r="L47" s="142">
        <f>IF(ISNUMBER(SEARCH('Карта учёта'!$B$20,Расходка[Наименование расходного материала])),MAX($L$1:L46)+1,0)</f>
        <v>0</v>
      </c>
      <c r="M47" s="142">
        <f>IF(ISNUMBER(SEARCH('Карта учёта'!$B$21,Расходка[Наименование расходного материала])),MAX($M$1:M46)+1,0)</f>
        <v>0</v>
      </c>
      <c r="N47" s="142">
        <f>IF(ISNUMBER(SEARCH('Карта учёта'!$B$22,Расходка[Наименование расходного материала])),MAX($N$1:N46)+1,0)</f>
        <v>0</v>
      </c>
      <c r="O47" s="142">
        <f>IF(ISNUMBER(SEARCH('Карта учёта'!$B$23,Расходка[Наименование расходного материала])),MAX($O$1:O46)+1,0)</f>
        <v>0</v>
      </c>
      <c r="P47" s="142">
        <f>IF(ISNUMBER(SEARCH('Карта учёта'!$B$24,Расходка[Наименование расходного материала])),MAX($P$1:P46)+1,0)</f>
        <v>0</v>
      </c>
      <c r="Q47" s="142">
        <f>IF(ISNUMBER(SEARCH('Карта учёта'!$B$25,Расходка[Наименование расходного материала])),MAX($Q$1:Q46)+1,0)</f>
        <v>0</v>
      </c>
      <c r="R47" s="144" t="str">
        <f>IFERROR(INDEX(Расходка[Наименование расходного материала],MATCH(Расходка[№],Поиск_расходки[Индекс1],0)),"")</f>
        <v/>
      </c>
      <c r="S47" s="144" t="str">
        <f>IFERROR(INDEX(Расходка[Наименование расходного материала],MATCH(Расходка[№],Поиск_расходки[Индекс2],0)),"")</f>
        <v/>
      </c>
      <c r="T47" s="144" t="str">
        <f>IFERROR(INDEX(Расходка[Наименование расходного материала],MATCH(Расходка[№],Поиск_расходки[Индекс3],0)),"")</f>
        <v/>
      </c>
      <c r="U47" s="144" t="str">
        <f>IFERROR(INDEX(Расходка[Наименование расходного материала],MATCH(Расходка[№],Поиск_расходки[Индекс4],0)),"")</f>
        <v/>
      </c>
      <c r="V47" s="144" t="str">
        <f>IFERROR(INDEX(Расходка[Наименование расходного материала],MATCH(Расходка[№],Поиск_расходки[Индекс5],0)),"")</f>
        <v/>
      </c>
      <c r="W47" s="144" t="str">
        <f>IFERROR(INDEX(Расходка[Наименование расходного материала],MATCH(Расходка[№],Поиск_расходки[Индекс6],0)),"")</f>
        <v/>
      </c>
      <c r="X47" s="144" t="str">
        <f>IFERROR(INDEX(Расходка[Наименование расходного материала],MATCH(Расходка[№],Поиск_расходки[Индекс7],0)),"")</f>
        <v/>
      </c>
      <c r="Y47" s="144" t="str">
        <f>IFERROR(INDEX(Расходка[Наименование расходного материала],MATCH(Расходка[№],Поиск_расходки[Индекс8],0)),"")</f>
        <v/>
      </c>
      <c r="Z47" s="144" t="str">
        <f>IFERROR(INDEX(Расходка[Наименование расходного материала],MATCH(Расходка[№],Поиск_расходки[Индекс9],0)),"")</f>
        <v/>
      </c>
      <c r="AA47" s="144" t="str">
        <f>IFERROR(INDEX(Расходка[Наименование расходного материала],MATCH(Расходка[№],Поиск_расходки[Индекс10],0)),"")</f>
        <v/>
      </c>
      <c r="AB47" s="144" t="str">
        <f>IFERROR(INDEX(Расходка[Наименование расходного материала],MATCH(Расходка[№],Поиск_расходки[Индекс11],0)),"")</f>
        <v/>
      </c>
      <c r="AC47" s="144" t="str">
        <f>IFERROR(INDEX(Расходка[Наименование расходного материала],MATCH(Расходка[№],Поиск_расходки[Индекс12],0)),"")</f>
        <v/>
      </c>
      <c r="AD47" s="144" t="str">
        <f>IFERROR(INDEX(Расходка[Наименование расходного материала],MATCH(Расходка[№],Поиск_расходки[Индекс13],0)),"")</f>
        <v/>
      </c>
      <c r="AF47" s="4" t="s">
        <v>6</v>
      </c>
      <c r="AG47" s="4" t="s">
        <v>423</v>
      </c>
    </row>
    <row r="48" spans="1:33">
      <c r="A48">
        <v>47</v>
      </c>
      <c r="E48" s="142">
        <f>IF(ISNUMBER(SEARCH('Карта учёта'!$B$13,Расходка[[#This Row],[Наименование расходного материала]])),MAX($E$1:E47)+1,0)</f>
        <v>0</v>
      </c>
      <c r="F48" s="142">
        <f>IF(ISNUMBER(SEARCH('Карта учёта'!$B$14,Расходка[[#This Row],[Наименование расходного материала]])),MAX($F$1:F47)+1,0)</f>
        <v>0</v>
      </c>
      <c r="G48" s="142">
        <f>IF(ISNUMBER(SEARCH('Карта учёта'!$B$15,Расходка[Наименование расходного материала])),MAX($G$1:G47)+1,0)</f>
        <v>0</v>
      </c>
      <c r="H48" s="142">
        <f>IF(ISNUMBER(SEARCH('Карта учёта'!$B$16,Расходка[Наименование расходного материала])),MAX($H$1:H47)+1,0)</f>
        <v>0</v>
      </c>
      <c r="I48" s="142">
        <f>IF(ISNUMBER(SEARCH('Карта учёта'!$B$17,Расходка[Наименование расходного материала])),MAX($I$1:I47)+1,0)</f>
        <v>0</v>
      </c>
      <c r="J48" s="142">
        <f>IF(ISNUMBER(SEARCH('Карта учёта'!$B$18,Расходка[Наименование расходного материала])),MAX($J$1:J47)+1,0)</f>
        <v>0</v>
      </c>
      <c r="K48" s="142">
        <f>IF(ISNUMBER(SEARCH('Карта учёта'!$B$19,Расходка[Наименование расходного материала])),MAX($K$1:K47)+1,0)</f>
        <v>0</v>
      </c>
      <c r="L48" s="142">
        <f>IF(ISNUMBER(SEARCH('Карта учёта'!$B$20,Расходка[Наименование расходного материала])),MAX($L$1:L47)+1,0)</f>
        <v>0</v>
      </c>
      <c r="M48" s="142">
        <f>IF(ISNUMBER(SEARCH('Карта учёта'!$B$21,Расходка[Наименование расходного материала])),MAX($M$1:M47)+1,0)</f>
        <v>0</v>
      </c>
      <c r="N48" s="142">
        <f>IF(ISNUMBER(SEARCH('Карта учёта'!$B$22,Расходка[Наименование расходного материала])),MAX($N$1:N47)+1,0)</f>
        <v>0</v>
      </c>
      <c r="O48" s="142">
        <f>IF(ISNUMBER(SEARCH('Карта учёта'!$B$23,Расходка[Наименование расходного материала])),MAX($O$1:O47)+1,0)</f>
        <v>0</v>
      </c>
      <c r="P48" s="142">
        <f>IF(ISNUMBER(SEARCH('Карта учёта'!$B$24,Расходка[Наименование расходного материала])),MAX($P$1:P47)+1,0)</f>
        <v>0</v>
      </c>
      <c r="Q48" s="142">
        <f>IF(ISNUMBER(SEARCH('Карта учёта'!$B$25,Расходка[Наименование расходного материала])),MAX($Q$1:Q47)+1,0)</f>
        <v>0</v>
      </c>
      <c r="R48" s="144" t="str">
        <f>IFERROR(INDEX(Расходка[Наименование расходного материала],MATCH(Расходка[№],Поиск_расходки[Индекс1],0)),"")</f>
        <v/>
      </c>
      <c r="S48" s="144" t="str">
        <f>IFERROR(INDEX(Расходка[Наименование расходного материала],MATCH(Расходка[№],Поиск_расходки[Индекс2],0)),"")</f>
        <v/>
      </c>
      <c r="T48" s="144" t="str">
        <f>IFERROR(INDEX(Расходка[Наименование расходного материала],MATCH(Расходка[№],Поиск_расходки[Индекс3],0)),"")</f>
        <v/>
      </c>
      <c r="U48" s="144" t="str">
        <f>IFERROR(INDEX(Расходка[Наименование расходного материала],MATCH(Расходка[№],Поиск_расходки[Индекс4],0)),"")</f>
        <v/>
      </c>
      <c r="V48" s="144" t="str">
        <f>IFERROR(INDEX(Расходка[Наименование расходного материала],MATCH(Расходка[№],Поиск_расходки[Индекс5],0)),"")</f>
        <v/>
      </c>
      <c r="W48" s="144" t="str">
        <f>IFERROR(INDEX(Расходка[Наименование расходного материала],MATCH(Расходка[№],Поиск_расходки[Индекс6],0)),"")</f>
        <v/>
      </c>
      <c r="X48" s="144" t="str">
        <f>IFERROR(INDEX(Расходка[Наименование расходного материала],MATCH(Расходка[№],Поиск_расходки[Индекс7],0)),"")</f>
        <v/>
      </c>
      <c r="Y48" s="144" t="str">
        <f>IFERROR(INDEX(Расходка[Наименование расходного материала],MATCH(Расходка[№],Поиск_расходки[Индекс8],0)),"")</f>
        <v/>
      </c>
      <c r="Z48" s="144" t="str">
        <f>IFERROR(INDEX(Расходка[Наименование расходного материала],MATCH(Расходка[№],Поиск_расходки[Индекс9],0)),"")</f>
        <v/>
      </c>
      <c r="AA48" s="144" t="str">
        <f>IFERROR(INDEX(Расходка[Наименование расходного материала],MATCH(Расходка[№],Поиск_расходки[Индекс10],0)),"")</f>
        <v/>
      </c>
      <c r="AB48" s="144" t="str">
        <f>IFERROR(INDEX(Расходка[Наименование расходного материала],MATCH(Расходка[№],Поиск_расходки[Индекс11],0)),"")</f>
        <v/>
      </c>
      <c r="AC48" s="144" t="str">
        <f>IFERROR(INDEX(Расходка[Наименование расходного материала],MATCH(Расходка[№],Поиск_расходки[Индекс12],0)),"")</f>
        <v/>
      </c>
      <c r="AD48" s="144" t="str">
        <f>IFERROR(INDEX(Расходка[Наименование расходного материала],MATCH(Расходка[№],Поиск_расходки[Индекс13],0)),"")</f>
        <v/>
      </c>
      <c r="AF48" s="4" t="s">
        <v>6</v>
      </c>
      <c r="AG48" s="4" t="s">
        <v>437</v>
      </c>
    </row>
    <row r="49" spans="1:33">
      <c r="A49">
        <v>48</v>
      </c>
      <c r="E49" s="142">
        <f>IF(ISNUMBER(SEARCH('Карта учёта'!$B$13,Расходка[[#This Row],[Наименование расходного материала]])),MAX($E$1:E48)+1,0)</f>
        <v>0</v>
      </c>
      <c r="F49" s="142">
        <f>IF(ISNUMBER(SEARCH('Карта учёта'!$B$14,Расходка[[#This Row],[Наименование расходного материала]])),MAX($F$1:F48)+1,0)</f>
        <v>0</v>
      </c>
      <c r="G49" s="142">
        <f>IF(ISNUMBER(SEARCH('Карта учёта'!$B$15,Расходка[Наименование расходного материала])),MAX($G$1:G48)+1,0)</f>
        <v>0</v>
      </c>
      <c r="H49" s="142">
        <f>IF(ISNUMBER(SEARCH('Карта учёта'!$B$16,Расходка[Наименование расходного материала])),MAX($H$1:H48)+1,0)</f>
        <v>0</v>
      </c>
      <c r="I49" s="142">
        <f>IF(ISNUMBER(SEARCH('Карта учёта'!$B$17,Расходка[Наименование расходного материала])),MAX($I$1:I48)+1,0)</f>
        <v>0</v>
      </c>
      <c r="J49" s="142">
        <f>IF(ISNUMBER(SEARCH('Карта учёта'!$B$18,Расходка[Наименование расходного материала])),MAX($J$1:J48)+1,0)</f>
        <v>0</v>
      </c>
      <c r="K49" s="142">
        <f>IF(ISNUMBER(SEARCH('Карта учёта'!$B$19,Расходка[Наименование расходного материала])),MAX($K$1:K48)+1,0)</f>
        <v>0</v>
      </c>
      <c r="L49" s="142">
        <f>IF(ISNUMBER(SEARCH('Карта учёта'!$B$20,Расходка[Наименование расходного материала])),MAX($L$1:L48)+1,0)</f>
        <v>0</v>
      </c>
      <c r="M49" s="142">
        <f>IF(ISNUMBER(SEARCH('Карта учёта'!$B$21,Расходка[Наименование расходного материала])),MAX($M$1:M48)+1,0)</f>
        <v>0</v>
      </c>
      <c r="N49" s="142">
        <f>IF(ISNUMBER(SEARCH('Карта учёта'!$B$22,Расходка[Наименование расходного материала])),MAX($N$1:N48)+1,0)</f>
        <v>0</v>
      </c>
      <c r="O49" s="142">
        <f>IF(ISNUMBER(SEARCH('Карта учёта'!$B$23,Расходка[Наименование расходного материала])),MAX($O$1:O48)+1,0)</f>
        <v>0</v>
      </c>
      <c r="P49" s="142">
        <f>IF(ISNUMBER(SEARCH('Карта учёта'!$B$24,Расходка[Наименование расходного материала])),MAX($P$1:P48)+1,0)</f>
        <v>0</v>
      </c>
      <c r="Q49" s="142">
        <f>IF(ISNUMBER(SEARCH('Карта учёта'!$B$25,Расходка[Наименование расходного материала])),MAX($Q$1:Q48)+1,0)</f>
        <v>0</v>
      </c>
      <c r="R49" s="144" t="str">
        <f>IFERROR(INDEX(Расходка[Наименование расходного материала],MATCH(Расходка[№],Поиск_расходки[Индекс1],0)),"")</f>
        <v/>
      </c>
      <c r="S49" s="144" t="str">
        <f>IFERROR(INDEX(Расходка[Наименование расходного материала],MATCH(Расходка[№],Поиск_расходки[Индекс2],0)),"")</f>
        <v/>
      </c>
      <c r="T49" s="144" t="str">
        <f>IFERROR(INDEX(Расходка[Наименование расходного материала],MATCH(Расходка[№],Поиск_расходки[Индекс3],0)),"")</f>
        <v/>
      </c>
      <c r="U49" s="144" t="str">
        <f>IFERROR(INDEX(Расходка[Наименование расходного материала],MATCH(Расходка[№],Поиск_расходки[Индекс4],0)),"")</f>
        <v/>
      </c>
      <c r="V49" s="144" t="str">
        <f>IFERROR(INDEX(Расходка[Наименование расходного материала],MATCH(Расходка[№],Поиск_расходки[Индекс5],0)),"")</f>
        <v/>
      </c>
      <c r="W49" s="144" t="str">
        <f>IFERROR(INDEX(Расходка[Наименование расходного материала],MATCH(Расходка[№],Поиск_расходки[Индекс6],0)),"")</f>
        <v/>
      </c>
      <c r="X49" s="144" t="str">
        <f>IFERROR(INDEX(Расходка[Наименование расходного материала],MATCH(Расходка[№],Поиск_расходки[Индекс7],0)),"")</f>
        <v/>
      </c>
      <c r="Y49" s="144" t="str">
        <f>IFERROR(INDEX(Расходка[Наименование расходного материала],MATCH(Расходка[№],Поиск_расходки[Индекс8],0)),"")</f>
        <v/>
      </c>
      <c r="Z49" s="144" t="str">
        <f>IFERROR(INDEX(Расходка[Наименование расходного материала],MATCH(Расходка[№],Поиск_расходки[Индекс9],0)),"")</f>
        <v/>
      </c>
      <c r="AA49" s="144" t="str">
        <f>IFERROR(INDEX(Расходка[Наименование расходного материала],MATCH(Расходка[№],Поиск_расходки[Индекс10],0)),"")</f>
        <v/>
      </c>
      <c r="AB49" s="144" t="str">
        <f>IFERROR(INDEX(Расходка[Наименование расходного материала],MATCH(Расходка[№],Поиск_расходки[Индекс11],0)),"")</f>
        <v/>
      </c>
      <c r="AC49" s="144" t="str">
        <f>IFERROR(INDEX(Расходка[Наименование расходного материала],MATCH(Расходка[№],Поиск_расходки[Индекс12],0)),"")</f>
        <v/>
      </c>
      <c r="AD49" s="144" t="str">
        <f>IFERROR(INDEX(Расходка[Наименование расходного материала],MATCH(Расходка[№],Поиск_расходки[Индекс13],0)),"")</f>
        <v/>
      </c>
      <c r="AF49" s="4" t="s">
        <v>6</v>
      </c>
      <c r="AG49" s="4" t="s">
        <v>175</v>
      </c>
    </row>
    <row r="50" spans="1:33">
      <c r="A50">
        <v>49</v>
      </c>
      <c r="E50" s="142">
        <f>IF(ISNUMBER(SEARCH('Карта учёта'!$B$13,Расходка[[#This Row],[Наименование расходного материала]])),MAX($E$1:E49)+1,0)</f>
        <v>0</v>
      </c>
      <c r="F50" s="142">
        <f>IF(ISNUMBER(SEARCH('Карта учёта'!$B$14,Расходка[[#This Row],[Наименование расходного материала]])),MAX($F$1:F49)+1,0)</f>
        <v>0</v>
      </c>
      <c r="G50" s="142">
        <f>IF(ISNUMBER(SEARCH('Карта учёта'!$B$15,Расходка[Наименование расходного материала])),MAX($G$1:G49)+1,0)</f>
        <v>0</v>
      </c>
      <c r="H50" s="142">
        <f>IF(ISNUMBER(SEARCH('Карта учёта'!$B$16,Расходка[Наименование расходного материала])),MAX($H$1:H49)+1,0)</f>
        <v>0</v>
      </c>
      <c r="I50" s="142">
        <f>IF(ISNUMBER(SEARCH('Карта учёта'!$B$17,Расходка[Наименование расходного материала])),MAX($I$1:I49)+1,0)</f>
        <v>0</v>
      </c>
      <c r="J50" s="142">
        <f>IF(ISNUMBER(SEARCH('Карта учёта'!$B$18,Расходка[Наименование расходного материала])),MAX($J$1:J49)+1,0)</f>
        <v>0</v>
      </c>
      <c r="K50" s="142">
        <f>IF(ISNUMBER(SEARCH('Карта учёта'!$B$19,Расходка[Наименование расходного материала])),MAX($K$1:K49)+1,0)</f>
        <v>0</v>
      </c>
      <c r="L50" s="142">
        <f>IF(ISNUMBER(SEARCH('Карта учёта'!$B$20,Расходка[Наименование расходного материала])),MAX($L$1:L49)+1,0)</f>
        <v>0</v>
      </c>
      <c r="M50" s="142">
        <f>IF(ISNUMBER(SEARCH('Карта учёта'!$B$21,Расходка[Наименование расходного материала])),MAX($M$1:M49)+1,0)</f>
        <v>0</v>
      </c>
      <c r="N50" s="142">
        <f>IF(ISNUMBER(SEARCH('Карта учёта'!$B$22,Расходка[Наименование расходного материала])),MAX($N$1:N49)+1,0)</f>
        <v>0</v>
      </c>
      <c r="O50" s="142">
        <f>IF(ISNUMBER(SEARCH('Карта учёта'!$B$23,Расходка[Наименование расходного материала])),MAX($O$1:O49)+1,0)</f>
        <v>0</v>
      </c>
      <c r="P50" s="142">
        <f>IF(ISNUMBER(SEARCH('Карта учёта'!$B$24,Расходка[Наименование расходного материала])),MAX($P$1:P49)+1,0)</f>
        <v>0</v>
      </c>
      <c r="Q50" s="142">
        <f>IF(ISNUMBER(SEARCH('Карта учёта'!$B$25,Расходка[Наименование расходного материала])),MAX($Q$1:Q49)+1,0)</f>
        <v>0</v>
      </c>
      <c r="R50" s="144" t="str">
        <f>IFERROR(INDEX(Расходка[Наименование расходного материала],MATCH(Расходка[№],Поиск_расходки[Индекс1],0)),"")</f>
        <v/>
      </c>
      <c r="S50" s="144" t="str">
        <f>IFERROR(INDEX(Расходка[Наименование расходного материала],MATCH(Расходка[№],Поиск_расходки[Индекс2],0)),"")</f>
        <v/>
      </c>
      <c r="T50" s="144" t="str">
        <f>IFERROR(INDEX(Расходка[Наименование расходного материала],MATCH(Расходка[№],Поиск_расходки[Индекс3],0)),"")</f>
        <v/>
      </c>
      <c r="U50" s="144" t="str">
        <f>IFERROR(INDEX(Расходка[Наименование расходного материала],MATCH(Расходка[№],Поиск_расходки[Индекс4],0)),"")</f>
        <v/>
      </c>
      <c r="V50" s="144" t="str">
        <f>IFERROR(INDEX(Расходка[Наименование расходного материала],MATCH(Расходка[№],Поиск_расходки[Индекс5],0)),"")</f>
        <v/>
      </c>
      <c r="W50" s="144" t="str">
        <f>IFERROR(INDEX(Расходка[Наименование расходного материала],MATCH(Расходка[№],Поиск_расходки[Индекс6],0)),"")</f>
        <v/>
      </c>
      <c r="X50" s="144" t="str">
        <f>IFERROR(INDEX(Расходка[Наименование расходного материала],MATCH(Расходка[№],Поиск_расходки[Индекс7],0)),"")</f>
        <v/>
      </c>
      <c r="Y50" s="144" t="str">
        <f>IFERROR(INDEX(Расходка[Наименование расходного материала],MATCH(Расходка[№],Поиск_расходки[Индекс8],0)),"")</f>
        <v/>
      </c>
      <c r="Z50" s="144" t="str">
        <f>IFERROR(INDEX(Расходка[Наименование расходного материала],MATCH(Расходка[№],Поиск_расходки[Индекс9],0)),"")</f>
        <v/>
      </c>
      <c r="AA50" s="144" t="str">
        <f>IFERROR(INDEX(Расходка[Наименование расходного материала],MATCH(Расходка[№],Поиск_расходки[Индекс10],0)),"")</f>
        <v/>
      </c>
      <c r="AB50" s="144" t="str">
        <f>IFERROR(INDEX(Расходка[Наименование расходного материала],MATCH(Расходка[№],Поиск_расходки[Индекс11],0)),"")</f>
        <v/>
      </c>
      <c r="AC50" s="144" t="str">
        <f>IFERROR(INDEX(Расходка[Наименование расходного материала],MATCH(Расходка[№],Поиск_расходки[Индекс12],0)),"")</f>
        <v/>
      </c>
      <c r="AD50" s="144" t="str">
        <f>IFERROR(INDEX(Расходка[Наименование расходного материала],MATCH(Расходка[№],Поиск_расходки[Индекс13],0)),"")</f>
        <v/>
      </c>
      <c r="AF50" s="4" t="s">
        <v>6</v>
      </c>
      <c r="AG50" s="4" t="s">
        <v>169</v>
      </c>
    </row>
    <row r="51" spans="1:33">
      <c r="A51">
        <v>50</v>
      </c>
      <c r="E51" s="142">
        <f>IF(ISNUMBER(SEARCH('Карта учёта'!$B$13,Расходка[[#This Row],[Наименование расходного материала]])),MAX($E$1:E50)+1,0)</f>
        <v>0</v>
      </c>
      <c r="F51" s="142">
        <f>IF(ISNUMBER(SEARCH('Карта учёта'!$B$14,Расходка[[#This Row],[Наименование расходного материала]])),MAX($F$1:F50)+1,0)</f>
        <v>0</v>
      </c>
      <c r="G51" s="142">
        <f>IF(ISNUMBER(SEARCH('Карта учёта'!$B$15,Расходка[Наименование расходного материала])),MAX($G$1:G50)+1,0)</f>
        <v>0</v>
      </c>
      <c r="H51" s="142">
        <f>IF(ISNUMBER(SEARCH('Карта учёта'!$B$16,Расходка[Наименование расходного материала])),MAX($H$1:H50)+1,0)</f>
        <v>0</v>
      </c>
      <c r="I51" s="142">
        <f>IF(ISNUMBER(SEARCH('Карта учёта'!$B$17,Расходка[Наименование расходного материала])),MAX($I$1:I50)+1,0)</f>
        <v>0</v>
      </c>
      <c r="J51" s="142">
        <f>IF(ISNUMBER(SEARCH('Карта учёта'!$B$18,Расходка[Наименование расходного материала])),MAX($J$1:J50)+1,0)</f>
        <v>0</v>
      </c>
      <c r="K51" s="142">
        <f>IF(ISNUMBER(SEARCH('Карта учёта'!$B$19,Расходка[Наименование расходного материала])),MAX($K$1:K50)+1,0)</f>
        <v>0</v>
      </c>
      <c r="L51" s="142">
        <f>IF(ISNUMBER(SEARCH('Карта учёта'!$B$20,Расходка[Наименование расходного материала])),MAX($L$1:L50)+1,0)</f>
        <v>0</v>
      </c>
      <c r="M51" s="142">
        <f>IF(ISNUMBER(SEARCH('Карта учёта'!$B$21,Расходка[Наименование расходного материала])),MAX($M$1:M50)+1,0)</f>
        <v>0</v>
      </c>
      <c r="N51" s="142">
        <f>IF(ISNUMBER(SEARCH('Карта учёта'!$B$22,Расходка[Наименование расходного материала])),MAX($N$1:N50)+1,0)</f>
        <v>0</v>
      </c>
      <c r="O51" s="142">
        <f>IF(ISNUMBER(SEARCH('Карта учёта'!$B$23,Расходка[Наименование расходного материала])),MAX($O$1:O50)+1,0)</f>
        <v>0</v>
      </c>
      <c r="P51" s="142">
        <f>IF(ISNUMBER(SEARCH('Карта учёта'!$B$24,Расходка[Наименование расходного материала])),MAX($P$1:P50)+1,0)</f>
        <v>0</v>
      </c>
      <c r="Q51" s="142">
        <f>IF(ISNUMBER(SEARCH('Карта учёта'!$B$25,Расходка[Наименование расходного материала])),MAX($Q$1:Q50)+1,0)</f>
        <v>0</v>
      </c>
      <c r="R51" s="144" t="str">
        <f>IFERROR(INDEX(Расходка[Наименование расходного материала],MATCH(Расходка[№],Поиск_расходки[Индекс1],0)),"")</f>
        <v/>
      </c>
      <c r="S51" s="144" t="str">
        <f>IFERROR(INDEX(Расходка[Наименование расходного материала],MATCH(Расходка[№],Поиск_расходки[Индекс2],0)),"")</f>
        <v/>
      </c>
      <c r="T51" s="144" t="str">
        <f>IFERROR(INDEX(Расходка[Наименование расходного материала],MATCH(Расходка[№],Поиск_расходки[Индекс3],0)),"")</f>
        <v/>
      </c>
      <c r="U51" s="144" t="str">
        <f>IFERROR(INDEX(Расходка[Наименование расходного материала],MATCH(Расходка[№],Поиск_расходки[Индекс4],0)),"")</f>
        <v/>
      </c>
      <c r="V51" s="144" t="str">
        <f>IFERROR(INDEX(Расходка[Наименование расходного материала],MATCH(Расходка[№],Поиск_расходки[Индекс5],0)),"")</f>
        <v/>
      </c>
      <c r="W51" s="144" t="str">
        <f>IFERROR(INDEX(Расходка[Наименование расходного материала],MATCH(Расходка[№],Поиск_расходки[Индекс6],0)),"")</f>
        <v/>
      </c>
      <c r="X51" s="144" t="str">
        <f>IFERROR(INDEX(Расходка[Наименование расходного материала],MATCH(Расходка[№],Поиск_расходки[Индекс7],0)),"")</f>
        <v/>
      </c>
      <c r="Y51" s="144" t="str">
        <f>IFERROR(INDEX(Расходка[Наименование расходного материала],MATCH(Расходка[№],Поиск_расходки[Индекс8],0)),"")</f>
        <v/>
      </c>
      <c r="Z51" s="144" t="str">
        <f>IFERROR(INDEX(Расходка[Наименование расходного материала],MATCH(Расходка[№],Поиск_расходки[Индекс9],0)),"")</f>
        <v/>
      </c>
      <c r="AA51" s="144" t="str">
        <f>IFERROR(INDEX(Расходка[Наименование расходного материала],MATCH(Расходка[№],Поиск_расходки[Индекс10],0)),"")</f>
        <v/>
      </c>
      <c r="AB51" s="144" t="str">
        <f>IFERROR(INDEX(Расходка[Наименование расходного материала],MATCH(Расходка[№],Поиск_расходки[Индекс11],0)),"")</f>
        <v/>
      </c>
      <c r="AC51" s="144" t="str">
        <f>IFERROR(INDEX(Расходка[Наименование расходного материала],MATCH(Расходка[№],Поиск_расходки[Индекс12],0)),"")</f>
        <v/>
      </c>
      <c r="AD51" s="144" t="str">
        <f>IFERROR(INDEX(Расходка[Наименование расходного материала],MATCH(Расходка[№],Поиск_расходки[Индекс13],0)),"")</f>
        <v/>
      </c>
      <c r="AF51" s="4" t="s">
        <v>6</v>
      </c>
      <c r="AG51" s="4" t="s">
        <v>170</v>
      </c>
    </row>
    <row r="52" spans="1:33">
      <c r="A52">
        <v>51</v>
      </c>
      <c r="C52" s="1"/>
      <c r="E52" s="142">
        <f>IF(ISNUMBER(SEARCH('Карта учёта'!$B$13,Расходка[[#This Row],[Наименование расходного материала]])),MAX($E$1:E51)+1,0)</f>
        <v>0</v>
      </c>
      <c r="F52" s="142">
        <f>IF(ISNUMBER(SEARCH('Карта учёта'!$B$14,Расходка[[#This Row],[Наименование расходного материала]])),MAX($F$1:F51)+1,0)</f>
        <v>0</v>
      </c>
      <c r="G52" s="142">
        <f>IF(ISNUMBER(SEARCH('Карта учёта'!$B$15,Расходка[Наименование расходного материала])),MAX($G$1:G51)+1,0)</f>
        <v>0</v>
      </c>
      <c r="H52" s="142">
        <f>IF(ISNUMBER(SEARCH('Карта учёта'!$B$16,Расходка[Наименование расходного материала])),MAX($H$1:H51)+1,0)</f>
        <v>0</v>
      </c>
      <c r="I52" s="142">
        <f>IF(ISNUMBER(SEARCH('Карта учёта'!$B$17,Расходка[Наименование расходного материала])),MAX($I$1:I51)+1,0)</f>
        <v>0</v>
      </c>
      <c r="J52" s="142">
        <f>IF(ISNUMBER(SEARCH('Карта учёта'!$B$18,Расходка[Наименование расходного материала])),MAX($J$1:J51)+1,0)</f>
        <v>0</v>
      </c>
      <c r="K52" s="142">
        <f>IF(ISNUMBER(SEARCH('Карта учёта'!$B$19,Расходка[Наименование расходного материала])),MAX($K$1:K51)+1,0)</f>
        <v>0</v>
      </c>
      <c r="L52" s="142">
        <f>IF(ISNUMBER(SEARCH('Карта учёта'!$B$20,Расходка[Наименование расходного материала])),MAX($L$1:L51)+1,0)</f>
        <v>0</v>
      </c>
      <c r="M52" s="142">
        <f>IF(ISNUMBER(SEARCH('Карта учёта'!$B$21,Расходка[Наименование расходного материала])),MAX($M$1:M51)+1,0)</f>
        <v>0</v>
      </c>
      <c r="N52" s="142">
        <f>IF(ISNUMBER(SEARCH('Карта учёта'!$B$22,Расходка[Наименование расходного материала])),MAX($N$1:N51)+1,0)</f>
        <v>0</v>
      </c>
      <c r="O52" s="142">
        <f>IF(ISNUMBER(SEARCH('Карта учёта'!$B$23,Расходка[Наименование расходного материала])),MAX($O$1:O51)+1,0)</f>
        <v>0</v>
      </c>
      <c r="P52" s="142">
        <f>IF(ISNUMBER(SEARCH('Карта учёта'!$B$24,Расходка[Наименование расходного материала])),MAX($P$1:P51)+1,0)</f>
        <v>0</v>
      </c>
      <c r="Q52" s="142">
        <f>IF(ISNUMBER(SEARCH('Карта учёта'!$B$25,Расходка[Наименование расходного материала])),MAX($Q$1:Q51)+1,0)</f>
        <v>0</v>
      </c>
      <c r="R52" s="144" t="str">
        <f>IFERROR(INDEX(Расходка[Наименование расходного материала],MATCH(Расходка[№],Поиск_расходки[Индекс1],0)),"")</f>
        <v/>
      </c>
      <c r="S52" s="144" t="str">
        <f>IFERROR(INDEX(Расходка[Наименование расходного материала],MATCH(Расходка[№],Поиск_расходки[Индекс2],0)),"")</f>
        <v/>
      </c>
      <c r="T52" s="144" t="str">
        <f>IFERROR(INDEX(Расходка[Наименование расходного материала],MATCH(Расходка[№],Поиск_расходки[Индекс3],0)),"")</f>
        <v/>
      </c>
      <c r="U52" s="144" t="str">
        <f>IFERROR(INDEX(Расходка[Наименование расходного материала],MATCH(Расходка[№],Поиск_расходки[Индекс4],0)),"")</f>
        <v/>
      </c>
      <c r="V52" s="144" t="str">
        <f>IFERROR(INDEX(Расходка[Наименование расходного материала],MATCH(Расходка[№],Поиск_расходки[Индекс5],0)),"")</f>
        <v/>
      </c>
      <c r="W52" s="144" t="str">
        <f>IFERROR(INDEX(Расходка[Наименование расходного материала],MATCH(Расходка[№],Поиск_расходки[Индекс6],0)),"")</f>
        <v/>
      </c>
      <c r="X52" s="144" t="str">
        <f>IFERROR(INDEX(Расходка[Наименование расходного материала],MATCH(Расходка[№],Поиск_расходки[Индекс7],0)),"")</f>
        <v/>
      </c>
      <c r="Y52" s="144" t="str">
        <f>IFERROR(INDEX(Расходка[Наименование расходного материала],MATCH(Расходка[№],Поиск_расходки[Индекс8],0)),"")</f>
        <v/>
      </c>
      <c r="Z52" s="144" t="str">
        <f>IFERROR(INDEX(Расходка[Наименование расходного материала],MATCH(Расходка[№],Поиск_расходки[Индекс9],0)),"")</f>
        <v/>
      </c>
      <c r="AA52" s="144" t="str">
        <f>IFERROR(INDEX(Расходка[Наименование расходного материала],MATCH(Расходка[№],Поиск_расходки[Индекс10],0)),"")</f>
        <v/>
      </c>
      <c r="AB52" s="144" t="str">
        <f>IFERROR(INDEX(Расходка[Наименование расходного материала],MATCH(Расходка[№],Поиск_расходки[Индекс11],0)),"")</f>
        <v/>
      </c>
      <c r="AC52" s="144" t="str">
        <f>IFERROR(INDEX(Расходка[Наименование расходного материала],MATCH(Расходка[№],Поиск_расходки[Индекс12],0)),"")</f>
        <v/>
      </c>
      <c r="AD52" s="144" t="str">
        <f>IFERROR(INDEX(Расходка[Наименование расходного материала],MATCH(Расходка[№],Поиск_расходки[Индекс13],0)),"")</f>
        <v/>
      </c>
      <c r="AF52" s="4" t="s">
        <v>6</v>
      </c>
      <c r="AG52" s="4" t="s">
        <v>171</v>
      </c>
    </row>
    <row r="53" spans="1:33">
      <c r="A53">
        <v>52</v>
      </c>
      <c r="E53" s="142">
        <f>IF(ISNUMBER(SEARCH('Карта учёта'!$B$13,Расходка[[#This Row],[Наименование расходного материала]])),MAX($E$1:E52)+1,0)</f>
        <v>0</v>
      </c>
      <c r="F53" s="142">
        <f>IF(ISNUMBER(SEARCH('Карта учёта'!$B$14,Расходка[[#This Row],[Наименование расходного материала]])),MAX($F$1:F52)+1,0)</f>
        <v>0</v>
      </c>
      <c r="G53" s="142">
        <f>IF(ISNUMBER(SEARCH('Карта учёта'!$B$15,Расходка[Наименование расходного материала])),MAX($G$1:G52)+1,0)</f>
        <v>0</v>
      </c>
      <c r="H53" s="142">
        <f>IF(ISNUMBER(SEARCH('Карта учёта'!$B$16,Расходка[Наименование расходного материала])),MAX($H$1:H52)+1,0)</f>
        <v>0</v>
      </c>
      <c r="I53" s="142">
        <f>IF(ISNUMBER(SEARCH('Карта учёта'!$B$17,Расходка[Наименование расходного материала])),MAX($I$1:I52)+1,0)</f>
        <v>0</v>
      </c>
      <c r="J53" s="142">
        <f>IF(ISNUMBER(SEARCH('Карта учёта'!$B$18,Расходка[Наименование расходного материала])),MAX($J$1:J52)+1,0)</f>
        <v>0</v>
      </c>
      <c r="K53" s="142">
        <f>IF(ISNUMBER(SEARCH('Карта учёта'!$B$19,Расходка[Наименование расходного материала])),MAX($K$1:K52)+1,0)</f>
        <v>0</v>
      </c>
      <c r="L53" s="142">
        <f>IF(ISNUMBER(SEARCH('Карта учёта'!$B$20,Расходка[Наименование расходного материала])),MAX($L$1:L52)+1,0)</f>
        <v>0</v>
      </c>
      <c r="M53" s="142">
        <f>IF(ISNUMBER(SEARCH('Карта учёта'!$B$21,Расходка[Наименование расходного материала])),MAX($M$1:M52)+1,0)</f>
        <v>0</v>
      </c>
      <c r="N53" s="142">
        <f>IF(ISNUMBER(SEARCH('Карта учёта'!$B$22,Расходка[Наименование расходного материала])),MAX($N$1:N52)+1,0)</f>
        <v>0</v>
      </c>
      <c r="O53" s="142">
        <f>IF(ISNUMBER(SEARCH('Карта учёта'!$B$23,Расходка[Наименование расходного материала])),MAX($O$1:O52)+1,0)</f>
        <v>0</v>
      </c>
      <c r="P53" s="142">
        <f>IF(ISNUMBER(SEARCH('Карта учёта'!$B$24,Расходка[Наименование расходного материала])),MAX($P$1:P52)+1,0)</f>
        <v>0</v>
      </c>
      <c r="Q53" s="142">
        <f>IF(ISNUMBER(SEARCH('Карта учёта'!$B$25,Расходка[Наименование расходного материала])),MAX($Q$1:Q52)+1,0)</f>
        <v>0</v>
      </c>
      <c r="R53" s="144" t="str">
        <f>IFERROR(INDEX(Расходка[Наименование расходного материала],MATCH(Расходка[№],Поиск_расходки[Индекс1],0)),"")</f>
        <v/>
      </c>
      <c r="S53" s="144" t="str">
        <f>IFERROR(INDEX(Расходка[Наименование расходного материала],MATCH(Расходка[№],Поиск_расходки[Индекс2],0)),"")</f>
        <v/>
      </c>
      <c r="T53" s="144" t="str">
        <f>IFERROR(INDEX(Расходка[Наименование расходного материала],MATCH(Расходка[№],Поиск_расходки[Индекс3],0)),"")</f>
        <v/>
      </c>
      <c r="U53" s="144" t="str">
        <f>IFERROR(INDEX(Расходка[Наименование расходного материала],MATCH(Расходка[№],Поиск_расходки[Индекс4],0)),"")</f>
        <v/>
      </c>
      <c r="V53" s="144" t="str">
        <f>IFERROR(INDEX(Расходка[Наименование расходного материала],MATCH(Расходка[№],Поиск_расходки[Индекс5],0)),"")</f>
        <v/>
      </c>
      <c r="W53" s="144" t="str">
        <f>IFERROR(INDEX(Расходка[Наименование расходного материала],MATCH(Расходка[№],Поиск_расходки[Индекс6],0)),"")</f>
        <v/>
      </c>
      <c r="X53" s="144" t="str">
        <f>IFERROR(INDEX(Расходка[Наименование расходного материала],MATCH(Расходка[№],Поиск_расходки[Индекс7],0)),"")</f>
        <v/>
      </c>
      <c r="Y53" s="144" t="str">
        <f>IFERROR(INDEX(Расходка[Наименование расходного материала],MATCH(Расходка[№],Поиск_расходки[Индекс8],0)),"")</f>
        <v/>
      </c>
      <c r="Z53" s="144" t="str">
        <f>IFERROR(INDEX(Расходка[Наименование расходного материала],MATCH(Расходка[№],Поиск_расходки[Индекс9],0)),"")</f>
        <v/>
      </c>
      <c r="AA53" s="144" t="str">
        <f>IFERROR(INDEX(Расходка[Наименование расходного материала],MATCH(Расходка[№],Поиск_расходки[Индекс10],0)),"")</f>
        <v/>
      </c>
      <c r="AB53" s="144" t="str">
        <f>IFERROR(INDEX(Расходка[Наименование расходного материала],MATCH(Расходка[№],Поиск_расходки[Индекс11],0)),"")</f>
        <v/>
      </c>
      <c r="AC53" s="144" t="str">
        <f>IFERROR(INDEX(Расходка[Наименование расходного материала],MATCH(Расходка[№],Поиск_расходки[Индекс12],0)),"")</f>
        <v/>
      </c>
      <c r="AD53" s="144" t="str">
        <f>IFERROR(INDEX(Расходка[Наименование расходного материала],MATCH(Расходка[№],Поиск_расходки[Индекс13],0)),"")</f>
        <v/>
      </c>
      <c r="AF53" s="4" t="s">
        <v>6</v>
      </c>
      <c r="AG53" s="4" t="s">
        <v>172</v>
      </c>
    </row>
    <row r="54" spans="1:33">
      <c r="A54">
        <v>53</v>
      </c>
      <c r="AF54" s="4" t="s">
        <v>6</v>
      </c>
      <c r="AG54" s="4" t="s">
        <v>431</v>
      </c>
    </row>
    <row r="55" spans="1:33">
      <c r="AF55" s="4" t="s">
        <v>6</v>
      </c>
      <c r="AG55" s="4" t="s">
        <v>173</v>
      </c>
    </row>
    <row r="56" spans="1:33">
      <c r="AF56" s="4" t="s">
        <v>6</v>
      </c>
      <c r="AG56" s="4" t="s">
        <v>174</v>
      </c>
    </row>
    <row r="57" spans="1:33">
      <c r="AF57" s="4" t="s">
        <v>6</v>
      </c>
      <c r="AG57" s="4" t="s">
        <v>187</v>
      </c>
    </row>
    <row r="58" spans="1:33">
      <c r="AF58" s="4" t="s">
        <v>6</v>
      </c>
      <c r="AG58" s="4" t="s">
        <v>111</v>
      </c>
    </row>
    <row r="59" spans="1:33">
      <c r="AF59" s="4" t="s">
        <v>6</v>
      </c>
      <c r="AG59" s="4" t="s">
        <v>112</v>
      </c>
    </row>
    <row r="60" spans="1:33">
      <c r="AF60" s="4" t="s">
        <v>6</v>
      </c>
      <c r="AG60" s="4" t="s">
        <v>161</v>
      </c>
    </row>
    <row r="61" spans="1:33">
      <c r="AF61" s="4" t="s">
        <v>6</v>
      </c>
      <c r="AG61" s="4" t="s">
        <v>176</v>
      </c>
    </row>
    <row r="62" spans="1:33">
      <c r="AF62" s="4" t="s">
        <v>6</v>
      </c>
      <c r="AG62" s="4" t="s">
        <v>166</v>
      </c>
    </row>
    <row r="63" spans="1:33">
      <c r="AF63" s="4" t="s">
        <v>6</v>
      </c>
      <c r="AG63" s="4" t="s">
        <v>427</v>
      </c>
    </row>
    <row r="64" spans="1:33">
      <c r="AF64" s="4" t="s">
        <v>6</v>
      </c>
      <c r="AG64" s="4" t="s">
        <v>177</v>
      </c>
    </row>
    <row r="65" spans="32:33">
      <c r="AF65" s="4" t="s">
        <v>6</v>
      </c>
      <c r="AG65" s="4" t="s">
        <v>432</v>
      </c>
    </row>
    <row r="66" spans="32:33">
      <c r="AF66" s="4" t="s">
        <v>6</v>
      </c>
      <c r="AG66" s="4" t="s">
        <v>178</v>
      </c>
    </row>
    <row r="67" spans="32:33">
      <c r="AF67" s="4" t="s">
        <v>6</v>
      </c>
      <c r="AG67" s="4" t="s">
        <v>179</v>
      </c>
    </row>
    <row r="68" spans="32:33">
      <c r="AF68" s="4" t="s">
        <v>6</v>
      </c>
      <c r="AG68" s="4" t="s">
        <v>186</v>
      </c>
    </row>
    <row r="69" spans="32:33">
      <c r="AF69" s="4" t="s">
        <v>6</v>
      </c>
      <c r="AG69" s="4" t="s">
        <v>116</v>
      </c>
    </row>
    <row r="70" spans="32:33">
      <c r="AF70" s="4" t="s">
        <v>6</v>
      </c>
      <c r="AG70" s="4" t="s">
        <v>117</v>
      </c>
    </row>
    <row r="71" spans="32:33">
      <c r="AF71" s="4" t="s">
        <v>6</v>
      </c>
      <c r="AG71" s="4" t="s">
        <v>180</v>
      </c>
    </row>
    <row r="72" spans="32:33">
      <c r="AF72" s="4" t="s">
        <v>6</v>
      </c>
      <c r="AG72" s="4" t="s">
        <v>181</v>
      </c>
    </row>
    <row r="73" spans="32:33">
      <c r="AF73" s="4" t="s">
        <v>6</v>
      </c>
      <c r="AG73" s="4" t="s">
        <v>182</v>
      </c>
    </row>
    <row r="74" spans="32:33">
      <c r="AF74" s="4" t="s">
        <v>6</v>
      </c>
      <c r="AG74" s="4" t="s">
        <v>183</v>
      </c>
    </row>
    <row r="75" spans="32:33">
      <c r="AF75" s="4" t="s">
        <v>6</v>
      </c>
      <c r="AG75" s="4" t="s">
        <v>184</v>
      </c>
    </row>
    <row r="76" spans="32:33">
      <c r="AF76" s="4" t="s">
        <v>6</v>
      </c>
      <c r="AG76" s="4" t="s">
        <v>185</v>
      </c>
    </row>
    <row r="77" spans="32:33">
      <c r="AF77" s="4" t="s">
        <v>6</v>
      </c>
      <c r="AG77" s="4" t="s">
        <v>371</v>
      </c>
    </row>
    <row r="78" spans="32:33">
      <c r="AF78" s="4" t="s">
        <v>6</v>
      </c>
      <c r="AG78" s="4" t="s">
        <v>120</v>
      </c>
    </row>
    <row r="79" spans="32:33">
      <c r="AF79" s="4" t="s">
        <v>6</v>
      </c>
      <c r="AG79" s="4" t="s">
        <v>121</v>
      </c>
    </row>
    <row r="80" spans="32:33">
      <c r="AF80" s="4" t="s">
        <v>6</v>
      </c>
      <c r="AG80" s="4" t="s">
        <v>162</v>
      </c>
    </row>
    <row r="81" spans="32:33">
      <c r="AF81" s="4" t="s">
        <v>6</v>
      </c>
      <c r="AG81" s="4" t="s">
        <v>438</v>
      </c>
    </row>
  </sheetData>
  <sheetProtection sheet="1" objects="1" scenarios="1" formatCells="0" formatColumns="0"/>
  <phoneticPr fontId="15" type="noConversion"/>
  <dataValidations count="1">
    <dataValidation type="list" allowBlank="1" showInputMessage="1" showErrorMessage="1" sqref="B2:B54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7" zoomScale="90" zoomScaleNormal="90" workbookViewId="0">
      <selection activeCell="E23" sqref="E23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237</v>
      </c>
    </row>
    <row r="2" spans="1:5">
      <c r="A2" t="s">
        <v>196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234</v>
      </c>
    </row>
    <row r="3" spans="1:5">
      <c r="A3" t="s">
        <v>152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241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235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232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369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242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243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244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245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246</v>
      </c>
    </row>
    <row r="12" spans="1:5">
      <c r="A12" t="s">
        <v>136</v>
      </c>
      <c r="B12" t="s">
        <v>149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148</v>
      </c>
      <c r="B14" t="s">
        <v>150</v>
      </c>
      <c r="C14" t="str">
        <f t="shared" si="0"/>
        <v>Старшая мед.сетра: О.Н. Черткова</v>
      </c>
    </row>
    <row r="15" spans="1:5">
      <c r="A15" t="s">
        <v>151</v>
      </c>
      <c r="B15" t="s">
        <v>443</v>
      </c>
      <c r="C15" t="str">
        <f t="shared" si="0"/>
        <v xml:space="preserve">И/О старшей мед.сетры: А.А. Нефёдова </v>
      </c>
    </row>
    <row r="16" spans="1:5">
      <c r="A16" t="s">
        <v>151</v>
      </c>
      <c r="B16" t="s">
        <v>442</v>
      </c>
      <c r="C16" s="14" t="str">
        <f>CONCATENATE(A16,B16)</f>
        <v>И/О старшей мед.сетры: А.М. Казанцева</v>
      </c>
    </row>
    <row r="19" spans="1:2">
      <c r="A19" t="s">
        <v>237</v>
      </c>
      <c r="B19" t="s">
        <v>236</v>
      </c>
    </row>
    <row r="20" spans="1:2">
      <c r="A20" t="s">
        <v>232</v>
      </c>
      <c r="B20" t="s">
        <v>330</v>
      </c>
    </row>
    <row r="21" spans="1:2">
      <c r="A21" t="s">
        <v>232</v>
      </c>
      <c r="B21" t="s">
        <v>238</v>
      </c>
    </row>
    <row r="22" spans="1:2">
      <c r="A22" t="s">
        <v>232</v>
      </c>
      <c r="B22" t="s">
        <v>370</v>
      </c>
    </row>
    <row r="23" spans="1:2">
      <c r="A23" t="s">
        <v>232</v>
      </c>
      <c r="B23" t="s">
        <v>313</v>
      </c>
    </row>
    <row r="24" spans="1:2">
      <c r="A24" t="s">
        <v>232</v>
      </c>
      <c r="B24" t="s">
        <v>327</v>
      </c>
    </row>
    <row r="25" spans="1:2">
      <c r="A25" t="s">
        <v>232</v>
      </c>
      <c r="B25" t="s">
        <v>331</v>
      </c>
    </row>
    <row r="26" spans="1:2">
      <c r="A26" t="s">
        <v>232</v>
      </c>
      <c r="B26" t="s">
        <v>319</v>
      </c>
    </row>
    <row r="27" spans="1:2">
      <c r="A27" t="s">
        <v>232</v>
      </c>
      <c r="B27" t="s">
        <v>318</v>
      </c>
    </row>
    <row r="28" spans="1:2">
      <c r="A28" t="s">
        <v>232</v>
      </c>
      <c r="B28" t="s">
        <v>368</v>
      </c>
    </row>
    <row r="29" spans="1:2">
      <c r="A29" t="s">
        <v>232</v>
      </c>
      <c r="B29" t="s">
        <v>317</v>
      </c>
    </row>
    <row r="30" spans="1:2">
      <c r="A30" t="s">
        <v>232</v>
      </c>
      <c r="B30" t="s">
        <v>333</v>
      </c>
    </row>
    <row r="31" spans="1:2">
      <c r="A31" t="s">
        <v>232</v>
      </c>
      <c r="B31" t="s">
        <v>447</v>
      </c>
    </row>
    <row r="32" spans="1:2">
      <c r="A32" t="s">
        <v>232</v>
      </c>
      <c r="B32" t="s">
        <v>326</v>
      </c>
    </row>
    <row r="33" spans="1:2">
      <c r="A33" t="s">
        <v>232</v>
      </c>
      <c r="B33" t="s">
        <v>312</v>
      </c>
    </row>
    <row r="34" spans="1:2">
      <c r="A34" t="s">
        <v>232</v>
      </c>
      <c r="B34" t="s">
        <v>316</v>
      </c>
    </row>
    <row r="35" spans="1:2">
      <c r="A35" t="s">
        <v>232</v>
      </c>
      <c r="B35" t="s">
        <v>311</v>
      </c>
    </row>
    <row r="36" spans="1:2">
      <c r="A36" t="s">
        <v>232</v>
      </c>
      <c r="B36" t="s">
        <v>329</v>
      </c>
    </row>
    <row r="37" spans="1:2">
      <c r="A37" t="s">
        <v>232</v>
      </c>
      <c r="B37" t="s">
        <v>328</v>
      </c>
    </row>
    <row r="38" spans="1:2">
      <c r="A38" t="s">
        <v>232</v>
      </c>
      <c r="B38" t="s">
        <v>320</v>
      </c>
    </row>
    <row r="39" spans="1:2">
      <c r="A39" t="s">
        <v>232</v>
      </c>
      <c r="B39" t="s">
        <v>314</v>
      </c>
    </row>
    <row r="40" spans="1:2">
      <c r="A40" t="s">
        <v>232</v>
      </c>
      <c r="B40" t="s">
        <v>315</v>
      </c>
    </row>
    <row r="41" spans="1:2">
      <c r="A41" t="s">
        <v>369</v>
      </c>
      <c r="B41" t="s">
        <v>323</v>
      </c>
    </row>
    <row r="42" spans="1:2">
      <c r="A42" t="s">
        <v>369</v>
      </c>
      <c r="B42" t="s">
        <v>324</v>
      </c>
    </row>
    <row r="43" spans="1:2">
      <c r="A43" t="s">
        <v>369</v>
      </c>
      <c r="B43" t="s">
        <v>325</v>
      </c>
    </row>
    <row r="44" spans="1:2">
      <c r="A44" t="s">
        <v>369</v>
      </c>
      <c r="B44" t="s">
        <v>240</v>
      </c>
    </row>
    <row r="45" spans="1:2">
      <c r="A45" t="s">
        <v>369</v>
      </c>
      <c r="B45" t="s">
        <v>321</v>
      </c>
    </row>
    <row r="46" spans="1:2">
      <c r="A46" t="s">
        <v>369</v>
      </c>
      <c r="B46" t="s">
        <v>332</v>
      </c>
    </row>
    <row r="47" spans="1:2">
      <c r="A47" t="s">
        <v>369</v>
      </c>
      <c r="B47" t="s">
        <v>239</v>
      </c>
    </row>
    <row r="48" spans="1:2">
      <c r="A48" t="s">
        <v>369</v>
      </c>
      <c r="B48" t="s">
        <v>322</v>
      </c>
    </row>
    <row r="49" spans="1:2">
      <c r="A49" t="s">
        <v>233</v>
      </c>
      <c r="B49" t="s">
        <v>206</v>
      </c>
    </row>
    <row r="50" spans="1:2">
      <c r="A50" t="s">
        <v>233</v>
      </c>
      <c r="B50" t="s">
        <v>209</v>
      </c>
    </row>
    <row r="51" spans="1:2">
      <c r="A51" t="s">
        <v>233</v>
      </c>
      <c r="B51" t="s">
        <v>212</v>
      </c>
    </row>
    <row r="52" spans="1:2">
      <c r="A52" t="s">
        <v>233</v>
      </c>
      <c r="B52" t="s">
        <v>215</v>
      </c>
    </row>
    <row r="53" spans="1:2">
      <c r="A53" t="s">
        <v>233</v>
      </c>
      <c r="B53" t="s">
        <v>218</v>
      </c>
    </row>
    <row r="54" spans="1:2">
      <c r="A54" t="s">
        <v>233</v>
      </c>
      <c r="B54" t="s">
        <v>221</v>
      </c>
    </row>
    <row r="55" spans="1:2">
      <c r="A55" t="s">
        <v>233</v>
      </c>
      <c r="B55" t="s">
        <v>226</v>
      </c>
    </row>
    <row r="56" spans="1:2">
      <c r="A56" t="s">
        <v>233</v>
      </c>
      <c r="B56" t="s">
        <v>340</v>
      </c>
    </row>
    <row r="57" spans="1:2">
      <c r="A57" t="s">
        <v>233</v>
      </c>
      <c r="B57" t="s">
        <v>228</v>
      </c>
    </row>
    <row r="58" spans="1:2">
      <c r="A58" t="s">
        <v>233</v>
      </c>
      <c r="B58" t="s">
        <v>229</v>
      </c>
    </row>
    <row r="59" spans="1:2">
      <c r="A59" t="s">
        <v>233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233</v>
      </c>
      <c r="B61" t="s">
        <v>203</v>
      </c>
    </row>
    <row r="62" spans="1:2">
      <c r="A62" t="s">
        <v>233</v>
      </c>
      <c r="B62" t="s">
        <v>247</v>
      </c>
    </row>
    <row r="63" spans="1:2">
      <c r="A63" t="s">
        <v>234</v>
      </c>
      <c r="B63" t="s">
        <v>424</v>
      </c>
    </row>
    <row r="64" spans="1:2">
      <c r="A64" t="s">
        <v>234</v>
      </c>
      <c r="B64" t="s">
        <v>205</v>
      </c>
    </row>
    <row r="65" spans="1:2">
      <c r="A65" t="s">
        <v>234</v>
      </c>
      <c r="B65" t="s">
        <v>208</v>
      </c>
    </row>
    <row r="66" spans="1:2">
      <c r="A66" t="s">
        <v>234</v>
      </c>
      <c r="B66" t="s">
        <v>202</v>
      </c>
    </row>
    <row r="67" spans="1:2">
      <c r="A67" t="s">
        <v>234</v>
      </c>
      <c r="B67" t="s">
        <v>211</v>
      </c>
    </row>
    <row r="68" spans="1:2">
      <c r="A68" t="s">
        <v>234</v>
      </c>
      <c r="B68" t="s">
        <v>214</v>
      </c>
    </row>
    <row r="69" spans="1:2">
      <c r="A69" t="s">
        <v>234</v>
      </c>
      <c r="B69" t="s">
        <v>217</v>
      </c>
    </row>
    <row r="70" spans="1:2">
      <c r="A70" t="s">
        <v>234</v>
      </c>
      <c r="B70" t="s">
        <v>220</v>
      </c>
    </row>
    <row r="71" spans="1:2">
      <c r="A71" t="s">
        <v>234</v>
      </c>
      <c r="B71" t="s">
        <v>223</v>
      </c>
    </row>
    <row r="72" spans="1:2">
      <c r="A72" t="s">
        <v>234</v>
      </c>
      <c r="B72" t="s">
        <v>225</v>
      </c>
    </row>
    <row r="73" spans="1:2">
      <c r="A73" t="s">
        <v>246</v>
      </c>
      <c r="B73" t="s">
        <v>204</v>
      </c>
    </row>
    <row r="74" spans="1:2">
      <c r="A74" t="s">
        <v>246</v>
      </c>
      <c r="B74" t="s">
        <v>339</v>
      </c>
    </row>
    <row r="75" spans="1:2">
      <c r="A75" t="s">
        <v>246</v>
      </c>
      <c r="B75" t="s">
        <v>207</v>
      </c>
    </row>
    <row r="76" spans="1:2">
      <c r="A76" t="s">
        <v>246</v>
      </c>
      <c r="B76" t="s">
        <v>210</v>
      </c>
    </row>
    <row r="77" spans="1:2">
      <c r="A77" t="s">
        <v>246</v>
      </c>
      <c r="B77" t="s">
        <v>213</v>
      </c>
    </row>
    <row r="78" spans="1:2">
      <c r="A78" t="s">
        <v>246</v>
      </c>
      <c r="B78" t="s">
        <v>216</v>
      </c>
    </row>
    <row r="79" spans="1:2">
      <c r="A79" t="s">
        <v>246</v>
      </c>
      <c r="B79" t="s">
        <v>222</v>
      </c>
    </row>
    <row r="80" spans="1:2">
      <c r="A80" t="s">
        <v>246</v>
      </c>
      <c r="B80" t="s">
        <v>219</v>
      </c>
    </row>
    <row r="81" spans="1:2">
      <c r="A81" t="s">
        <v>246</v>
      </c>
      <c r="B81" t="s">
        <v>224</v>
      </c>
    </row>
    <row r="82" spans="1:2">
      <c r="A82" t="s">
        <v>246</v>
      </c>
      <c r="B82" t="s">
        <v>227</v>
      </c>
    </row>
  </sheetData>
  <sheetProtection sheet="1" objects="1" scenarios="1"/>
  <phoneticPr fontId="15" type="noConversion"/>
  <dataValidations count="1">
    <dataValidation type="list" allowBlank="1" showInputMessage="1" showErrorMessage="1" sqref="A20:A82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Чек Лист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2022-09-07T11:31:08Z</cp:lastPrinted>
  <dcterms:created xsi:type="dcterms:W3CDTF">2015-06-05T18:19:34Z</dcterms:created>
  <dcterms:modified xsi:type="dcterms:W3CDTF">2022-09-07T11:42:23Z</dcterms:modified>
</cp:coreProperties>
</file>