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2\09\18\"/>
    </mc:Choice>
  </mc:AlternateContent>
  <bookViews>
    <workbookView xWindow="-105" yWindow="-105" windowWidth="23250" windowHeight="1257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54" i="1" l="1"/>
  <c r="E55" i="1"/>
  <c r="R54" i="1" s="1"/>
  <c r="F54" i="1"/>
  <c r="F55" i="1"/>
  <c r="S54" i="1" s="1"/>
  <c r="G54" i="1"/>
  <c r="G55" i="1"/>
  <c r="T54" i="1" s="1"/>
  <c r="H54" i="1"/>
  <c r="H55" i="1"/>
  <c r="I54" i="1"/>
  <c r="I55" i="1"/>
  <c r="J54" i="1"/>
  <c r="J55" i="1"/>
  <c r="K54" i="1"/>
  <c r="K55" i="1"/>
  <c r="L54" i="1"/>
  <c r="L55" i="1"/>
  <c r="M54" i="1"/>
  <c r="M55" i="1"/>
  <c r="Z54" i="1" s="1"/>
  <c r="N54" i="1"/>
  <c r="N55" i="1"/>
  <c r="AA54" i="1" s="1"/>
  <c r="O54" i="1"/>
  <c r="O55" i="1"/>
  <c r="AB54" i="1" s="1"/>
  <c r="P54" i="1"/>
  <c r="P55" i="1"/>
  <c r="AC54" i="1" s="1"/>
  <c r="Q54" i="1"/>
  <c r="Q55" i="1"/>
  <c r="AD54" i="1" s="1"/>
  <c r="R55" i="1"/>
  <c r="S55" i="1"/>
  <c r="T55" i="1"/>
  <c r="Z55" i="1"/>
  <c r="AA55" i="1"/>
  <c r="AB55" i="1"/>
  <c r="AC55" i="1"/>
  <c r="AD55" i="1"/>
  <c r="E47" i="1" l="1"/>
  <c r="E48" i="1"/>
  <c r="E49" i="1"/>
  <c r="E50" i="1"/>
  <c r="E51" i="1"/>
  <c r="E52" i="1"/>
  <c r="E53" i="1"/>
  <c r="F47" i="1"/>
  <c r="F48" i="1"/>
  <c r="F49" i="1"/>
  <c r="F50" i="1"/>
  <c r="F51" i="1"/>
  <c r="F52" i="1"/>
  <c r="F53" i="1"/>
  <c r="G47" i="1"/>
  <c r="G48" i="1"/>
  <c r="G49" i="1"/>
  <c r="G50" i="1"/>
  <c r="G51" i="1"/>
  <c r="G52" i="1"/>
  <c r="G53" i="1"/>
  <c r="H48" i="1"/>
  <c r="H49" i="1"/>
  <c r="H50" i="1"/>
  <c r="H51" i="1"/>
  <c r="H52" i="1"/>
  <c r="H53" i="1"/>
  <c r="I48" i="1"/>
  <c r="I49" i="1"/>
  <c r="I50" i="1"/>
  <c r="I51" i="1"/>
  <c r="I52" i="1"/>
  <c r="I53" i="1"/>
  <c r="J48" i="1"/>
  <c r="J49" i="1"/>
  <c r="J50" i="1"/>
  <c r="J51" i="1"/>
  <c r="J52" i="1"/>
  <c r="J53" i="1"/>
  <c r="K48" i="1"/>
  <c r="K49" i="1"/>
  <c r="K50" i="1"/>
  <c r="K51" i="1"/>
  <c r="K52" i="1"/>
  <c r="K53" i="1"/>
  <c r="L48" i="1"/>
  <c r="L49" i="1"/>
  <c r="L50" i="1"/>
  <c r="L51" i="1"/>
  <c r="L52" i="1"/>
  <c r="L53" i="1"/>
  <c r="M48" i="1"/>
  <c r="M49" i="1"/>
  <c r="M50" i="1"/>
  <c r="M51" i="1"/>
  <c r="M52" i="1"/>
  <c r="M53" i="1"/>
  <c r="N48" i="1"/>
  <c r="N49" i="1"/>
  <c r="N50" i="1"/>
  <c r="N51" i="1"/>
  <c r="N52" i="1"/>
  <c r="N53" i="1"/>
  <c r="O48" i="1"/>
  <c r="O49" i="1"/>
  <c r="O50" i="1"/>
  <c r="O51" i="1"/>
  <c r="O52" i="1"/>
  <c r="O53" i="1"/>
  <c r="P48" i="1"/>
  <c r="P49" i="1"/>
  <c r="P50" i="1"/>
  <c r="P51" i="1"/>
  <c r="P52" i="1"/>
  <c r="P53" i="1"/>
  <c r="Q48" i="1"/>
  <c r="Q49" i="1"/>
  <c r="Q50" i="1"/>
  <c r="Q51" i="1"/>
  <c r="Q52" i="1"/>
  <c r="Q53" i="1"/>
  <c r="C16" i="5" l="1"/>
  <c r="C2" i="3" l="1"/>
  <c r="A10" i="9"/>
  <c r="A16" i="3" l="1"/>
  <c r="B5" i="3" l="1"/>
  <c r="B15" i="9" l="1"/>
  <c r="H20" i="9" l="1"/>
  <c r="G20" i="9"/>
  <c r="G17" i="9" l="1"/>
  <c r="Q2" i="1"/>
  <c r="P2" i="1"/>
  <c r="O2" i="1"/>
  <c r="N2" i="1"/>
  <c r="M2" i="1"/>
  <c r="L2" i="1"/>
  <c r="K2" i="1"/>
  <c r="I2" i="1"/>
  <c r="J2" i="1"/>
  <c r="A9" i="3"/>
  <c r="G2" i="1"/>
  <c r="H2" i="1"/>
  <c r="F2" i="1"/>
  <c r="E2" i="1"/>
  <c r="A5" i="3"/>
  <c r="B6" i="3"/>
  <c r="G13" i="9"/>
  <c r="G51" i="9" s="1"/>
  <c r="G14" i="9"/>
  <c r="H13" i="9"/>
  <c r="G53" i="9" s="1"/>
  <c r="H14" i="9"/>
  <c r="H15" i="9"/>
  <c r="H16" i="9"/>
  <c r="H17" i="9"/>
  <c r="G16" i="9"/>
  <c r="G15" i="9"/>
  <c r="G53" i="6"/>
  <c r="B22" i="9"/>
  <c r="A22" i="9"/>
  <c r="B12" i="9"/>
  <c r="B16" i="9"/>
  <c r="B18" i="9"/>
  <c r="B19" i="9"/>
  <c r="B20" i="9"/>
  <c r="A9" i="9" s="1"/>
  <c r="D37" i="6"/>
  <c r="G51" i="6"/>
  <c r="A8" i="9"/>
  <c r="D10" i="3"/>
  <c r="B2" i="3" s="1"/>
  <c r="D9" i="3"/>
  <c r="D8" i="3"/>
  <c r="D7" i="3"/>
  <c r="D5" i="3"/>
  <c r="D4" i="3"/>
  <c r="AK7" i="1"/>
  <c r="AK8" i="1"/>
  <c r="AK3" i="1"/>
  <c r="AK4" i="1"/>
  <c r="AK5" i="1"/>
  <c r="AK6" i="1"/>
  <c r="AK2" i="1"/>
  <c r="B13" i="6"/>
  <c r="B17" i="9" s="1"/>
  <c r="A7" i="6"/>
  <c r="A25" i="3"/>
  <c r="A26" i="3"/>
  <c r="A27" i="3"/>
  <c r="A13" i="3"/>
  <c r="A14" i="3"/>
  <c r="A15" i="3"/>
  <c r="A17" i="3"/>
  <c r="A18" i="3"/>
  <c r="A19" i="3"/>
  <c r="A20" i="3"/>
  <c r="A21" i="3"/>
  <c r="A22" i="3"/>
  <c r="A23" i="3"/>
  <c r="A24" i="3"/>
  <c r="C12" i="5"/>
  <c r="C3" i="5"/>
  <c r="C4" i="5"/>
  <c r="C5" i="5"/>
  <c r="C6" i="5"/>
  <c r="C7" i="5"/>
  <c r="C8" i="5"/>
  <c r="C9" i="5"/>
  <c r="C10" i="5"/>
  <c r="C11" i="5"/>
  <c r="C13" i="5"/>
  <c r="C14" i="5"/>
  <c r="C15" i="5"/>
  <c r="C2" i="5"/>
  <c r="H22" i="9" l="1"/>
  <c r="A8" i="3"/>
  <c r="H3" i="1"/>
  <c r="I3" i="1"/>
  <c r="L3" i="1"/>
  <c r="L4" i="1" s="1"/>
  <c r="L5" i="1" s="1"/>
  <c r="N3" i="1"/>
  <c r="N4" i="1" s="1"/>
  <c r="N5" i="1" s="1"/>
  <c r="J3" i="1"/>
  <c r="O3" i="1"/>
  <c r="O4" i="1" s="1"/>
  <c r="Q3" i="1"/>
  <c r="P3" i="1"/>
  <c r="P4" i="1" s="1"/>
  <c r="P5" i="1" s="1"/>
  <c r="P6" i="1" s="1"/>
  <c r="P7" i="1" s="1"/>
  <c r="P8" i="1" s="1"/>
  <c r="D6" i="3"/>
  <c r="G22" i="9"/>
  <c r="E3" i="1"/>
  <c r="B37" i="3"/>
  <c r="K3" i="1"/>
  <c r="K4" i="1" s="1"/>
  <c r="M3" i="1"/>
  <c r="AD2" i="1"/>
  <c r="G3" i="1"/>
  <c r="G4" i="1" s="1"/>
  <c r="H4" i="1"/>
  <c r="A6" i="3"/>
  <c r="F3" i="1"/>
  <c r="I4" i="1" l="1"/>
  <c r="Q4" i="1"/>
  <c r="J4" i="1"/>
  <c r="E4" i="1"/>
  <c r="H5" i="1"/>
  <c r="O5" i="1"/>
  <c r="L6" i="1"/>
  <c r="N6" i="1"/>
  <c r="M4" i="1"/>
  <c r="P9" i="1"/>
  <c r="K5" i="1"/>
  <c r="AC2" i="1"/>
  <c r="G5" i="1"/>
  <c r="F4" i="1"/>
  <c r="I5" i="1" l="1"/>
  <c r="J5" i="1"/>
  <c r="N7" i="1"/>
  <c r="Q5" i="1"/>
  <c r="M5" i="1"/>
  <c r="F5" i="1"/>
  <c r="E5" i="1"/>
  <c r="Q6" i="1"/>
  <c r="Q7" i="1" s="1"/>
  <c r="G6" i="1"/>
  <c r="H6" i="1"/>
  <c r="O6" i="1"/>
  <c r="L7" i="1"/>
  <c r="P10" i="1"/>
  <c r="K6" i="1"/>
  <c r="J6" i="1" l="1"/>
  <c r="N8" i="1"/>
  <c r="F6" i="1"/>
  <c r="I6" i="1"/>
  <c r="G7" i="1"/>
  <c r="E6" i="1"/>
  <c r="M6" i="1"/>
  <c r="H7" i="1"/>
  <c r="O7" i="1"/>
  <c r="Q8" i="1"/>
  <c r="L8" i="1"/>
  <c r="K7" i="1"/>
  <c r="P11" i="1"/>
  <c r="J7" i="1" l="1"/>
  <c r="J8" i="1" s="1"/>
  <c r="G8" i="1"/>
  <c r="N9" i="1"/>
  <c r="N10" i="1" s="1"/>
  <c r="N11" i="1" s="1"/>
  <c r="E7" i="1"/>
  <c r="I7" i="1"/>
  <c r="F7" i="1"/>
  <c r="J9" i="1"/>
  <c r="M7" i="1"/>
  <c r="M8" i="1" s="1"/>
  <c r="M9" i="1" s="1"/>
  <c r="O8" i="1"/>
  <c r="O9" i="1" s="1"/>
  <c r="O10" i="1" s="1"/>
  <c r="H8" i="1"/>
  <c r="P12" i="1"/>
  <c r="Q9" i="1"/>
  <c r="L9" i="1"/>
  <c r="K8" i="1"/>
  <c r="E8" i="1" l="1"/>
  <c r="E9" i="1"/>
  <c r="E10" i="1" s="1"/>
  <c r="I8" i="1"/>
  <c r="I9" i="1" s="1"/>
  <c r="Q10" i="1"/>
  <c r="J10" i="1"/>
  <c r="G9" i="1"/>
  <c r="G10" i="1" s="1"/>
  <c r="H9" i="1"/>
  <c r="F8" i="1"/>
  <c r="M10" i="1"/>
  <c r="M11" i="1" s="1"/>
  <c r="M12" i="1" s="1"/>
  <c r="K9" i="1"/>
  <c r="N12" i="1"/>
  <c r="P13" i="1"/>
  <c r="Q11" i="1"/>
  <c r="Q12" i="1" s="1"/>
  <c r="Q13" i="1" s="1"/>
  <c r="O11" i="1"/>
  <c r="L10" i="1"/>
  <c r="F9" i="1" l="1"/>
  <c r="F10" i="1" s="1"/>
  <c r="F11" i="1" s="1"/>
  <c r="F12" i="1" s="1"/>
  <c r="O12" i="1"/>
  <c r="J11" i="1"/>
  <c r="K10" i="1"/>
  <c r="K11" i="1" s="1"/>
  <c r="I10" i="1"/>
  <c r="I11" i="1" s="1"/>
  <c r="I12" i="1" s="1"/>
  <c r="P14" i="1"/>
  <c r="P15" i="1" s="1"/>
  <c r="H10" i="1"/>
  <c r="H11" i="1" s="1"/>
  <c r="H12" i="1" s="1"/>
  <c r="H13" i="1" s="1"/>
  <c r="N13" i="1"/>
  <c r="AA2" i="1" s="1"/>
  <c r="E11" i="1"/>
  <c r="G11" i="1"/>
  <c r="O13" i="1"/>
  <c r="O14" i="1" s="1"/>
  <c r="L11" i="1"/>
  <c r="L12" i="1" s="1"/>
  <c r="Q14" i="1"/>
  <c r="M13" i="1"/>
  <c r="M14" i="1" s="1"/>
  <c r="F13" i="1" l="1"/>
  <c r="I13" i="1"/>
  <c r="I14" i="1" s="1"/>
  <c r="J12" i="1"/>
  <c r="G12" i="1"/>
  <c r="G13" i="1" s="1"/>
  <c r="J13" i="1"/>
  <c r="J14" i="1" s="1"/>
  <c r="J15" i="1" s="1"/>
  <c r="J16" i="1" s="1"/>
  <c r="N14" i="1"/>
  <c r="N15" i="1" s="1"/>
  <c r="E12" i="1"/>
  <c r="H14" i="1"/>
  <c r="H15" i="1" s="1"/>
  <c r="F14" i="1"/>
  <c r="F15" i="1" s="1"/>
  <c r="I15" i="1"/>
  <c r="M15" i="1"/>
  <c r="O15" i="1"/>
  <c r="L13" i="1"/>
  <c r="L14" i="1" s="1"/>
  <c r="L15" i="1" s="1"/>
  <c r="P16" i="1"/>
  <c r="Q15" i="1"/>
  <c r="K12" i="1"/>
  <c r="J17" i="1" l="1"/>
  <c r="J18" i="1" s="1"/>
  <c r="N16" i="1"/>
  <c r="N17" i="1" s="1"/>
  <c r="H16" i="1"/>
  <c r="H17" i="1" s="1"/>
  <c r="E13" i="1"/>
  <c r="F16" i="1"/>
  <c r="F17" i="1" s="1"/>
  <c r="I16" i="1"/>
  <c r="I17" i="1" s="1"/>
  <c r="M16" i="1"/>
  <c r="M17" i="1" s="1"/>
  <c r="O16" i="1"/>
  <c r="O17" i="1" s="1"/>
  <c r="K13" i="1"/>
  <c r="K14" i="1" s="1"/>
  <c r="P17" i="1"/>
  <c r="Q16" i="1"/>
  <c r="L16" i="1"/>
  <c r="G14" i="1"/>
  <c r="F18" i="1" l="1"/>
  <c r="F19" i="1" s="1"/>
  <c r="H18" i="1"/>
  <c r="H19" i="1" s="1"/>
  <c r="H20" i="1" s="1"/>
  <c r="H21" i="1" s="1"/>
  <c r="H22" i="1" s="1"/>
  <c r="E14" i="1"/>
  <c r="I18" i="1"/>
  <c r="I19" i="1" s="1"/>
  <c r="I20" i="1" s="1"/>
  <c r="I21" i="1" s="1"/>
  <c r="I22" i="1" s="1"/>
  <c r="I23" i="1" s="1"/>
  <c r="I24" i="1" s="1"/>
  <c r="P18" i="1"/>
  <c r="P19" i="1" s="1"/>
  <c r="P20" i="1" s="1"/>
  <c r="M18" i="1"/>
  <c r="M19" i="1" s="1"/>
  <c r="M20" i="1" s="1"/>
  <c r="O18" i="1"/>
  <c r="O19" i="1" s="1"/>
  <c r="J19" i="1"/>
  <c r="J20" i="1" s="1"/>
  <c r="J21" i="1" s="1"/>
  <c r="N18" i="1"/>
  <c r="L17" i="1"/>
  <c r="K15" i="1"/>
  <c r="K16" i="1" s="1"/>
  <c r="K17" i="1" s="1"/>
  <c r="Q17" i="1"/>
  <c r="G15" i="1"/>
  <c r="H23" i="1" l="1"/>
  <c r="E15" i="1"/>
  <c r="K18" i="1"/>
  <c r="K19" i="1" s="1"/>
  <c r="K20" i="1" s="1"/>
  <c r="K21" i="1" s="1"/>
  <c r="K22" i="1" s="1"/>
  <c r="K23" i="1" s="1"/>
  <c r="K24" i="1" s="1"/>
  <c r="Q18" i="1"/>
  <c r="Q19" i="1" s="1"/>
  <c r="Q20" i="1" s="1"/>
  <c r="Q21" i="1" s="1"/>
  <c r="Q22" i="1" s="1"/>
  <c r="Q23" i="1" s="1"/>
  <c r="Q24" i="1" s="1"/>
  <c r="P21" i="1"/>
  <c r="P22" i="1" s="1"/>
  <c r="I25" i="1"/>
  <c r="I26" i="1" s="1"/>
  <c r="AD12" i="1"/>
  <c r="AD9" i="1"/>
  <c r="AD11" i="1"/>
  <c r="AD4" i="1"/>
  <c r="AD6" i="1"/>
  <c r="AD3" i="1"/>
  <c r="AD5" i="1"/>
  <c r="AD8" i="1"/>
  <c r="AD10" i="1"/>
  <c r="AD7" i="1"/>
  <c r="AD15" i="1"/>
  <c r="AD13" i="1"/>
  <c r="AD14" i="1"/>
  <c r="M21" i="1"/>
  <c r="O20" i="1"/>
  <c r="AD19" i="1"/>
  <c r="N19" i="1"/>
  <c r="N20" i="1" s="1"/>
  <c r="J22" i="1"/>
  <c r="L18" i="1"/>
  <c r="G16" i="1"/>
  <c r="G17" i="1" s="1"/>
  <c r="F20" i="1"/>
  <c r="Q25" i="1" l="1"/>
  <c r="Q26" i="1" s="1"/>
  <c r="K25" i="1"/>
  <c r="K26" i="1" s="1"/>
  <c r="K27" i="1" s="1"/>
  <c r="E16" i="1"/>
  <c r="E17" i="1" s="1"/>
  <c r="H24" i="1"/>
  <c r="AD24" i="1"/>
  <c r="AD18" i="1"/>
  <c r="AD21" i="1"/>
  <c r="G18" i="1"/>
  <c r="G19" i="1" s="1"/>
  <c r="G20" i="1" s="1"/>
  <c r="AD26" i="1"/>
  <c r="I27" i="1"/>
  <c r="Q27" i="1"/>
  <c r="Q28" i="1" s="1"/>
  <c r="K28" i="1"/>
  <c r="M22" i="1"/>
  <c r="O21" i="1"/>
  <c r="N21" i="1"/>
  <c r="N22" i="1" s="1"/>
  <c r="P23" i="1"/>
  <c r="J23" i="1"/>
  <c r="J24" i="1" s="1"/>
  <c r="L19" i="1"/>
  <c r="L20" i="1" s="1"/>
  <c r="F21" i="1"/>
  <c r="G21" i="1" l="1"/>
  <c r="G22" i="1" s="1"/>
  <c r="G23" i="1" s="1"/>
  <c r="H25" i="1"/>
  <c r="E18" i="1"/>
  <c r="AD27" i="1"/>
  <c r="I28" i="1"/>
  <c r="Q29" i="1"/>
  <c r="K29" i="1"/>
  <c r="P24" i="1"/>
  <c r="M23" i="1"/>
  <c r="O22" i="1"/>
  <c r="J25" i="1"/>
  <c r="N23" i="1"/>
  <c r="L21" i="1"/>
  <c r="F22" i="1"/>
  <c r="H26" i="1" l="1"/>
  <c r="H27" i="1" s="1"/>
  <c r="H28" i="1" s="1"/>
  <c r="H29" i="1" s="1"/>
  <c r="E19" i="1"/>
  <c r="L22" i="1"/>
  <c r="L23" i="1" s="1"/>
  <c r="L24" i="1" s="1"/>
  <c r="M24" i="1"/>
  <c r="K30" i="1"/>
  <c r="Q30" i="1"/>
  <c r="AD25" i="1"/>
  <c r="I29" i="1"/>
  <c r="L25" i="1"/>
  <c r="L26" i="1" s="1"/>
  <c r="J26" i="1"/>
  <c r="J27" i="1" s="1"/>
  <c r="J28" i="1" s="1"/>
  <c r="J29" i="1" s="1"/>
  <c r="J30" i="1" s="1"/>
  <c r="J31" i="1" s="1"/>
  <c r="J32" i="1" s="1"/>
  <c r="J33" i="1" s="1"/>
  <c r="J34" i="1" s="1"/>
  <c r="J35" i="1" s="1"/>
  <c r="J36" i="1" s="1"/>
  <c r="J37" i="1" s="1"/>
  <c r="J38" i="1" s="1"/>
  <c r="J39" i="1" s="1"/>
  <c r="J40" i="1" s="1"/>
  <c r="J41" i="1" s="1"/>
  <c r="J42" i="1" s="1"/>
  <c r="J43" i="1" s="1"/>
  <c r="J44" i="1" s="1"/>
  <c r="J45" i="1" s="1"/>
  <c r="J46" i="1" s="1"/>
  <c r="J47" i="1" s="1"/>
  <c r="G24" i="1"/>
  <c r="P25" i="1"/>
  <c r="N24" i="1"/>
  <c r="AA9" i="1"/>
  <c r="O23" i="1"/>
  <c r="O24" i="1" s="1"/>
  <c r="AA18" i="1"/>
  <c r="F23" i="1"/>
  <c r="F24" i="1" s="1"/>
  <c r="W54" i="1" l="1"/>
  <c r="W55" i="1"/>
  <c r="W44" i="1"/>
  <c r="W53" i="1"/>
  <c r="W46" i="1"/>
  <c r="W49" i="1"/>
  <c r="W52" i="1"/>
  <c r="W48" i="1"/>
  <c r="W51" i="1"/>
  <c r="W47" i="1"/>
  <c r="W45" i="1"/>
  <c r="W50" i="1"/>
  <c r="W42" i="1"/>
  <c r="W43" i="1"/>
  <c r="W41" i="1"/>
  <c r="W39" i="1"/>
  <c r="W40" i="1"/>
  <c r="H30" i="1"/>
  <c r="H31" i="1" s="1"/>
  <c r="H32" i="1" s="1"/>
  <c r="E20" i="1"/>
  <c r="M25" i="1"/>
  <c r="M26" i="1" s="1"/>
  <c r="AD30" i="1"/>
  <c r="Q31" i="1"/>
  <c r="K31" i="1"/>
  <c r="I30" i="1"/>
  <c r="L27" i="1"/>
  <c r="AA13" i="1"/>
  <c r="G25" i="1"/>
  <c r="G26" i="1" s="1"/>
  <c r="W2" i="1"/>
  <c r="P26" i="1"/>
  <c r="N25" i="1"/>
  <c r="AC18" i="1"/>
  <c r="AC24" i="1"/>
  <c r="AC4" i="1"/>
  <c r="AC10" i="1"/>
  <c r="AC3" i="1"/>
  <c r="AC13" i="1"/>
  <c r="AC9" i="1"/>
  <c r="AC5" i="1"/>
  <c r="AC6" i="1"/>
  <c r="AC8" i="1"/>
  <c r="AC14" i="1"/>
  <c r="AC12" i="1"/>
  <c r="AC11" i="1"/>
  <c r="AC7" i="1"/>
  <c r="AC21" i="1"/>
  <c r="AC19" i="1"/>
  <c r="AC15" i="1"/>
  <c r="AA4" i="1"/>
  <c r="AA21" i="1"/>
  <c r="AA15" i="1"/>
  <c r="AA8" i="1"/>
  <c r="AA12" i="1"/>
  <c r="AA10" i="1"/>
  <c r="AA3" i="1"/>
  <c r="AA6" i="1"/>
  <c r="AA24" i="1"/>
  <c r="AA11" i="1"/>
  <c r="AA5" i="1"/>
  <c r="AA14" i="1"/>
  <c r="AA19" i="1"/>
  <c r="O25" i="1"/>
  <c r="O26" i="1" s="1"/>
  <c r="F25" i="1"/>
  <c r="E21" i="1" l="1"/>
  <c r="Q32" i="1"/>
  <c r="Q33" i="1" s="1"/>
  <c r="AD17" i="1" s="1"/>
  <c r="G27" i="1"/>
  <c r="G28" i="1" s="1"/>
  <c r="H33" i="1"/>
  <c r="H34" i="1" s="1"/>
  <c r="H35" i="1" s="1"/>
  <c r="H36" i="1" s="1"/>
  <c r="H37" i="1" s="1"/>
  <c r="H38" i="1" s="1"/>
  <c r="H39" i="1" s="1"/>
  <c r="H40" i="1" s="1"/>
  <c r="H41" i="1" s="1"/>
  <c r="H42" i="1" s="1"/>
  <c r="H43" i="1" s="1"/>
  <c r="H44" i="1" s="1"/>
  <c r="H45" i="1" s="1"/>
  <c r="H46" i="1" s="1"/>
  <c r="H47" i="1" s="1"/>
  <c r="I31" i="1"/>
  <c r="I32" i="1" s="1"/>
  <c r="I33" i="1" s="1"/>
  <c r="I34" i="1" s="1"/>
  <c r="I35" i="1" s="1"/>
  <c r="I36" i="1" s="1"/>
  <c r="I37" i="1" s="1"/>
  <c r="I38" i="1" s="1"/>
  <c r="I39" i="1" s="1"/>
  <c r="I40" i="1" s="1"/>
  <c r="I41" i="1" s="1"/>
  <c r="I42" i="1" s="1"/>
  <c r="I43" i="1" s="1"/>
  <c r="I44" i="1" s="1"/>
  <c r="I45" i="1" s="1"/>
  <c r="I46" i="1" s="1"/>
  <c r="I47" i="1" s="1"/>
  <c r="K32" i="1"/>
  <c r="K33" i="1" s="1"/>
  <c r="K34" i="1" s="1"/>
  <c r="K35" i="1" s="1"/>
  <c r="K36" i="1" s="1"/>
  <c r="K37" i="1" s="1"/>
  <c r="K38" i="1" s="1"/>
  <c r="K39" i="1" s="1"/>
  <c r="K40" i="1" s="1"/>
  <c r="K41" i="1" s="1"/>
  <c r="K42" i="1" s="1"/>
  <c r="AD31" i="1"/>
  <c r="AD29" i="1"/>
  <c r="AD28" i="1"/>
  <c r="L28" i="1"/>
  <c r="L29" i="1" s="1"/>
  <c r="M27" i="1"/>
  <c r="AB26" i="1"/>
  <c r="O27" i="1"/>
  <c r="AC26" i="1"/>
  <c r="P27" i="1"/>
  <c r="F26" i="1"/>
  <c r="F27" i="1" s="1"/>
  <c r="N26" i="1"/>
  <c r="AB2" i="1"/>
  <c r="AB5" i="1"/>
  <c r="AB4" i="1"/>
  <c r="AB3" i="1"/>
  <c r="AB7" i="1"/>
  <c r="AB6" i="1"/>
  <c r="AB8" i="1"/>
  <c r="AB9" i="1"/>
  <c r="AB13" i="1"/>
  <c r="AB12" i="1"/>
  <c r="AB10" i="1"/>
  <c r="AB11" i="1"/>
  <c r="AB15" i="1"/>
  <c r="AB14" i="1"/>
  <c r="AB18" i="1"/>
  <c r="AB24" i="1"/>
  <c r="AB21" i="1"/>
  <c r="AB19" i="1"/>
  <c r="U55" i="1" l="1"/>
  <c r="U54" i="1"/>
  <c r="V54" i="1"/>
  <c r="V55" i="1"/>
  <c r="U53" i="1"/>
  <c r="U51" i="1"/>
  <c r="U44" i="1"/>
  <c r="U46" i="1"/>
  <c r="U49" i="1"/>
  <c r="U47" i="1"/>
  <c r="U52" i="1"/>
  <c r="U48" i="1"/>
  <c r="U45" i="1"/>
  <c r="U50" i="1"/>
  <c r="V46" i="1"/>
  <c r="V48" i="1"/>
  <c r="V44" i="1"/>
  <c r="V53" i="1"/>
  <c r="V51" i="1"/>
  <c r="V45" i="1"/>
  <c r="V50" i="1"/>
  <c r="V47" i="1"/>
  <c r="V52" i="1"/>
  <c r="V49" i="1"/>
  <c r="K43" i="1"/>
  <c r="V42" i="1"/>
  <c r="V43" i="1"/>
  <c r="U42" i="1"/>
  <c r="U43" i="1"/>
  <c r="V39" i="1"/>
  <c r="V40" i="1"/>
  <c r="V41" i="1"/>
  <c r="U41" i="1"/>
  <c r="U39" i="1"/>
  <c r="U40" i="1"/>
  <c r="V2" i="1"/>
  <c r="U2" i="1"/>
  <c r="E22" i="1"/>
  <c r="E23" i="1" s="1"/>
  <c r="E24" i="1" s="1"/>
  <c r="Q34" i="1"/>
  <c r="N27" i="1"/>
  <c r="AA27" i="1" s="1"/>
  <c r="M28" i="1"/>
  <c r="M29" i="1" s="1"/>
  <c r="L30" i="1"/>
  <c r="G29" i="1"/>
  <c r="F28" i="1"/>
  <c r="N28" i="1"/>
  <c r="AC27" i="1"/>
  <c r="P28" i="1"/>
  <c r="AB27" i="1"/>
  <c r="O28" i="1"/>
  <c r="AA26" i="1"/>
  <c r="AA7" i="1"/>
  <c r="K44" i="1" l="1"/>
  <c r="G30" i="1"/>
  <c r="G31" i="1" s="1"/>
  <c r="G32" i="1" s="1"/>
  <c r="G33" i="1" s="1"/>
  <c r="G34" i="1" s="1"/>
  <c r="G35" i="1" s="1"/>
  <c r="G36" i="1" s="1"/>
  <c r="G37" i="1" s="1"/>
  <c r="G38" i="1" s="1"/>
  <c r="G39" i="1" s="1"/>
  <c r="G40" i="1" s="1"/>
  <c r="G41" i="1" s="1"/>
  <c r="G42" i="1" s="1"/>
  <c r="Q35" i="1"/>
  <c r="Q36" i="1" s="1"/>
  <c r="Q37" i="1" s="1"/>
  <c r="Q38" i="1" s="1"/>
  <c r="Q39" i="1" s="1"/>
  <c r="Q40" i="1" s="1"/>
  <c r="Q41" i="1" s="1"/>
  <c r="Q42" i="1" s="1"/>
  <c r="E25" i="1"/>
  <c r="AD16" i="1"/>
  <c r="AD34" i="1"/>
  <c r="AD23" i="1"/>
  <c r="AD22" i="1"/>
  <c r="L31" i="1"/>
  <c r="L32" i="1" s="1"/>
  <c r="M30" i="1"/>
  <c r="F29" i="1"/>
  <c r="F30" i="1" s="1"/>
  <c r="N29" i="1"/>
  <c r="P29" i="1"/>
  <c r="O29" i="1"/>
  <c r="K45" i="1" l="1"/>
  <c r="AD35" i="1"/>
  <c r="AD42" i="1"/>
  <c r="Q43" i="1"/>
  <c r="G43" i="1"/>
  <c r="G44" i="1" s="1"/>
  <c r="G45" i="1" s="1"/>
  <c r="G46" i="1" s="1"/>
  <c r="AD41" i="1"/>
  <c r="AD39" i="1"/>
  <c r="AD40" i="1"/>
  <c r="AD37" i="1"/>
  <c r="AD38" i="1"/>
  <c r="AD36" i="1"/>
  <c r="E26" i="1"/>
  <c r="F31" i="1"/>
  <c r="F32" i="1" s="1"/>
  <c r="F33" i="1" s="1"/>
  <c r="F34" i="1" s="1"/>
  <c r="F35" i="1" s="1"/>
  <c r="F36" i="1" s="1"/>
  <c r="F37" i="1" s="1"/>
  <c r="F38" i="1" s="1"/>
  <c r="F39" i="1" s="1"/>
  <c r="F40" i="1" s="1"/>
  <c r="F41" i="1" s="1"/>
  <c r="F42" i="1" s="1"/>
  <c r="F43" i="1" s="1"/>
  <c r="F44" i="1" s="1"/>
  <c r="F45" i="1" s="1"/>
  <c r="F46" i="1" s="1"/>
  <c r="L33" i="1"/>
  <c r="M31" i="1"/>
  <c r="N30" i="1"/>
  <c r="O30" i="1"/>
  <c r="P30" i="1"/>
  <c r="AC25" i="1"/>
  <c r="AB25" i="1"/>
  <c r="AA25" i="1"/>
  <c r="T41" i="1" l="1"/>
  <c r="K46" i="1"/>
  <c r="S44" i="1"/>
  <c r="S46" i="1"/>
  <c r="S51" i="1"/>
  <c r="S45" i="1"/>
  <c r="S48" i="1"/>
  <c r="S50" i="1"/>
  <c r="S47" i="1"/>
  <c r="S52" i="1"/>
  <c r="S49" i="1"/>
  <c r="S53" i="1"/>
  <c r="AD43" i="1"/>
  <c r="Q44" i="1"/>
  <c r="Q45" i="1" s="1"/>
  <c r="Q46" i="1" s="1"/>
  <c r="Q47" i="1" s="1"/>
  <c r="T39" i="1"/>
  <c r="T44" i="1"/>
  <c r="T48" i="1"/>
  <c r="T45" i="1"/>
  <c r="T46" i="1"/>
  <c r="T52" i="1"/>
  <c r="T50" i="1"/>
  <c r="T49" i="1"/>
  <c r="T53" i="1"/>
  <c r="T47" i="1"/>
  <c r="T51" i="1"/>
  <c r="S42" i="1"/>
  <c r="S43" i="1"/>
  <c r="T43" i="1"/>
  <c r="T2" i="1"/>
  <c r="T40" i="1"/>
  <c r="T42" i="1"/>
  <c r="S40" i="1"/>
  <c r="S41" i="1"/>
  <c r="S39" i="1"/>
  <c r="AD33" i="1"/>
  <c r="AD32" i="1"/>
  <c r="E27" i="1"/>
  <c r="M32" i="1"/>
  <c r="M33" i="1" s="1"/>
  <c r="L34" i="1"/>
  <c r="S2" i="1"/>
  <c r="AC30" i="1"/>
  <c r="P31" i="1"/>
  <c r="AB30" i="1"/>
  <c r="O31" i="1"/>
  <c r="AA30" i="1"/>
  <c r="N31" i="1"/>
  <c r="K47" i="1" l="1"/>
  <c r="X44" i="1" s="1"/>
  <c r="X2" i="1"/>
  <c r="X47" i="1"/>
  <c r="X48" i="1"/>
  <c r="X52" i="1"/>
  <c r="AD20" i="1"/>
  <c r="AD45" i="1"/>
  <c r="AD46" i="1"/>
  <c r="AD51" i="1"/>
  <c r="AD50" i="1"/>
  <c r="AD48" i="1"/>
  <c r="AD44" i="1"/>
  <c r="AD47" i="1"/>
  <c r="AD52" i="1"/>
  <c r="AD53" i="1"/>
  <c r="AD49" i="1"/>
  <c r="E28" i="1"/>
  <c r="L35" i="1"/>
  <c r="M34" i="1"/>
  <c r="AB31" i="1"/>
  <c r="O32" i="1"/>
  <c r="O33" i="1" s="1"/>
  <c r="AA31" i="1"/>
  <c r="N32" i="1"/>
  <c r="N33" i="1" s="1"/>
  <c r="AC31" i="1"/>
  <c r="P32" i="1"/>
  <c r="P33" i="1" s="1"/>
  <c r="AA29" i="1"/>
  <c r="AB29" i="1"/>
  <c r="AC29" i="1"/>
  <c r="AC28" i="1"/>
  <c r="AA28" i="1"/>
  <c r="AB28" i="1"/>
  <c r="X46" i="1" l="1"/>
  <c r="X40" i="1"/>
  <c r="X49" i="1"/>
  <c r="X54" i="1"/>
  <c r="X55" i="1"/>
  <c r="X51" i="1"/>
  <c r="X50" i="1"/>
  <c r="X43" i="1"/>
  <c r="X42" i="1"/>
  <c r="X41" i="1"/>
  <c r="X45" i="1"/>
  <c r="X39" i="1"/>
  <c r="X53" i="1"/>
  <c r="E29" i="1"/>
  <c r="E30" i="1" s="1"/>
  <c r="E31" i="1" s="1"/>
  <c r="L36" i="1"/>
  <c r="M35" i="1"/>
  <c r="AC17" i="1"/>
  <c r="P34" i="1"/>
  <c r="P35" i="1" s="1"/>
  <c r="P36" i="1" s="1"/>
  <c r="P37" i="1" s="1"/>
  <c r="P38" i="1" s="1"/>
  <c r="P39" i="1" s="1"/>
  <c r="P40" i="1" s="1"/>
  <c r="P41" i="1" s="1"/>
  <c r="P42" i="1" s="1"/>
  <c r="AA17" i="1"/>
  <c r="N34" i="1"/>
  <c r="N35" i="1" s="1"/>
  <c r="N36" i="1" s="1"/>
  <c r="N37" i="1" s="1"/>
  <c r="N38" i="1" s="1"/>
  <c r="N39" i="1" s="1"/>
  <c r="N40" i="1" s="1"/>
  <c r="N41" i="1" s="1"/>
  <c r="N42" i="1" s="1"/>
  <c r="AB17" i="1"/>
  <c r="O34" i="1"/>
  <c r="O35" i="1" s="1"/>
  <c r="O36" i="1" s="1"/>
  <c r="O37" i="1" s="1"/>
  <c r="O38" i="1" s="1"/>
  <c r="O39" i="1" s="1"/>
  <c r="O40" i="1" s="1"/>
  <c r="O41" i="1" s="1"/>
  <c r="O42" i="1" s="1"/>
  <c r="AB42" i="1" l="1"/>
  <c r="O43" i="1"/>
  <c r="AA42" i="1"/>
  <c r="N43" i="1"/>
  <c r="AC42" i="1"/>
  <c r="P43" i="1"/>
  <c r="AA41" i="1"/>
  <c r="AA40" i="1"/>
  <c r="AA39" i="1"/>
  <c r="AB39" i="1"/>
  <c r="AB40" i="1"/>
  <c r="AB41" i="1"/>
  <c r="AC40" i="1"/>
  <c r="AC41" i="1"/>
  <c r="AC39" i="1"/>
  <c r="AB38" i="1"/>
  <c r="AB32" i="1"/>
  <c r="AA38" i="1"/>
  <c r="AA32" i="1"/>
  <c r="AC38" i="1"/>
  <c r="AC32" i="1"/>
  <c r="E32" i="1"/>
  <c r="E33" i="1" s="1"/>
  <c r="E34" i="1" s="1"/>
  <c r="L37" i="1"/>
  <c r="AA37" i="1"/>
  <c r="AA16" i="1"/>
  <c r="AC37" i="1"/>
  <c r="AC16" i="1"/>
  <c r="AB37" i="1"/>
  <c r="AB16" i="1"/>
  <c r="M36" i="1"/>
  <c r="AB36" i="1"/>
  <c r="AB35" i="1"/>
  <c r="AA36" i="1"/>
  <c r="AA35" i="1"/>
  <c r="AC36" i="1"/>
  <c r="AC35" i="1"/>
  <c r="AB23" i="1"/>
  <c r="AA23" i="1"/>
  <c r="AC23" i="1"/>
  <c r="AB34" i="1"/>
  <c r="AB22" i="1"/>
  <c r="AA34" i="1"/>
  <c r="AA22" i="1"/>
  <c r="AC34" i="1"/>
  <c r="AC22" i="1"/>
  <c r="AC43" i="1" l="1"/>
  <c r="P44" i="1"/>
  <c r="AA43" i="1"/>
  <c r="N44" i="1"/>
  <c r="AB43" i="1"/>
  <c r="O44" i="1"/>
  <c r="AA33" i="1"/>
  <c r="L38" i="1"/>
  <c r="L39" i="1" s="1"/>
  <c r="AC33" i="1"/>
  <c r="AB33" i="1"/>
  <c r="E35" i="1"/>
  <c r="E36" i="1" s="1"/>
  <c r="M37" i="1"/>
  <c r="O45" i="1" l="1"/>
  <c r="O46" i="1" s="1"/>
  <c r="AB20" i="1"/>
  <c r="N45" i="1"/>
  <c r="N46" i="1" s="1"/>
  <c r="N47" i="1" s="1"/>
  <c r="AA20" i="1"/>
  <c r="P45" i="1"/>
  <c r="P46" i="1" s="1"/>
  <c r="P47" i="1" s="1"/>
  <c r="AC20" i="1"/>
  <c r="AB45" i="1"/>
  <c r="AA48" i="1"/>
  <c r="AA51" i="1"/>
  <c r="AA46" i="1"/>
  <c r="AA53" i="1"/>
  <c r="AA45" i="1"/>
  <c r="AA47" i="1"/>
  <c r="AC46" i="1"/>
  <c r="AC53" i="1"/>
  <c r="AC45" i="1"/>
  <c r="AC44" i="1"/>
  <c r="AC52" i="1"/>
  <c r="AC51" i="1"/>
  <c r="L40" i="1"/>
  <c r="E37" i="1"/>
  <c r="E38" i="1" s="1"/>
  <c r="E39" i="1" s="1"/>
  <c r="E40" i="1" s="1"/>
  <c r="E41" i="1" s="1"/>
  <c r="E42" i="1" s="1"/>
  <c r="E43" i="1" s="1"/>
  <c r="E44" i="1" s="1"/>
  <c r="E45" i="1" s="1"/>
  <c r="E46" i="1" s="1"/>
  <c r="M38" i="1"/>
  <c r="M39" i="1" s="1"/>
  <c r="M40" i="1" s="1"/>
  <c r="AC49" i="1" l="1"/>
  <c r="AC50" i="1"/>
  <c r="AC47" i="1"/>
  <c r="AC48" i="1"/>
  <c r="AA49" i="1"/>
  <c r="AA52" i="1"/>
  <c r="AA50" i="1"/>
  <c r="AA44" i="1"/>
  <c r="AB46" i="1"/>
  <c r="O47" i="1"/>
  <c r="AB44" i="1" s="1"/>
  <c r="R50" i="1"/>
  <c r="R52" i="1"/>
  <c r="R53" i="1"/>
  <c r="R47" i="1"/>
  <c r="R45" i="1"/>
  <c r="R46" i="1"/>
  <c r="R44" i="1"/>
  <c r="R49" i="1"/>
  <c r="R48" i="1"/>
  <c r="R51" i="1"/>
  <c r="R42" i="1"/>
  <c r="R43" i="1"/>
  <c r="R40" i="1"/>
  <c r="R41" i="1"/>
  <c r="R39" i="1"/>
  <c r="M41" i="1"/>
  <c r="Z16" i="1"/>
  <c r="Z25" i="1"/>
  <c r="Z10" i="1"/>
  <c r="Z13" i="1"/>
  <c r="Z24" i="1"/>
  <c r="Z29" i="1"/>
  <c r="Z14" i="1"/>
  <c r="Z15" i="1"/>
  <c r="Z12" i="1"/>
  <c r="Z4" i="1"/>
  <c r="Z21" i="1"/>
  <c r="Z27" i="1"/>
  <c r="Z6" i="1"/>
  <c r="Z8" i="1"/>
  <c r="L41" i="1"/>
  <c r="Z36" i="1"/>
  <c r="R25" i="1"/>
  <c r="Z38" i="1"/>
  <c r="R2" i="1"/>
  <c r="R30" i="1"/>
  <c r="R38" i="1"/>
  <c r="R4" i="1"/>
  <c r="R32" i="1"/>
  <c r="R35" i="1"/>
  <c r="R21" i="1"/>
  <c r="R13" i="1"/>
  <c r="R7" i="1"/>
  <c r="R29" i="1"/>
  <c r="R17" i="1"/>
  <c r="R3" i="1"/>
  <c r="R18" i="1"/>
  <c r="R24" i="1"/>
  <c r="R26" i="1"/>
  <c r="R5" i="1"/>
  <c r="R23" i="1"/>
  <c r="R6" i="1"/>
  <c r="R22" i="1"/>
  <c r="R10" i="1"/>
  <c r="R19" i="1"/>
  <c r="R12" i="1"/>
  <c r="R15" i="1"/>
  <c r="R27" i="1"/>
  <c r="R16" i="1"/>
  <c r="R20" i="1"/>
  <c r="R8" i="1"/>
  <c r="R9" i="1"/>
  <c r="R34" i="1"/>
  <c r="R33" i="1"/>
  <c r="R36" i="1"/>
  <c r="R37" i="1"/>
  <c r="R28" i="1"/>
  <c r="R31" i="1"/>
  <c r="R11" i="1"/>
  <c r="R14" i="1"/>
  <c r="AB53" i="1" l="1"/>
  <c r="AB52" i="1"/>
  <c r="AB49" i="1"/>
  <c r="AB48" i="1"/>
  <c r="AB50" i="1"/>
  <c r="AB51" i="1"/>
  <c r="AB47" i="1"/>
  <c r="Z2" i="1"/>
  <c r="M42" i="1"/>
  <c r="L42" i="1"/>
  <c r="Y2" i="1"/>
  <c r="Z23" i="1"/>
  <c r="Z32" i="1"/>
  <c r="Z30" i="1"/>
  <c r="Z7" i="1"/>
  <c r="Z35" i="1"/>
  <c r="Z19" i="1"/>
  <c r="Z5" i="1"/>
  <c r="Z22" i="1"/>
  <c r="Z18" i="1"/>
  <c r="Z34" i="1"/>
  <c r="Z9" i="1"/>
  <c r="Z11" i="1"/>
  <c r="Z17" i="1"/>
  <c r="Z26" i="1"/>
  <c r="Z37" i="1"/>
  <c r="Z3" i="1"/>
  <c r="Z39" i="1"/>
  <c r="Z41" i="1"/>
  <c r="Z40" i="1"/>
  <c r="Z31" i="1"/>
  <c r="Z28" i="1"/>
  <c r="Z33"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Z42" i="1" l="1"/>
  <c r="M43" i="1"/>
  <c r="L43" i="1"/>
  <c r="T5" i="1"/>
  <c r="T3" i="1"/>
  <c r="T4" i="1"/>
  <c r="T37" i="1"/>
  <c r="T34" i="1"/>
  <c r="T35" i="1"/>
  <c r="T15" i="1"/>
  <c r="T24" i="1"/>
  <c r="T6" i="1"/>
  <c r="T11" i="1"/>
  <c r="T25" i="1"/>
  <c r="T12" i="1"/>
  <c r="T9" i="1"/>
  <c r="T23" i="1"/>
  <c r="T16" i="1"/>
  <c r="T20" i="1"/>
  <c r="T30" i="1"/>
  <c r="T33" i="1"/>
  <c r="T38" i="1"/>
  <c r="T36" i="1"/>
  <c r="T19" i="1"/>
  <c r="T21" i="1"/>
  <c r="T14" i="1"/>
  <c r="T17" i="1"/>
  <c r="T28" i="1"/>
  <c r="T7" i="1"/>
  <c r="T8" i="1"/>
  <c r="T26" i="1"/>
  <c r="T13" i="1"/>
  <c r="T22" i="1"/>
  <c r="T18" i="1"/>
  <c r="T10" i="1"/>
  <c r="T27" i="1"/>
  <c r="T29" i="1"/>
  <c r="T31" i="1"/>
  <c r="T32" i="1"/>
  <c r="L44" i="1" l="1"/>
  <c r="L45" i="1" s="1"/>
  <c r="L46" i="1" s="1"/>
  <c r="L47" i="1" s="1"/>
  <c r="Z43"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Y55" i="1" l="1"/>
  <c r="Y54" i="1"/>
  <c r="Y21" i="1"/>
  <c r="Y8" i="1"/>
  <c r="Y43" i="1"/>
  <c r="Y35" i="1"/>
  <c r="Y17" i="1"/>
  <c r="Y12" i="1"/>
  <c r="Y39" i="1"/>
  <c r="Y5" i="1"/>
  <c r="Y33" i="1"/>
  <c r="Y9" i="1"/>
  <c r="Y26" i="1"/>
  <c r="Y36" i="1"/>
  <c r="Y16" i="1"/>
  <c r="Y4" i="1"/>
  <c r="Y28" i="1"/>
  <c r="Y41" i="1"/>
  <c r="Y30" i="1"/>
  <c r="Y18" i="1"/>
  <c r="Y3" i="1"/>
  <c r="Y15" i="1"/>
  <c r="Y42" i="1"/>
  <c r="Y14" i="1"/>
  <c r="Y11" i="1"/>
  <c r="Y37" i="1"/>
  <c r="Y7" i="1"/>
  <c r="Y19" i="1"/>
  <c r="Y13" i="1"/>
  <c r="Y25" i="1"/>
  <c r="Y32" i="1"/>
  <c r="Y31" i="1"/>
  <c r="Y27" i="1"/>
  <c r="Y24" i="1"/>
  <c r="Y40" i="1"/>
  <c r="Y34" i="1"/>
  <c r="Y22" i="1"/>
  <c r="Y29" i="1"/>
  <c r="Y10" i="1"/>
  <c r="Y38" i="1"/>
  <c r="Y6" i="1"/>
  <c r="Y23" i="1"/>
  <c r="Z20" i="1"/>
  <c r="Y20" i="1"/>
  <c r="Z46" i="1"/>
  <c r="Z52" i="1"/>
  <c r="Z48" i="1"/>
  <c r="Z53" i="1"/>
  <c r="Z47" i="1"/>
  <c r="Z50" i="1"/>
  <c r="Z51" i="1"/>
  <c r="Z45" i="1"/>
  <c r="Z49" i="1"/>
  <c r="Z44" i="1"/>
  <c r="Y47" i="1"/>
  <c r="Y48" i="1"/>
  <c r="Y53" i="1"/>
  <c r="Y50" i="1"/>
  <c r="Y51" i="1"/>
  <c r="Y45" i="1"/>
  <c r="Y44" i="1"/>
  <c r="Y46" i="1"/>
  <c r="Y52" i="1"/>
  <c r="Y49" i="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V3" i="1" l="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W14" i="1" l="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<sst xmlns="http://schemas.openxmlformats.org/spreadsheetml/2006/main" count="758" uniqueCount="473">
  <si>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</si>
  <si>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</si>
  <si>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</si>
  <si>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</si>
  <si>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</si>
  <si>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</si>
  <si>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</si>
  <si>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</si>
  <si>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</si>
  <si>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</si>
  <si>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</si>
  <si>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</si>
  <si>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</si>
  <si>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</si>
  <si>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</si>
  <si>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</si>
  <si>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</si>
  <si>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</si>
  <si>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</si>
  <si>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</si>
  <si>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</si>
  <si>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</si>
  <si>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</si>
  <si>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</si>
  <si>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</si>
  <si>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</si>
  <si>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</si>
  <si>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</si>
  <si>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</si>
  <si>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</si>
  <si>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</si>
  <si>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</si>
  <si>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</si>
  <si>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</si>
  <si>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</si>
  <si>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</si>
  <si>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</si>
  <si>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</si>
  <si>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</si>
  <si>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</si>
  <si>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</si>
  <si>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</si>
  <si>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</si>
  <si>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</si>
  <si>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</si>
  <si>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</si>
  <si>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</si>
  <si>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</si>
  <si>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</si>
  <si>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</si>
  <si>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</si>
  <si>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</si>
  <si>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</si>
  <si>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</si>
  <si>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</si>
  <si>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</si>
  <si>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</si>
  <si>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</si>
  <si>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</si>
  <si>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</si>
  <si>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</si>
  <si>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</si>
  <si>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</si>
  <si>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</si>
  <si>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</si>
  <si>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</si>
  <si>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</si>
  <si>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</si>
  <si>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</si>
  <si>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</si>
  <si>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</si>
  <si>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</si>
  <si>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</si>
  <si>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</si>
  <si>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</si>
  <si>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</si>
  <si>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</si>
  <si>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</si>
  <si>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</si>
  <si>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</si>
  <si>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</si>
  <si>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</si>
  <si>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</si>
  <si>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</si>
  <si>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</si>
  <si>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</si>
  <si>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</si>
  <si>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</si>
  <si>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</si>
  <si>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Расходный материал</t>
  </si>
  <si>
    <t>Код</t>
  </si>
  <si>
    <t>DES Стент коронарный</t>
  </si>
  <si>
    <t>BMS Стент коронарный</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</si>
  <si>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</si>
  <si>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</si>
  <si>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</si>
  <si>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</si>
  <si>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</si>
  <si>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r>
      <t xml:space="preserve">ОКС с </t>
    </r>
    <r>
      <rPr>
        <sz val="11"/>
        <color theme="1"/>
        <rFont val="Calibri"/>
        <family val="2"/>
        <charset val="204"/>
      </rPr>
      <t>↑</t>
    </r>
    <r>
      <rPr>
        <sz val="11"/>
        <color theme="1"/>
        <rFont val="Calibri"/>
        <family val="2"/>
      </rPr>
      <t xml:space="preserve"> ST</t>
    </r>
  </si>
  <si>
    <t>A16.12.026.012. Осл.63</t>
  </si>
  <si>
    <t>1 стент</t>
  </si>
  <si>
    <t>2 стент</t>
  </si>
  <si>
    <t>3 стент</t>
  </si>
  <si>
    <t>1.5 - 15</t>
  </si>
  <si>
    <t>2.0 - 15</t>
  </si>
  <si>
    <t>2.5 - 15</t>
  </si>
  <si>
    <t>3.0 - 6</t>
  </si>
  <si>
    <t>3.0 - 8</t>
  </si>
  <si>
    <t>3.0 - 12</t>
  </si>
  <si>
    <t>3.5 - 6</t>
  </si>
  <si>
    <t>3.5 - 8</t>
  </si>
  <si>
    <t>3.5 - 12</t>
  </si>
  <si>
    <t>3.5 - 15</t>
  </si>
  <si>
    <t>2.75 - 15</t>
  </si>
  <si>
    <t>4.0 - 6</t>
  </si>
  <si>
    <t>4.0 - 8</t>
  </si>
  <si>
    <t>4.0 - 12</t>
  </si>
  <si>
    <t>4.0 - 15</t>
  </si>
  <si>
    <t>4.5 - 6</t>
  </si>
  <si>
    <t>4.5 - 8</t>
  </si>
  <si>
    <t>4.5 - 12</t>
  </si>
  <si>
    <t>4.5 - 15</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</si>
  <si>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</si>
  <si>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</si>
  <si>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</si>
  <si>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</si>
  <si>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</si>
  <si>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</si>
  <si>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</si>
  <si>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</si>
  <si>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</si>
  <si>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</si>
  <si>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</si>
  <si>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</si>
  <si>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</si>
  <si>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</si>
  <si>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</si>
  <si>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</si>
  <si>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</si>
  <si>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</si>
  <si>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</si>
  <si>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</si>
  <si>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</si>
  <si>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</si>
  <si>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</si>
  <si>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</si>
  <si>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</si>
  <si>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</si>
  <si>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</si>
  <si>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</si>
  <si>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</si>
  <si>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</si>
  <si>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</si>
  <si>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</si>
  <si>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</si>
  <si>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</si>
  <si>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</si>
  <si>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2.25 - 15</t>
  </si>
  <si>
    <t>Тип</t>
  </si>
  <si>
    <t>2.25 - 18</t>
  </si>
  <si>
    <t>2.5 - 18</t>
  </si>
  <si>
    <t>3.5 - 18</t>
  </si>
  <si>
    <t>4.5 - 18</t>
  </si>
  <si>
    <t>2.5 - 22</t>
  </si>
  <si>
    <t>2.5 - 30</t>
  </si>
  <si>
    <t>2.5 - 26</t>
  </si>
  <si>
    <t>3.5 - 26</t>
  </si>
  <si>
    <t>2.5 - 34</t>
  </si>
  <si>
    <t>2.5 - 38</t>
  </si>
  <si>
    <t>3.0 - 18</t>
  </si>
  <si>
    <t>3.0 - 22</t>
  </si>
  <si>
    <t>3.0 - 26</t>
  </si>
  <si>
    <t>3.0 - 30</t>
  </si>
  <si>
    <t>3.0 - 34</t>
  </si>
  <si>
    <t>3.0 - 38</t>
  </si>
  <si>
    <t>3.0 - 15</t>
  </si>
  <si>
    <t>3.5 - 22</t>
  </si>
  <si>
    <t>3.5 - 30</t>
  </si>
  <si>
    <t>3.5 - 34</t>
  </si>
  <si>
    <t>3.5 - 38</t>
  </si>
  <si>
    <t>4.0 - 18</t>
  </si>
  <si>
    <t>4.0 - 22</t>
  </si>
  <si>
    <t>4.0 - 26</t>
  </si>
  <si>
    <t>4.0 - 30</t>
  </si>
  <si>
    <t>4.0 - 34</t>
  </si>
  <si>
    <t>4.0 - 38</t>
  </si>
  <si>
    <t>4.0 - 9</t>
  </si>
  <si>
    <t>3.5 - 9</t>
  </si>
  <si>
    <t>Размеры</t>
  </si>
  <si>
    <t>Модель</t>
  </si>
  <si>
    <t>Метод</t>
  </si>
  <si>
    <t>ИБС</t>
  </si>
  <si>
    <t>Код модели</t>
  </si>
  <si>
    <t>Код метода</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</si>
  <si>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</si>
  <si>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</si>
  <si>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</si>
  <si>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</si>
  <si>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</si>
  <si>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</si>
  <si>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</si>
  <si>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</si>
  <si>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</si>
  <si>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</si>
  <si>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</si>
  <si>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</si>
  <si>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</si>
  <si>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</si>
  <si>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</si>
  <si>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</si>
  <si>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</si>
  <si>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</si>
  <si>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</si>
  <si>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</si>
  <si>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</si>
  <si>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</si>
  <si>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</si>
  <si>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</si>
  <si>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</si>
  <si>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</si>
  <si>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</si>
  <si>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</si>
  <si>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</si>
  <si>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</si>
  <si>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</si>
  <si>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</si>
  <si>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</si>
  <si>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</si>
  <si>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</si>
  <si>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</si>
  <si>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</si>
  <si>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</si>
  <si>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</si>
  <si>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</si>
  <si>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</si>
  <si>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</si>
  <si>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</si>
  <si>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</si>
  <si>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</si>
  <si>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</si>
  <si>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</si>
  <si>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</si>
  <si>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</si>
  <si>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</si>
  <si>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</si>
  <si>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</si>
  <si>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</si>
  <si>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</si>
  <si>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</si>
  <si>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Транслюминальная баллонная ангиопластика коронарных артерий. БАП</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</si>
  <si>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</si>
  <si>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</si>
  <si>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</si>
  <si>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</si>
  <si>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</si>
  <si>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</si>
  <si>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</si>
  <si>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</si>
  <si>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</si>
  <si>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</si>
  <si>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</si>
  <si>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</si>
  <si>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</si>
  <si>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</si>
  <si>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</si>
  <si>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</si>
  <si>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</si>
  <si>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</si>
  <si>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</si>
  <si>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</si>
  <si>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</si>
  <si>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</si>
  <si>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</si>
  <si>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</si>
  <si>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</si>
  <si>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</si>
  <si>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</si>
  <si>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</si>
  <si>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</si>
  <si>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</si>
  <si>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</si>
  <si>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</si>
  <si>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</si>
  <si>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</si>
  <si>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</si>
  <si>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</si>
  <si>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</si>
  <si>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</si>
  <si>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</si>
  <si>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</si>
  <si>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</si>
  <si>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</si>
  <si>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</si>
  <si>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</si>
  <si>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</si>
  <si>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</si>
  <si>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</si>
  <si>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</si>
  <si>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</si>
  <si>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</si>
  <si>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</si>
  <si>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</si>
  <si>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</si>
  <si>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</si>
  <si>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</si>
  <si>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</si>
  <si>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</si>
  <si>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</si>
  <si>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</si>
  <si>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</si>
  <si>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</si>
  <si>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</si>
  <si>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</si>
  <si>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</si>
  <si>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</si>
  <si>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</si>
  <si>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</si>
  <si>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</si>
  <si>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</si>
  <si>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</si>
  <si>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</si>
  <si>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</si>
  <si>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</si>
  <si>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</si>
  <si>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</si>
  <si>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</si>
  <si>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</si>
  <si>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</si>
  <si>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</si>
  <si>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</si>
  <si>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</si>
  <si>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</si>
  <si>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</si>
  <si>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</si>
  <si>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</si>
  <si>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</si>
  <si>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</si>
  <si>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Время скопии</t>
  </si>
  <si>
    <t>Доза</t>
  </si>
  <si>
    <t>Белугина Н.М.</t>
  </si>
  <si>
    <t>Синицина И.А.</t>
  </si>
  <si>
    <t>Доза (mGy)</t>
  </si>
  <si>
    <t>Старшая мед.сетра: О.Н. Черткова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</si>
  <si>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</si>
  <si>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</si>
  <si>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</si>
  <si>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</si>
  <si>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</si>
  <si>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</si>
  <si>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</si>
  <si>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</si>
  <si>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</si>
  <si>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</si>
  <si>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</si>
  <si>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</si>
  <si>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</si>
  <si>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</si>
  <si>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</si>
  <si>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</si>
  <si>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</si>
  <si>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</si>
  <si>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</si>
  <si>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</si>
  <si>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</si>
  <si>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</si>
  <si>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</si>
  <si>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</si>
  <si>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</si>
  <si>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</si>
  <si>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</si>
  <si>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</si>
  <si>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</si>
  <si>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4.5 - 9</t>
  </si>
  <si>
    <t>5.0 - 6</t>
  </si>
  <si>
    <t>5.0 - 8</t>
  </si>
  <si>
    <t>ВМП 1</t>
  </si>
  <si>
    <t>Транслюминальная баллонная ангиопластика коронарных артерий. БАП/попытка.</t>
  </si>
  <si>
    <t>Индефлятор</t>
  </si>
  <si>
    <t>NC Euphora</t>
  </si>
  <si>
    <t>Диагностический проводник</t>
  </si>
  <si>
    <t>DES</t>
  </si>
  <si>
    <t>Hunter® 6F</t>
  </si>
  <si>
    <t>лучевой</t>
  </si>
  <si>
    <t>Извлечён</t>
  </si>
  <si>
    <r>
      <t>ОКС БП</t>
    </r>
    <r>
      <rPr>
        <sz val="11"/>
        <color theme="1"/>
        <rFont val="Calibri"/>
        <family val="2"/>
      </rPr>
      <t>ST</t>
    </r>
  </si>
  <si>
    <t>ОКС БПST</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</si>
  <si>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</si>
  <si>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</si>
  <si>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</si>
  <si>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</si>
  <si>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</si>
  <si>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</si>
  <si>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</si>
  <si>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</si>
  <si>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</si>
  <si>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</si>
  <si>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</si>
  <si>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</si>
  <si>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</si>
  <si>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</si>
  <si>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</si>
  <si>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</si>
  <si>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</si>
  <si>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</si>
  <si>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</si>
  <si>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</si>
  <si>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</si>
  <si>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</si>
  <si>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</si>
  <si>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</si>
  <si>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</si>
  <si>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</si>
  <si>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</si>
  <si>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</si>
  <si>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</si>
  <si>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</si>
  <si>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3.75 - 15</t>
  </si>
  <si>
    <t>Launcher 7F JL 4.0</t>
  </si>
  <si>
    <t>Launcher 7F JL 3.5</t>
  </si>
  <si>
    <t>3.75 - 8</t>
  </si>
  <si>
    <t>2.25 - 22</t>
  </si>
  <si>
    <t>2.75 - 18</t>
  </si>
  <si>
    <t>2.75 - 22</t>
  </si>
  <si>
    <t>2.75 - 26</t>
  </si>
  <si>
    <t>2.75 - 30</t>
  </si>
  <si>
    <t>Анохин В.С.</t>
  </si>
  <si>
    <t>Cougar XT Hydro-Track®</t>
  </si>
  <si>
    <t>Telescope ™ II 6F</t>
  </si>
  <si>
    <t>3.5 - 28</t>
  </si>
  <si>
    <t>DES, NanoMed</t>
  </si>
  <si>
    <t>DES, Calipso</t>
  </si>
  <si>
    <t>2.25 - 28</t>
  </si>
  <si>
    <t>3.0 - 32</t>
  </si>
  <si>
    <t>3.5 - 32</t>
  </si>
  <si>
    <t>2.5 - 28</t>
  </si>
  <si>
    <t>2.5 - 32</t>
  </si>
  <si>
    <t>Проводник коронарный  1g, Angioline</t>
  </si>
  <si>
    <t>2.75 - 28</t>
  </si>
  <si>
    <t>2.75 - 32</t>
  </si>
  <si>
    <t>4.5 - 22</t>
  </si>
  <si>
    <t>Транслюминальная баллонная ангиопластика и стентирование коронарных артерий. Тромбаспирация.</t>
  </si>
  <si>
    <t>Повтор</t>
  </si>
  <si>
    <t>1.5 - 20</t>
  </si>
  <si>
    <t>А.М. Казанцева</t>
  </si>
  <si>
    <t xml:space="preserve">А.А. Нефёдова </t>
  </si>
  <si>
    <t>DES,Firehawk</t>
  </si>
  <si>
    <t>Launcher 6F AL 1</t>
  </si>
  <si>
    <t>Launcher 6F AL 2</t>
  </si>
  <si>
    <t>Нистратов А.В.</t>
  </si>
  <si>
    <t>Runthrough NS (Floppy)</t>
  </si>
  <si>
    <t>Dolphin</t>
  </si>
  <si>
    <t xml:space="preserve">Наименование </t>
  </si>
  <si>
    <t>Наименование</t>
  </si>
  <si>
    <t>2.5 - 21</t>
  </si>
  <si>
    <t>2.25 - 21</t>
  </si>
  <si>
    <t>DES, Yukon Chrome PC</t>
  </si>
  <si>
    <t>SubMarine Rapido, Invatec</t>
  </si>
  <si>
    <t>5.0 - 20</t>
  </si>
  <si>
    <t>Gaia Second</t>
  </si>
  <si>
    <t>Правый</t>
  </si>
  <si>
    <t xml:space="preserve">Заведующий отделения: Д.В. Карчевский </t>
  </si>
  <si>
    <t>250 ml</t>
  </si>
  <si>
    <t xml:space="preserve">1. Контроль места пункции, повязка  на руке 6ч. </t>
  </si>
  <si>
    <t>Устье ПКА катетеризировано проводниковым катетером Launcher JR 4,0 6Fr/ Коронарный проводник Intuition+Runthrough NS Intermediate заведен в дистальный сегмент ПКА. Аспирационным катетером Hunter выполнена реканализация артерии, получен фрагмент тромба. БК Sprinter Legend 2.5-15, давление 10атм выполнена предилатация субокклюзирующего стеноза.  В зону "креста" ПКА -  дистального сегмента с переходом на проск/3 крупной ЗБВ имплантирован DES Resolute Integrity 3,0-22 mm, давлением 12 атм. Выполнить БК Sprinter Legend 2.0-15 дилатацию ячейки стента не удалось. На контрольных съёмках признаков краевых диссекций, тромбирования ПКА нет. Антеградный кровоток по ПКА восстановлен TIMI III, устье ЗМЖВ нескомпрометировано без резидуального стенозирования, кровоток сохранён. Ангиографический результат достигнут, удовлетворительный. Пациентв стабильном состоянии переводится в ПРИТ для дальнейшего наблюдения и лечения.</t>
  </si>
  <si>
    <t>Runthrough NS Intermediate</t>
  </si>
  <si>
    <t>Кочергин Н.Н.</t>
  </si>
  <si>
    <t>02:36</t>
  </si>
  <si>
    <t>100 ml</t>
  </si>
  <si>
    <t>выраженный кальциноз, стеноз дист/3 30%.</t>
  </si>
  <si>
    <t xml:space="preserve">выраженный кальциноз на протяжении проксимального и среднего сегмента. Диффузные стенотические изменения на протяжении проксимального и среднего сегмента со стенозами от 70 до 90%, стенозы дистального сегмента до 50%. Стенозы устья крупных СВ 70%   Антеградный кровоток по ПНА  TIMI III. </t>
  </si>
  <si>
    <t>выраженный кальциноз проксимального сегмент, стеноз проксимального сегмента 70%, стеноз пркос/3 ВТК 90%, функциональная окклюзия ВТК2. Антеградный кровоток по ОА TIMI III.</t>
  </si>
  <si>
    <t>хроническая протяжённая окклюзия на уровне проксимального сегмента. Антеградный кровоток  TIMI 0. Выраженные коллатерали из ОА с ретроградным заполнением ЗМЖВ, ЗБВ. Rentrop 3.</t>
  </si>
  <si>
    <t>С учётом тяжёлого кальцинированного многососудистого поражения коронарного русла выполнение  ЧКВ сопряжёно с крайне высоким риском периоперационных осложнений. Риск развития тяжёлых осложнений значительно превышает потенциальную пользу ЧКВ. (Primum non nocere!). От стентирования ПНА, ОА, ПКА решено воздержаться! С участниками heart team: деж.кард. Мусинов И.С; кардиохирург Чураков С.О. принято решение  рассмотреть возможноcть выполнения АКШ.</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</si>
</sst>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 #,##0_-;_-* &quot;-&quot;_-;_-@_-"/>
    <numFmt numFmtId="165" formatCode="[$-F800]dddd\,\ mmmm\ dd\,\ yyyy"/>
    <numFmt numFmtId="166" formatCode="h:mm;@"/>
  </numFmts>
  <fonts count="6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Calibri"/>
      <family val="2"/>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b/>
      <sz val="10"/>
      <color theme="1"/>
      <name val="Calibri"/>
      <family val="2"/>
      <charset val="204"/>
      <scheme val="minor"/>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8" fillId="3" borderId="0" applyNumberFormat="0" applyBorder="0" applyAlignment="0" applyProtection="0"/>
    <xf numFmtId="164" fontId="8" fillId="3" borderId="0" applyNumberFormat="0" applyFill="0" applyAlignment="0"/>
    <xf numFmtId="0" fontId="13" fillId="0" borderId="0"/>
    <xf numFmtId="0" fontId="7" fillId="6" borderId="0" applyNumberFormat="0" applyBorder="0" applyAlignment="0" applyProtection="0"/>
    <xf numFmtId="0" fontId="7" fillId="7" borderId="0" applyNumberFormat="0" applyBorder="0" applyAlignment="0" applyProtection="0"/>
    <xf numFmtId="0" fontId="6" fillId="8" borderId="0" applyNumberFormat="0" applyBorder="0" applyAlignment="0" applyProtection="0"/>
    <xf numFmtId="0" fontId="47" fillId="9" borderId="21" applyNumberFormat="0" applyAlignment="0" applyProtection="0"/>
  </cellStyleXfs>
  <cellXfs count="229">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0" fillId="0" borderId="0" xfId="0" applyFill="1"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Fill="1" applyAlignment="1">
      <alignment horizontal="center"/>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centerContinuous" vertical="center"/>
    </xf>
    <xf numFmtId="0" fontId="0" fillId="0" borderId="0" xfId="0" applyAlignment="1">
      <alignment horizontal="fill" vertical="center"/>
    </xf>
    <xf numFmtId="0" fontId="0" fillId="0" borderId="0" xfId="0" applyNumberFormat="1"/>
    <xf numFmtId="0" fontId="21" fillId="0" borderId="0" xfId="0" applyFont="1" applyBorder="1" applyAlignment="1">
      <alignment horizontal="left"/>
    </xf>
    <xf numFmtId="0" fontId="0" fillId="0" borderId="0" xfId="0" applyAlignment="1">
      <alignment vertical="center"/>
    </xf>
    <xf numFmtId="0" fontId="0" fillId="0" borderId="2" xfId="0" applyBorder="1"/>
    <xf numFmtId="0" fontId="0" fillId="0" borderId="0"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7" fillId="7" borderId="5" xfId="5" applyBorder="1" applyAlignment="1">
      <alignment horizontal="centerContinuous" vertical="center"/>
    </xf>
    <xf numFmtId="0" fontId="7"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Border="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pplyProtection="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Border="1" applyAlignment="1" applyProtection="1">
      <alignment vertical="center"/>
      <protection locked="0"/>
    </xf>
    <xf numFmtId="0" fontId="15" fillId="0" borderId="0" xfId="0" applyFont="1" applyBorder="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Border="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Border="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Border="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NumberFormat="1" applyBorder="1" applyAlignment="1">
      <alignment vertical="distributed"/>
    </xf>
    <xf numFmtId="0" fontId="0" fillId="0" borderId="0" xfId="0" applyBorder="1" applyAlignment="1">
      <alignment vertical="distributed"/>
    </xf>
    <xf numFmtId="20" fontId="0" fillId="0" borderId="0" xfId="0" applyNumberFormat="1" applyBorder="1" applyAlignment="1">
      <alignment horizontal="left"/>
    </xf>
    <xf numFmtId="20" fontId="0" fillId="0" borderId="0" xfId="0" applyNumberFormat="1" applyBorder="1" applyAlignment="1">
      <alignment horizontal="left" vertical="center"/>
    </xf>
    <xf numFmtId="0" fontId="0" fillId="0" borderId="0" xfId="0" applyBorder="1" applyAlignment="1">
      <alignment horizontal="left" vertical="center"/>
    </xf>
    <xf numFmtId="0" fontId="0" fillId="0" borderId="0" xfId="0" applyBorder="1" applyAlignment="1">
      <alignmen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Border="1" applyAlignment="1" applyProtection="1">
      <alignment horizontal="left" vertical="center"/>
      <protection locked="0"/>
    </xf>
    <xf numFmtId="0" fontId="0" fillId="0" borderId="14" xfId="0" applyBorder="1"/>
    <xf numFmtId="0" fontId="34" fillId="0" borderId="12" xfId="0" applyFont="1" applyBorder="1"/>
    <xf numFmtId="0" fontId="0" fillId="0" borderId="0" xfId="0" applyBorder="1" applyProtection="1">
      <protection locked="0"/>
    </xf>
    <xf numFmtId="165" fontId="15" fillId="0" borderId="7" xfId="0" applyNumberFormat="1" applyFont="1" applyBorder="1" applyAlignment="1" applyProtection="1">
      <alignment horizontal="left" vertical="center"/>
    </xf>
    <xf numFmtId="0" fontId="28" fillId="0" borderId="6" xfId="0" applyFont="1" applyBorder="1" applyAlignment="1" applyProtection="1">
      <alignment vertical="center"/>
    </xf>
    <xf numFmtId="0" fontId="29" fillId="0" borderId="7" xfId="0" applyNumberFormat="1" applyFont="1" applyBorder="1" applyAlignment="1" applyProtection="1">
      <alignment horizontal="left" vertical="center"/>
    </xf>
    <xf numFmtId="0" fontId="15" fillId="0" borderId="7" xfId="0" applyNumberFormat="1" applyFont="1" applyBorder="1" applyAlignment="1" applyProtection="1">
      <alignment horizontal="left" vertical="center"/>
    </xf>
    <xf numFmtId="0" fontId="34" fillId="0" borderId="12" xfId="0" applyFont="1" applyBorder="1" applyProtection="1"/>
    <xf numFmtId="0" fontId="27" fillId="0" borderId="0" xfId="0" applyFont="1" applyBorder="1" applyAlignment="1">
      <alignment horizontal="centerContinuous" vertical="top" wrapText="1"/>
    </xf>
    <xf numFmtId="0" fontId="15" fillId="0" borderId="12" xfId="0" applyFont="1" applyBorder="1" applyAlignment="1" applyProtection="1">
      <alignment vertical="top" wrapText="1"/>
      <protection locked="0"/>
    </xf>
    <xf numFmtId="0" fontId="15" fillId="0" borderId="0" xfId="0" applyFont="1" applyBorder="1" applyAlignment="1" applyProtection="1">
      <alignment vertical="top" wrapText="1"/>
      <protection locked="0"/>
    </xf>
    <xf numFmtId="0" fontId="34" fillId="0" borderId="3" xfId="0" applyNumberFormat="1" applyFont="1" applyBorder="1" applyAlignment="1" applyProtection="1">
      <alignment horizontal="center" vertical="center"/>
      <protection locked="0"/>
    </xf>
    <xf numFmtId="0" fontId="15" fillId="0" borderId="0" xfId="0" applyFont="1" applyBorder="1" applyAlignment="1" applyProtection="1">
      <alignment horizontal="centerContinuous" vertical="top" wrapText="1"/>
      <protection locked="0"/>
    </xf>
    <xf numFmtId="20" fontId="29" fillId="0" borderId="13" xfId="0" applyNumberFormat="1" applyFont="1" applyBorder="1" applyAlignment="1">
      <alignment horizontal="left" vertical="center" wrapText="1"/>
    </xf>
    <xf numFmtId="0" fontId="18" fillId="0" borderId="0" xfId="0" applyFont="1" applyBorder="1" applyAlignment="1">
      <alignment horizontal="centerContinuous" vertical="center"/>
    </xf>
    <xf numFmtId="0" fontId="32" fillId="0" borderId="0" xfId="0" applyFont="1" applyBorder="1" applyAlignment="1">
      <alignment vertical="top"/>
    </xf>
    <xf numFmtId="0" fontId="32" fillId="0" borderId="13" xfId="0" applyFont="1" applyBorder="1" applyAlignment="1">
      <alignment vertical="top"/>
    </xf>
    <xf numFmtId="0" fontId="22" fillId="0" borderId="0" xfId="0" applyFont="1" applyBorder="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Border="1" applyAlignment="1" applyProtection="1">
      <alignment horizontal="left"/>
      <protection locked="0"/>
    </xf>
    <xf numFmtId="20" fontId="0" fillId="0" borderId="0" xfId="0" applyNumberFormat="1" applyBorder="1" applyAlignment="1" applyProtection="1">
      <alignment vertical="center"/>
      <protection locked="0"/>
    </xf>
    <xf numFmtId="0" fontId="44" fillId="0" borderId="0" xfId="0" applyFont="1" applyAlignment="1">
      <alignment horizontal="left" vertical="center"/>
    </xf>
    <xf numFmtId="0" fontId="15" fillId="0" borderId="3" xfId="0" applyFont="1" applyBorder="1" applyAlignment="1" applyProtection="1">
      <alignment vertical="center"/>
    </xf>
    <xf numFmtId="0" fontId="15" fillId="0" borderId="4" xfId="0" applyFont="1" applyBorder="1" applyAlignment="1" applyProtection="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Border="1" applyAlignment="1">
      <alignment horizontal="left" vertical="center"/>
    </xf>
    <xf numFmtId="0" fontId="35" fillId="0" borderId="13" xfId="0" applyFont="1" applyBorder="1" applyAlignment="1" applyProtection="1">
      <alignment horizontal="left"/>
      <protection locked="0"/>
    </xf>
    <xf numFmtId="0" fontId="22" fillId="0" borderId="19" xfId="0" applyFont="1" applyBorder="1" applyAlignment="1" applyProtection="1">
      <alignment horizontal="center" vertical="center"/>
      <protection locked="0"/>
    </xf>
    <xf numFmtId="0" fontId="35" fillId="0" borderId="0" xfId="0" applyFont="1" applyBorder="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36" fillId="8" borderId="18" xfId="6" applyFont="1" applyBorder="1" applyAlignment="1" applyProtection="1">
      <alignment horizontal="left" vertical="center"/>
      <protection locked="0"/>
    </xf>
    <xf numFmtId="0" fontId="15" fillId="0" borderId="9" xfId="0" applyFont="1" applyBorder="1" applyAlignment="1" applyProtection="1">
      <alignment vertical="center"/>
    </xf>
    <xf numFmtId="0" fontId="15" fillId="0" borderId="7" xfId="0" applyFont="1" applyBorder="1" applyAlignment="1" applyProtection="1">
      <alignment vertical="center"/>
    </xf>
    <xf numFmtId="0" fontId="22" fillId="0" borderId="20" xfId="0" applyFont="1" applyBorder="1" applyAlignment="1" applyProtection="1">
      <alignment horizontal="center" vertical="center"/>
      <protection locked="0"/>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45" fillId="0" borderId="19" xfId="0" applyFont="1" applyBorder="1" applyAlignment="1" applyProtection="1">
      <alignment horizontal="center" vertical="center"/>
      <protection locked="0"/>
    </xf>
    <xf numFmtId="0" fontId="45" fillId="0" borderId="20" xfId="0" applyFont="1" applyBorder="1" applyAlignment="1" applyProtection="1">
      <alignment horizontal="center"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46" fillId="0" borderId="20" xfId="0" applyNumberFormat="1" applyFont="1" applyBorder="1" applyAlignment="1" applyProtection="1">
      <alignment horizontal="center" vertical="center" wrapText="1"/>
      <protection locked="0"/>
    </xf>
    <xf numFmtId="0" fontId="6" fillId="0" borderId="20" xfId="0" applyFont="1" applyBorder="1" applyAlignment="1" applyProtection="1">
      <alignment horizontal="center" vertical="center" wrapText="1"/>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Border="1" applyAlignment="1">
      <alignment horizontal="centerContinuous"/>
    </xf>
    <xf numFmtId="0" fontId="49" fillId="9" borderId="21" xfId="7" applyFont="1" applyBorder="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22" fillId="0" borderId="12" xfId="0" applyFont="1" applyBorder="1" applyAlignment="1">
      <alignment horizontal="left"/>
    </xf>
    <xf numFmtId="0" fontId="16" fillId="0" borderId="0" xfId="0" applyFont="1" applyBorder="1" applyAlignment="1">
      <alignment horizontal="center"/>
    </xf>
    <xf numFmtId="0" fontId="49" fillId="9" borderId="21" xfId="7" applyFont="1" applyBorder="1" applyAlignment="1" applyProtection="1">
      <alignment horizontal="left" vertical="center"/>
    </xf>
    <xf numFmtId="0" fontId="23" fillId="0" borderId="12" xfId="0" applyNumberFormat="1" applyFont="1" applyFill="1" applyBorder="1" applyAlignment="1">
      <alignment horizontal="justify" vertical="center" wrapText="1"/>
    </xf>
    <xf numFmtId="0" fontId="24" fillId="0" borderId="13" xfId="0" applyFont="1" applyFill="1" applyBorder="1" applyAlignment="1" applyProtection="1">
      <alignment horizontal="center" vertical="center"/>
      <protection locked="0"/>
    </xf>
    <xf numFmtId="0" fontId="24" fillId="0" borderId="0" xfId="0" applyFont="1" applyFill="1" applyBorder="1" applyAlignment="1" applyProtection="1">
      <alignment horizontal="justify" vertical="center" wrapText="1"/>
      <protection locked="0"/>
    </xf>
    <xf numFmtId="0" fontId="24" fillId="0" borderId="0" xfId="0" applyFont="1" applyFill="1" applyBorder="1" applyAlignment="1" applyProtection="1">
      <alignment vertical="center"/>
      <protection locked="0"/>
    </xf>
    <xf numFmtId="0" fontId="22" fillId="0" borderId="0" xfId="0" applyFont="1" applyFill="1" applyBorder="1" applyAlignment="1" applyProtection="1">
      <alignment horizontal="left" vertical="top" wrapText="1"/>
      <protection locked="0"/>
    </xf>
    <xf numFmtId="0" fontId="22" fillId="0" borderId="0" xfId="0" applyFont="1" applyFill="1" applyBorder="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0" fillId="0" borderId="0" xfId="0" applyNumberFormat="1" applyAlignment="1">
      <alignment horizontal="center"/>
    </xf>
    <xf numFmtId="0" fontId="0" fillId="0" borderId="0" xfId="0" applyNumberFormat="1" applyAlignment="1">
      <alignment horizontal="center" shrinkToFit="1"/>
    </xf>
    <xf numFmtId="0" fontId="22" fillId="0" borderId="0" xfId="0" applyFont="1" applyFill="1" applyBorder="1" applyAlignment="1" applyProtection="1">
      <alignment horizontal="left" vertical="center" wrapText="1"/>
    </xf>
    <xf numFmtId="0" fontId="0" fillId="0" borderId="0" xfId="0" applyNumberFormat="1" applyAlignment="1">
      <alignment shrinkToFit="1"/>
    </xf>
    <xf numFmtId="20" fontId="16" fillId="0" borderId="0" xfId="0" applyNumberFormat="1" applyFont="1" applyBorder="1" applyAlignment="1" applyProtection="1">
      <alignment vertical="center"/>
      <protection locked="0"/>
    </xf>
    <xf numFmtId="0" fontId="0" fillId="0" borderId="0" xfId="0" applyBorder="1" applyAlignment="1"/>
    <xf numFmtId="0" fontId="0" fillId="0" borderId="0" xfId="0" applyBorder="1" applyAlignment="1">
      <alignment vertical="top" wrapText="1"/>
    </xf>
    <xf numFmtId="0" fontId="41" fillId="0" borderId="0" xfId="0" applyFont="1" applyBorder="1" applyAlignment="1" applyProtection="1">
      <alignment vertical="top" wrapText="1"/>
      <protection locked="0"/>
    </xf>
    <xf numFmtId="0" fontId="53" fillId="0" borderId="0" xfId="0" applyFont="1" applyBorder="1" applyAlignment="1">
      <alignment vertical="top"/>
    </xf>
    <xf numFmtId="0" fontId="54" fillId="0" borderId="0" xfId="0" applyFont="1" applyBorder="1" applyAlignment="1">
      <alignment vertical="top"/>
    </xf>
    <xf numFmtId="0" fontId="0" fillId="0" borderId="12" xfId="0" applyBorder="1" applyAlignment="1"/>
    <xf numFmtId="0" fontId="0" fillId="0" borderId="13" xfId="0" applyBorder="1" applyAlignment="1">
      <alignment vertical="top" wrapText="1"/>
    </xf>
    <xf numFmtId="0" fontId="0" fillId="0" borderId="0" xfId="0" applyBorder="1" applyAlignment="1" applyProtection="1">
      <alignment vertical="top" wrapText="1"/>
      <protection locked="0"/>
    </xf>
    <xf numFmtId="0" fontId="38" fillId="0" borderId="0" xfId="0" applyFont="1" applyBorder="1" applyAlignment="1">
      <alignment horizontal="centerContinuous" vertical="center"/>
    </xf>
    <xf numFmtId="0" fontId="50" fillId="0" borderId="0" xfId="0" applyFont="1" applyBorder="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Border="1" applyAlignment="1">
      <alignment horizontal="centerContinuous" vertical="center" wrapText="1"/>
    </xf>
    <xf numFmtId="0" fontId="15" fillId="0" borderId="13" xfId="0" applyFont="1" applyBorder="1" applyAlignment="1" applyProtection="1">
      <alignment vertical="top" wrapText="1"/>
      <protection locked="0"/>
    </xf>
    <xf numFmtId="49" fontId="46" fillId="0" borderId="19" xfId="0" applyNumberFormat="1" applyFont="1" applyBorder="1" applyAlignment="1" applyProtection="1">
      <alignment horizontal="center" vertical="center" wrapText="1"/>
      <protection locked="0"/>
    </xf>
    <xf numFmtId="49" fontId="6" fillId="0" borderId="19" xfId="0" applyNumberFormat="1" applyFont="1" applyBorder="1" applyAlignment="1" applyProtection="1">
      <alignment horizontal="center" vertical="center" wrapText="1"/>
      <protection locked="0"/>
    </xf>
    <xf numFmtId="0" fontId="0" fillId="0" borderId="0" xfId="0" applyAlignment="1">
      <alignment horizontal="fill" vertical="top"/>
    </xf>
    <xf numFmtId="0" fontId="0" fillId="0" borderId="0" xfId="0" applyAlignment="1">
      <alignment horizontal="fill" vertical="top" wrapText="1"/>
    </xf>
    <xf numFmtId="0" fontId="4"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6" fillId="0" borderId="25" xfId="0" applyFont="1" applyFill="1" applyBorder="1" applyAlignment="1" applyProtection="1">
      <alignment horizontal="center" vertical="center"/>
      <protection locked="0"/>
    </xf>
    <xf numFmtId="0" fontId="56" fillId="0" borderId="26"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Fill="1" applyBorder="1" applyAlignment="1" applyProtection="1">
      <alignment horizontal="center" vertical="center"/>
      <protection locked="0"/>
    </xf>
    <xf numFmtId="0" fontId="11" fillId="0" borderId="32" xfId="0" applyNumberFormat="1" applyFont="1" applyFill="1" applyBorder="1" applyAlignment="1">
      <alignment horizontal="justify" vertical="center" wrapText="1"/>
    </xf>
    <xf numFmtId="0" fontId="23" fillId="0" borderId="32" xfId="0" applyNumberFormat="1" applyFont="1" applyFill="1" applyBorder="1" applyAlignment="1">
      <alignment horizontal="justify" vertical="center" wrapText="1"/>
    </xf>
    <xf numFmtId="0" fontId="23" fillId="0" borderId="34" xfId="0" applyNumberFormat="1" applyFont="1" applyFill="1" applyBorder="1" applyAlignment="1">
      <alignment horizontal="justify" vertical="center" wrapText="1"/>
    </xf>
    <xf numFmtId="0" fontId="56" fillId="0" borderId="35" xfId="0" applyFont="1" applyFill="1" applyBorder="1" applyAlignment="1" applyProtection="1">
      <alignment horizontal="center" vertical="center"/>
      <protection locked="0"/>
    </xf>
    <xf numFmtId="0" fontId="56" fillId="0" borderId="36" xfId="0" applyFont="1" applyFill="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0" fontId="36" fillId="8" borderId="16" xfId="6" applyFont="1" applyBorder="1" applyAlignment="1" applyProtection="1">
      <alignment horizontal="left" vertical="center"/>
      <protection locked="0"/>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pplyProtection="1">
      <alignment horizontal="center"/>
    </xf>
    <xf numFmtId="0" fontId="36" fillId="8" borderId="18" xfId="6" applyFont="1" applyBorder="1" applyAlignment="1" applyProtection="1">
      <alignment horizontal="left" vertic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25" xfId="0" applyFont="1" applyFill="1" applyBorder="1" applyAlignment="1" applyProtection="1">
      <alignment horizontal="justify" vertical="center" wrapText="1"/>
      <protection locked="0"/>
    </xf>
    <xf numFmtId="0" fontId="56" fillId="0" borderId="35" xfId="0" applyFont="1" applyFill="1" applyBorder="1" applyAlignment="1" applyProtection="1">
      <alignment horizontal="justify" vertical="center" wrapText="1"/>
      <protection locked="0"/>
    </xf>
    <xf numFmtId="0" fontId="3" fillId="0" borderId="0" xfId="0" applyFont="1"/>
    <xf numFmtId="0" fontId="58" fillId="0" borderId="40" xfId="0" applyFont="1" applyBorder="1" applyProtection="1">
      <protection locked="0"/>
    </xf>
    <xf numFmtId="0" fontId="2" fillId="0" borderId="0" xfId="0" applyFont="1"/>
    <xf numFmtId="0" fontId="0" fillId="0" borderId="0" xfId="0" applyAlignment="1">
      <alignment horizontal="center" vertical="top"/>
    </xf>
    <xf numFmtId="0" fontId="5" fillId="0" borderId="0" xfId="0" applyFont="1" applyBorder="1" applyAlignment="1" applyProtection="1">
      <alignment horizontal="justify" vertical="top" wrapText="1"/>
      <protection locked="0"/>
    </xf>
    <xf numFmtId="0" fontId="5" fillId="0" borderId="13" xfId="0" applyFont="1" applyBorder="1" applyAlignment="1" applyProtection="1">
      <alignment horizontal="justify" vertical="top" wrapText="1"/>
      <protection locked="0"/>
    </xf>
    <xf numFmtId="0" fontId="38" fillId="0" borderId="0" xfId="0" applyFont="1" applyBorder="1" applyAlignment="1">
      <alignment horizontal="left" vertical="center" wrapText="1"/>
    </xf>
    <xf numFmtId="0" fontId="46" fillId="0" borderId="0" xfId="0" applyFont="1" applyBorder="1" applyAlignment="1" applyProtection="1">
      <alignment horizontal="justify" vertical="top" wrapText="1"/>
      <protection locked="0"/>
    </xf>
    <xf numFmtId="0" fontId="52" fillId="0" borderId="0" xfId="0" applyFont="1" applyBorder="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Border="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9" fillId="0" borderId="0" xfId="0" applyFont="1" applyBorder="1" applyAlignment="1" applyProtection="1">
      <alignment horizontal="justify" vertical="top" wrapText="1"/>
      <protection locked="0"/>
    </xf>
    <xf numFmtId="0" fontId="59" fillId="0" borderId="13" xfId="0" applyFont="1" applyBorder="1" applyAlignment="1" applyProtection="1">
      <alignment horizontal="justify" vertical="top" wrapText="1"/>
      <protection locked="0"/>
    </xf>
    <xf numFmtId="0" fontId="59" fillId="0" borderId="3" xfId="0" applyFont="1" applyBorder="1" applyAlignment="1" applyProtection="1">
      <alignment horizontal="justify" vertical="top" wrapText="1"/>
      <protection locked="0"/>
    </xf>
    <xf numFmtId="0" fontId="59" fillId="0" borderId="9" xfId="0" applyFont="1" applyBorder="1" applyAlignment="1" applyProtection="1">
      <alignment horizontal="justify" vertical="top" wrapText="1"/>
      <protection locked="0"/>
    </xf>
    <xf numFmtId="0" fontId="46" fillId="0" borderId="5" xfId="0" applyFont="1" applyBorder="1" applyAlignment="1" applyProtection="1">
      <alignment horizontal="justify" vertical="top" wrapText="1"/>
      <protection locked="0"/>
    </xf>
    <xf numFmtId="0" fontId="46" fillId="0" borderId="11" xfId="0" applyFont="1" applyBorder="1" applyAlignment="1" applyProtection="1">
      <alignment horizontal="justify" vertical="top" wrapText="1"/>
      <protection locked="0"/>
    </xf>
    <xf numFmtId="0" fontId="46" fillId="0" borderId="13" xfId="0" applyFont="1" applyBorder="1" applyAlignment="1" applyProtection="1">
      <alignment horizontal="justify" vertical="top" wrapText="1"/>
      <protection locked="0"/>
    </xf>
    <xf numFmtId="0" fontId="46" fillId="0" borderId="3" xfId="0" applyFont="1" applyBorder="1" applyAlignment="1" applyProtection="1">
      <alignment horizontal="justify" vertical="top" wrapText="1"/>
      <protection locked="0"/>
    </xf>
    <xf numFmtId="0" fontId="46" fillId="0" borderId="9" xfId="0" applyFont="1" applyBorder="1" applyAlignment="1" applyProtection="1">
      <alignment horizontal="justify" vertical="top" wrapText="1"/>
      <protection locked="0"/>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Border="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41" fillId="0" borderId="0" xfId="0" applyFont="1" applyBorder="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11" fillId="0" borderId="12" xfId="0" applyFont="1" applyBorder="1" applyAlignment="1" applyProtection="1">
      <alignment horizontal="justify" vertical="top" wrapText="1"/>
      <protection locked="0"/>
    </xf>
    <xf numFmtId="0" fontId="15" fillId="0" borderId="0" xfId="0" applyFont="1" applyBorder="1" applyAlignment="1" applyProtection="1">
      <alignment horizontal="justify" vertical="top" wrapText="1"/>
      <protection locked="0"/>
    </xf>
    <xf numFmtId="0" fontId="15" fillId="0" borderId="13" xfId="0" applyFont="1" applyBorder="1" applyAlignment="1" applyProtection="1">
      <alignment horizontal="justify" vertical="top" wrapText="1"/>
      <protection locked="0"/>
    </xf>
    <xf numFmtId="0" fontId="15" fillId="0" borderId="12"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95">
    <dxf>
      <numFmt numFmtId="0" formatCode="General"/>
    </dxf>
    <dxf>
      <alignment horizontal="center" vertical="bottom" textRotation="0" wrapText="0" indent="0" justifyLastLine="0" shrinkToFit="0" readingOrder="0"/>
    </dxf>
    <dxf>
      <alignment horizontal="center"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30478</xdr:colOff>
      <xdr:row>37</xdr:row>
      <xdr:rowOff>7620</xdr:rowOff>
    </xdr:from>
    <xdr:to>
      <xdr:col>3</xdr:col>
      <xdr:colOff>4393</xdr:colOff>
      <xdr:row>49</xdr:row>
      <xdr:rowOff>167640</xdr:rowOff>
    </xdr:to>
    <xdr:pic>
      <xdr:nvPicPr>
        <xdr:cNvPr id="5" name="Рисунок 4">
          <a:extLst>
            <a:ext uri="{FF2B5EF4-FFF2-40B4-BE49-F238E27FC236}">
              <a16:creationId xmlns="" xmlns:a16="http://schemas.microsoft.com/office/drawing/2014/main" id="{00000000-0008-0000-01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78" y="7078980"/>
          <a:ext cx="3092400" cy="2369820"/>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94" dataDxfId="93" tableBorderDxfId="92" totalsRowBorderDxfId="91">
  <tableColumns count="5">
    <tableColumn id="1" name="Должность" headerRowDxfId="90" dataDxfId="89"/>
    <tableColumn id="5" name="Столбец2" headerRowDxfId="88" dataDxfId="87"/>
    <tableColumn id="4" name="Столбец1" headerRowDxfId="86" dataDxfId="85"/>
    <tableColumn id="2" name="Бригада_1" headerRowDxfId="84" dataDxfId="83"/>
    <tableColumn id="3" name="Бригада_2" headerRowDxfId="82" dataDxfId="81"/>
  </tableColumns>
  <tableStyleInfo showFirstColumn="0" showLastColumn="0" showRowStripes="1" showColumnStripes="0"/>
</table>
</file>

<file path=xl/tables/table10.xml><?xml version="1.0" encoding="utf-8"?>
<table xmlns="http://schemas.openxmlformats.org/spreadsheetml/2006/main" id="7" name="Модель_Метод" displayName="Модель_Метод" ref="I1:L4" totalsRowShown="0" headerRowDxfId="34">
  <tableColumns count="4">
    <tableColumn id="1" name="Модель"/>
    <tableColumn id="2" name="Код модели" dataDxfId="33"/>
    <tableColumn id="3" name="Метод"/>
    <tableColumn id="4" name="Код метода" dataDxfId="32"/>
  </tableColumns>
  <tableStyleInfo name="TableStyleMedium2" showFirstColumn="0" showLastColumn="0" showRowStripes="1" showColumnStripes="0"/>
</table>
</file>

<file path=xl/tables/table11.xml><?xml version="1.0" encoding="utf-8"?>
<table xmlns="http://schemas.openxmlformats.org/spreadsheetml/2006/main" id="16" name="Локализация" displayName="Локализация" ref="I7:I19">
  <autoFilter ref="I7:I19"/>
  <tableColumns count="1">
    <tableColumn id="1" name="Локализация"/>
  </tableColumns>
  <tableStyleInfo name="TableStyleMedium2" showFirstColumn="0" showLastColumn="0" showRowStripes="1" showColumnStripes="0"/>
</table>
</file>

<file path=xl/tables/table12.xml><?xml version="1.0" encoding="utf-8"?>
<table xmlns="http://schemas.openxmlformats.org/spreadsheetml/2006/main" id="1" name="Расходка" displayName="Расходка" ref="A1:C55" totalsRowShown="0">
  <sortState ref="A2:C26">
    <sortCondition ref="B2:B26"/>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3.xml><?xml version="1.0" encoding="utf-8"?>
<table xmlns="http://schemas.openxmlformats.org/spreadsheetml/2006/main" id="6" name="Размеры" displayName="Размеры" ref="AF1:AG81" totalsRowShown="0" headerRowDxfId="31">
  <sortState ref="AF2:AG57">
    <sortCondition ref="AF2:AF57"/>
    <sortCondition ref="AG2:AG57"/>
  </sortState>
  <tableColumns count="2">
    <tableColumn id="3" name="Тип" dataDxfId="30"/>
    <tableColumn id="1" name="Размеры" dataDxfId="29"/>
  </tableColumns>
  <tableStyleInfo name="TableStyleMedium2" showFirstColumn="0" showLastColumn="0" showRowStripes="1" showColumnStripes="0"/>
</table>
</file>

<file path=xl/tables/table14.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18" name="Поиск_расходки" displayName="Поиск_расходки" ref="E1:AD55"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учёта'!$B$15,Расходка[Наименование расходного материала])),MAX($G$1:G1)+1,0)</calculatedColumnFormula>
    </tableColumn>
    <tableColumn id="4" name="Индекс4" dataDxfId="25">
      <calculatedColumnFormula>IF(ISNUMBER(SEARCH('Карта учёта'!$B$16,Расходка[Наименование расходного материала])),MAX($H$1:H1)+1,0)</calculatedColumnFormula>
    </tableColumn>
    <tableColumn id="5" name="Индекс5" dataDxfId="24">
      <calculatedColumnFormula>IF(ISNUMBER(SEARCH('Карта учёта'!$B$17,Расходка[Наименование расходного материала])),MAX($I$1:I1)+1,0)</calculatedColumnFormula>
    </tableColumn>
    <tableColumn id="6" name="Индекс6" dataDxfId="23">
      <calculatedColumnFormula>IF(ISNUMBER(SEARCH('Карта учёта'!$B$18,Расходка[Наименование расходного материала])),MAX($J$1:J1)+1,0)</calculatedColumnFormula>
    </tableColumn>
    <tableColumn id="7" name="Индекс7" dataDxfId="22">
      <calculatedColumnFormula>IF(ISNUMBER(SEARCH('Карта учёта'!$B$19,Расходка[Наименование расходного материала])),MAX($K$1:K1)+1,0)</calculatedColumnFormula>
    </tableColumn>
    <tableColumn id="8" name="Индекс8" dataDxfId="21">
      <calculatedColumnFormula>IF(ISNUMBER(SEARCH('Карта учёта'!$B$20,Расходка[Наименование расходного материала])),MAX($L$1:L1)+1,0)</calculatedColumnFormula>
    </tableColumn>
    <tableColumn id="9" name="Индекс9" dataDxfId="20">
      <calculatedColumnFormula>IF(ISNUMBER(SEARCH('Карта учёта'!$B$21,Расходка[Наименование расходного материала])),MAX($M$1:M1)+1,0)</calculatedColumnFormula>
    </tableColumn>
    <tableColumn id="10" name="Индекс10" dataDxfId="19">
      <calculatedColumnFormula>IF(ISNUMBER(SEARCH('Карта учёта'!$B$22,Расходка[Наименование расходного материала])),MAX($N$1:N1)+1,0)</calculatedColumnFormula>
    </tableColumn>
    <tableColumn id="11" name="Индекс11" dataDxfId="18">
      <calculatedColumnFormula>IF(ISNUMBER(SEARCH('Карта учёта'!$B$23,Расходка[Наименование расходного материала])),MAX($O$1:O1)+1,0)</calculatedColumnFormula>
    </tableColumn>
    <tableColumn id="12" name="Индекс12" dataDxfId="17">
      <calculatedColumnFormula>IF(ISNUMBER(SEARCH('Карта учёта'!$B$24,Расходка[Наименование расходного материала])),MAX($P$1:P1)+1,0)</calculatedColumnFormula>
    </tableColumn>
    <tableColumn id="13" name="Индекс13" dataDxfId="16">
      <calculatedColumnFormula>IF(ISNUMBER(SEARCH('Карта учёта'!$B$25,Расходка[Наименование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материала],MATCH(Расходка[№],Поиск_расходки[Индекс1],0)),"")</calculatedColumnFormula>
    </tableColumn>
    <tableColumn id="15" name="Фильтр2" dataDxfId="14">
      <calculatedColumnFormula>IFERROR(INDEX(Расходка[Наименование расходного материала],MATCH(Расходка[№],Поиск_расходки[Индекс2],0)),"")</calculatedColumnFormula>
    </tableColumn>
    <tableColumn id="16" name="Фильтр3" dataDxfId="13">
      <calculatedColumnFormula>IFERROR(INDEX(Расходка[Наименование расходного материала],MATCH(Расходка[№],Поиск_расходки[Индекс3],0)),"")</calculatedColumnFormula>
    </tableColumn>
    <tableColumn id="17" name="Фильтр4" dataDxfId="12">
      <calculatedColumnFormula>IFERROR(INDEX(Расходка[Наименование расходного материала],MATCH(Расходка[№],Поиск_расходки[Индекс4],0)),"")</calculatedColumnFormula>
    </tableColumn>
    <tableColumn id="18" name="Фильтр5" dataDxfId="11">
      <calculatedColumnFormula>IFERROR(INDEX(Расходка[Наименование расходного материала],MATCH(Расходка[№],Поиск_расходки[Индекс5],0)),"")</calculatedColumnFormula>
    </tableColumn>
    <tableColumn id="19" name="Фильтр6" dataDxfId="10">
      <calculatedColumnFormula>IFERROR(INDEX(Расходка[Наименование расходного материала],MATCH(Расходка[№],Поиск_расходки[Индекс6],0)),"")</calculatedColumnFormula>
    </tableColumn>
    <tableColumn id="20" name="Фильтр7" dataDxfId="9">
      <calculatedColumnFormula>IFERROR(INDEX(Расходка[Наименование расходного материала],MATCH(Расходка[№],Поиск_расходки[Индекс7],0)),"")</calculatedColumnFormula>
    </tableColumn>
    <tableColumn id="21" name="Фильтр8" dataDxfId="8">
      <calculatedColumnFormula>IFERROR(INDEX(Расходка[Наименование расходного материала],MATCH(Расходка[№],Поиск_расходки[Индекс8],0)),"")</calculatedColumnFormula>
    </tableColumn>
    <tableColumn id="22" name="Фильтр9" dataDxfId="7">
      <calculatedColumnFormula>IFERROR(INDEX(Расходка[Наименование расходного материала],MATCH(Расходка[№],Поиск_расходки[Индекс9],0)),"")</calculatedColumnFormula>
    </tableColumn>
    <tableColumn id="23" name="Фильтр10" dataDxfId="6">
      <calculatedColumnFormula>IFERROR(INDEX(Расходка[Наименование расходного материала],MATCH(Расходка[№],Поиск_расходки[Индекс10],0)),"")</calculatedColumnFormula>
    </tableColumn>
    <tableColumn id="24" name="Фильтр11" dataDxfId="5">
      <calculatedColumnFormula>IFERROR(INDEX(Расходка[Наименование расходного материала],MATCH(Расходка[№],Поиск_расходки[Индекс11],0)),"")</calculatedColumnFormula>
    </tableColumn>
    <tableColumn id="25" name="Фильтр12" dataDxfId="4">
      <calculatedColumnFormula>IFERROR(INDEX(Расходка[Наименование расходного материала],MATCH(Расходка[№],Поиск_расходки[Индекс12],0)),"")</calculatedColumnFormula>
    </tableColumn>
    <tableColumn id="26" name="Фильтр13" dataDxfId="3">
      <calculatedColumnFormula>IFERROR(INDEX(Расходка[Наименование расходного материала],MATCH(Расходка[№],Поиск_расходки[Индекс13],0)),"")</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7" name="Таблица17" displayName="Таблица17" ref="AI11:AJ15" totalsRowShown="0" headerRowDxfId="2">
  <autoFilter ref="AI11:AJ15"/>
  <tableColumns count="2">
    <tableColumn id="1" name="Код" dataDxfId="1"/>
    <tableColumn id="2" name="Наименование"/>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M1:AM11" totalsRowShown="0">
  <autoFilter ref="AM1:AM11"/>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5" name="Сотрудники" displayName="Сотрудники" ref="A1:C16" totalsRowShown="0">
  <autoFilter ref="A1:C16"/>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19.xml><?xml version="1.0" encoding="utf-8"?>
<table xmlns="http://schemas.openxmlformats.org/spreadsheetml/2006/main" id="10" name="Сотрудники_2" displayName="Сотрудники_2" ref="A19:B82" totalsRowShown="0">
  <autoFilter ref="A19:B82"/>
  <sortState ref="A20:B82">
    <sortCondition ref="A18:A80"/>
    <sortCondition ref="B18:B80"/>
  </sortState>
  <tableColumns count="2">
    <tableColumn id="1" name="Должность"/>
    <tableColumn id="2" name="Сотрудник"/>
  </tableColumns>
  <tableStyleInfo name="TableStyleMedium3"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80" dataDxfId="79">
  <tableColumns count="2">
    <tableColumn id="1" name="Столбец1" headerRowDxfId="78" dataDxfId="77"/>
    <tableColumn id="2" name="Столбец2" headerRowDxfId="76" dataDxfId="75"/>
  </tableColumns>
  <tableStyleInfo showFirstColumn="0" showLastColumn="0" showRowStripes="1" showColumnStripes="0"/>
</table>
</file>

<file path=xl/tables/table20.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74" dataDxfId="73" tableBorderDxfId="72" totalsRowBorderDxfId="71">
  <tableColumns count="5">
    <tableColumn id="1" name="Должность" headerRowDxfId="70" dataDxfId="69"/>
    <tableColumn id="5" name="Столбец2" headerRowDxfId="68" dataDxfId="67"/>
    <tableColumn id="4" name="Столбец1" headerRowDxfId="66" dataDxfId="65"/>
    <tableColumn id="2" name="Бригада_1" headerRowDxfId="64" dataDxfId="63"/>
    <tableColumn id="3" name="Бригада_2" headerRowDxfId="62" dataDxfId="61">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6:B20" headerRowCount="0" totalsRowShown="0" headerRowDxfId="60" dataDxfId="59">
  <tableColumns count="2">
    <tableColumn id="1" name="Столбец1" headerRowDxfId="58" dataDxfId="57"/>
    <tableColumn id="2" name="Столбец2" headerRowDxfId="56" dataDxfId="55">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54" headerRowBorderDxfId="53" tableBorderDxfId="52">
  <tableColumns count="4">
    <tableColumn id="1" name="Тип материала " dataDxfId="51">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50"/>
    <tableColumn id="3" name="Размер" dataDxfId="49"/>
    <tableColumn id="4" name="Количество" dataDxfId="48"/>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47" dataDxfId="46">
  <tableColumns count="2">
    <tableColumn id="1" name="Код ЕНМУ" totalsRowFunction="custom" dataDxfId="45">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INDEX(Вмешательства!J2:J3,MATCH('Карта учёта'!D9,Вмешательства!J2:J3,0))</totalsRowFormula>
    </tableColumn>
    <tableColumn id="2" name="Наименование процедуры, манипуляции" dataDxfId="44"/>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7" totalsRowShown="0" headerRowDxfId="43" tableBorderDxfId="42">
  <tableColumns count="4">
    <tableColumn id="1" name="№" dataDxfId="41"/>
    <tableColumn id="2" name="Код услуги" dataDxfId="40"/>
    <tableColumn id="3" name="Номенклатура мед.услуги" dataDxfId="39"/>
    <tableColumn id="4" name="Рентгенэндоваскулярная диагностика и лечение" dataDxfId="38"/>
  </tableColumns>
  <tableStyleInfo name="TableStyleLight21" showFirstColumn="0" showLastColumn="0" showRowStripes="1" showColumnStripes="0"/>
</table>
</file>

<file path=xl/tables/table8.xml><?xml version="1.0" encoding="utf-8"?>
<table xmlns="http://schemas.openxmlformats.org/spreadsheetml/2006/main" id="13" name="Коды_расходки" displayName="Коды_расходки" ref="F1:G8" totalsRowShown="0" headerRowDxfId="37">
  <tableColumns count="2">
    <tableColumn id="1" name="Расходный материал"/>
    <tableColumn id="2" name="Код"/>
  </tableColumns>
  <tableStyleInfo name="TableStyleMedium2" showFirstColumn="0" showLastColumn="0" showRowStripes="1" showColumnStripes="0"/>
</table>
</file>

<file path=xl/tables/table9.xml><?xml version="1.0" encoding="utf-8"?>
<table xmlns="http://schemas.openxmlformats.org/spreadsheetml/2006/main" id="4" name="Диагноз" displayName="Диагноз" ref="F10:F18" totalsRowShown="0" dataDxfId="36">
  <tableColumns count="1">
    <tableColumn id="1" name="Диагноз" dataDxfId="3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5.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4"/>
  <sheetViews>
    <sheetView showGridLines="0" tabSelected="1" showWhiteSpace="0" view="pageBreakPreview" topLeftCell="A19" zoomScaleNormal="100" zoomScaleSheetLayoutView="100" zoomScalePageLayoutView="90" workbookViewId="0">
      <selection activeCell="I45" sqref="I45"/>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8" t="s">
        <v>197</v>
      </c>
      <c r="B1" s="49"/>
      <c r="C1" s="49"/>
      <c r="D1" s="49"/>
      <c r="E1" s="49"/>
      <c r="F1" s="49"/>
      <c r="G1" s="49"/>
      <c r="H1" s="50"/>
    </row>
    <row r="2" spans="1:8">
      <c r="A2" s="51" t="s">
        <v>198</v>
      </c>
      <c r="B2" s="52"/>
      <c r="C2" s="52"/>
      <c r="D2" s="52"/>
      <c r="E2" s="52"/>
      <c r="F2" s="52"/>
      <c r="G2" s="52"/>
      <c r="H2" s="53"/>
    </row>
    <row r="3" spans="1:8">
      <c r="A3" s="51" t="s">
        <v>199</v>
      </c>
      <c r="B3" s="52"/>
      <c r="C3" s="52"/>
      <c r="D3" s="52"/>
      <c r="E3" s="52"/>
      <c r="F3" s="52"/>
      <c r="G3" s="52"/>
      <c r="H3" s="53"/>
    </row>
    <row r="4" spans="1:8">
      <c r="A4" s="54" t="s">
        <v>200</v>
      </c>
      <c r="B4" s="55"/>
      <c r="C4" s="55"/>
      <c r="D4" s="55"/>
      <c r="E4" s="55"/>
      <c r="F4" s="55"/>
      <c r="G4" s="55"/>
      <c r="H4" s="56"/>
    </row>
    <row r="5" spans="1:8">
      <c r="A5" s="43"/>
      <c r="B5" s="18"/>
      <c r="C5" s="18"/>
      <c r="D5" s="18"/>
      <c r="E5" s="18"/>
      <c r="F5" s="18"/>
      <c r="G5" s="18"/>
      <c r="H5" s="44"/>
    </row>
    <row r="6" spans="1:8">
      <c r="A6" s="206" t="s">
        <v>276</v>
      </c>
      <c r="B6" s="207"/>
      <c r="C6" s="207"/>
      <c r="D6" s="207"/>
      <c r="E6" s="207"/>
      <c r="F6" s="207"/>
      <c r="G6" s="207"/>
      <c r="H6" s="208"/>
    </row>
    <row r="7" spans="1:8">
      <c r="A7" s="57"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s="18"/>
      <c r="C7" s="58"/>
      <c r="D7" s="59"/>
      <c r="E7" s="59"/>
      <c r="F7" s="59"/>
      <c r="G7" s="18"/>
      <c r="H7" s="44"/>
    </row>
    <row r="8" spans="1:8" ht="18.75">
      <c r="A8" s="19" t="s">
        <v>254</v>
      </c>
      <c r="B8" s="25">
        <v>44822</v>
      </c>
      <c r="C8" s="60"/>
      <c r="D8" s="21" t="s">
        <v>248</v>
      </c>
      <c r="E8" s="34"/>
      <c r="F8" s="34"/>
      <c r="G8" s="22"/>
      <c r="H8" s="23"/>
    </row>
    <row r="9" spans="1:8" ht="15.6" customHeight="1">
      <c r="A9" s="26" t="s">
        <v>256</v>
      </c>
      <c r="B9" s="27">
        <v>0.76736111111111116</v>
      </c>
      <c r="C9" s="60"/>
      <c r="D9" s="115" t="s">
        <v>234</v>
      </c>
      <c r="E9" s="111"/>
      <c r="F9" s="111"/>
      <c r="G9" s="28" t="s">
        <v>225</v>
      </c>
      <c r="H9" s="30"/>
    </row>
    <row r="10" spans="1:8" ht="15.6" customHeight="1" thickBot="1">
      <c r="A10" s="99" t="s">
        <v>257</v>
      </c>
      <c r="B10" s="100">
        <v>0.79166666666666663</v>
      </c>
      <c r="C10" s="61"/>
      <c r="D10" s="116" t="s">
        <v>235</v>
      </c>
      <c r="E10" s="112"/>
      <c r="F10" s="112"/>
      <c r="G10" s="29" t="s">
        <v>231</v>
      </c>
      <c r="H10" s="31"/>
    </row>
    <row r="11" spans="1:8" ht="18" thickTop="1" thickBot="1">
      <c r="A11" s="106" t="s">
        <v>255</v>
      </c>
      <c r="B11" s="107" t="s">
        <v>465</v>
      </c>
      <c r="C11" s="62"/>
      <c r="D11" s="116" t="s">
        <v>232</v>
      </c>
      <c r="E11" s="112"/>
      <c r="F11" s="112"/>
      <c r="G11" s="29" t="s">
        <v>317</v>
      </c>
      <c r="H11" s="31"/>
    </row>
    <row r="12" spans="1:8" ht="16.5" thickTop="1">
      <c r="A12" s="97" t="s">
        <v>8</v>
      </c>
      <c r="B12" s="98">
        <v>22409</v>
      </c>
      <c r="C12" s="63"/>
      <c r="D12" s="116" t="s">
        <v>370</v>
      </c>
      <c r="E12" s="112"/>
      <c r="F12" s="112"/>
      <c r="G12" s="29" t="s">
        <v>240</v>
      </c>
      <c r="H12" s="31"/>
    </row>
    <row r="13" spans="1:8" ht="15.75">
      <c r="A13" s="20" t="s">
        <v>10</v>
      </c>
      <c r="B13" s="35">
        <f>DATEDIF(B12,B8,"y")</f>
        <v>61</v>
      </c>
      <c r="C13" s="63"/>
      <c r="D13" s="116"/>
      <c r="E13" s="112"/>
      <c r="F13" s="112"/>
      <c r="G13" s="29"/>
      <c r="H13" s="31"/>
    </row>
    <row r="14" spans="1:8" ht="15.75">
      <c r="A14" s="20" t="s">
        <v>12</v>
      </c>
      <c r="B14" s="24">
        <v>14684</v>
      </c>
      <c r="C14" s="63"/>
      <c r="D14" s="41"/>
      <c r="E14" s="41"/>
      <c r="F14" s="41"/>
      <c r="G14" s="42"/>
      <c r="H14" s="64"/>
    </row>
    <row r="15" spans="1:8" ht="15.75">
      <c r="A15" s="20" t="s">
        <v>195</v>
      </c>
      <c r="B15" s="24">
        <v>35</v>
      </c>
      <c r="C15" s="18"/>
      <c r="D15" s="41"/>
      <c r="E15" s="41"/>
      <c r="F15" s="41"/>
      <c r="G15" s="113" t="s">
        <v>337</v>
      </c>
      <c r="H15" s="114" t="s">
        <v>341</v>
      </c>
    </row>
    <row r="16" spans="1:8" ht="15.6" customHeight="1">
      <c r="A16" s="20" t="s">
        <v>134</v>
      </c>
      <c r="B16" s="24" t="s">
        <v>385</v>
      </c>
      <c r="C16" s="18"/>
      <c r="D16" s="41"/>
      <c r="E16" s="41"/>
      <c r="F16" s="41"/>
      <c r="G16" s="159" t="s">
        <v>466</v>
      </c>
      <c r="H16" s="117">
        <v>428</v>
      </c>
    </row>
    <row r="17" spans="1:8" ht="14.45" customHeight="1">
      <c r="A17" s="45"/>
      <c r="B17" s="36"/>
      <c r="C17" s="36"/>
      <c r="D17" s="105"/>
      <c r="E17" s="105"/>
      <c r="F17" s="105"/>
      <c r="G17" s="36"/>
      <c r="H17" s="46"/>
    </row>
    <row r="18" spans="1:8" ht="14.45" customHeight="1">
      <c r="A18" s="65" t="s">
        <v>251</v>
      </c>
      <c r="B18" s="104" t="s">
        <v>459</v>
      </c>
      <c r="C18" s="18"/>
      <c r="D18" s="33" t="s">
        <v>273</v>
      </c>
      <c r="E18" s="33"/>
      <c r="F18" s="33"/>
      <c r="G18" s="101" t="s">
        <v>252</v>
      </c>
      <c r="H18" s="102" t="s">
        <v>382</v>
      </c>
    </row>
    <row r="19" spans="1:8" ht="14.45" customHeight="1">
      <c r="A19" s="45"/>
      <c r="B19" s="36"/>
      <c r="C19" s="36"/>
      <c r="D19" s="39"/>
      <c r="E19" s="39"/>
      <c r="F19" s="39"/>
      <c r="G19" s="36"/>
      <c r="H19" s="46"/>
    </row>
    <row r="20" spans="1:8" ht="14.45" customHeight="1">
      <c r="A20" s="65" t="s">
        <v>275</v>
      </c>
      <c r="B20" s="203" t="s">
        <v>468</v>
      </c>
      <c r="C20" s="209"/>
      <c r="D20" s="209"/>
      <c r="E20" s="209"/>
      <c r="F20" s="209"/>
      <c r="G20" s="209"/>
      <c r="H20" s="210"/>
    </row>
    <row r="21" spans="1:8">
      <c r="A21" s="66"/>
      <c r="B21" s="211"/>
      <c r="C21" s="211"/>
      <c r="D21" s="211"/>
      <c r="E21" s="211"/>
      <c r="F21" s="211"/>
      <c r="G21" s="211"/>
      <c r="H21" s="212"/>
    </row>
    <row r="22" spans="1:8" ht="15.6" customHeight="1">
      <c r="A22" s="67" t="s">
        <v>334</v>
      </c>
      <c r="B22" s="213" t="s">
        <v>469</v>
      </c>
      <c r="C22" s="213"/>
      <c r="D22" s="213"/>
      <c r="E22" s="213"/>
      <c r="F22" s="213"/>
      <c r="G22" s="213"/>
      <c r="H22" s="214"/>
    </row>
    <row r="23" spans="1:8" ht="14.45" customHeight="1">
      <c r="A23" s="43"/>
      <c r="B23" s="203"/>
      <c r="C23" s="203"/>
      <c r="D23" s="203"/>
      <c r="E23" s="203"/>
      <c r="F23" s="203"/>
      <c r="G23" s="203"/>
      <c r="H23" s="215"/>
    </row>
    <row r="24" spans="1:8" ht="14.45" customHeight="1">
      <c r="A24" s="68"/>
      <c r="B24" s="203"/>
      <c r="C24" s="203"/>
      <c r="D24" s="203"/>
      <c r="E24" s="203"/>
      <c r="F24" s="203"/>
      <c r="G24" s="203"/>
      <c r="H24" s="215"/>
    </row>
    <row r="25" spans="1:8" ht="14.45" customHeight="1">
      <c r="A25" s="43"/>
      <c r="B25" s="203"/>
      <c r="C25" s="203"/>
      <c r="D25" s="203"/>
      <c r="E25" s="203"/>
      <c r="F25" s="203"/>
      <c r="G25" s="203"/>
      <c r="H25" s="215"/>
    </row>
    <row r="26" spans="1:8" ht="14.45" customHeight="1">
      <c r="A26" s="45"/>
      <c r="B26" s="216"/>
      <c r="C26" s="216"/>
      <c r="D26" s="216"/>
      <c r="E26" s="216"/>
      <c r="F26" s="216"/>
      <c r="G26" s="216"/>
      <c r="H26" s="217"/>
    </row>
    <row r="27" spans="1:8" ht="14.45" customHeight="1">
      <c r="A27" s="67" t="s">
        <v>335</v>
      </c>
      <c r="B27" s="213" t="s">
        <v>470</v>
      </c>
      <c r="C27" s="213"/>
      <c r="D27" s="213"/>
      <c r="E27" s="213"/>
      <c r="F27" s="213"/>
      <c r="G27" s="213"/>
      <c r="H27" s="214"/>
    </row>
    <row r="28" spans="1:8" ht="15.6" customHeight="1">
      <c r="A28" s="43"/>
      <c r="B28" s="203"/>
      <c r="C28" s="203"/>
      <c r="D28" s="203"/>
      <c r="E28" s="203"/>
      <c r="F28" s="203"/>
      <c r="G28" s="203"/>
      <c r="H28" s="215"/>
    </row>
    <row r="29" spans="1:8" ht="14.45" customHeight="1">
      <c r="A29" s="43"/>
      <c r="B29" s="203"/>
      <c r="C29" s="203"/>
      <c r="D29" s="203"/>
      <c r="E29" s="203"/>
      <c r="F29" s="203"/>
      <c r="G29" s="203"/>
      <c r="H29" s="215"/>
    </row>
    <row r="30" spans="1:8" ht="14.45" customHeight="1">
      <c r="A30" s="37"/>
      <c r="B30" s="203"/>
      <c r="C30" s="203"/>
      <c r="D30" s="203"/>
      <c r="E30" s="203"/>
      <c r="F30" s="203"/>
      <c r="G30" s="203"/>
      <c r="H30" s="215"/>
    </row>
    <row r="31" spans="1:8" ht="14.45" customHeight="1">
      <c r="A31" s="38"/>
      <c r="B31" s="216"/>
      <c r="C31" s="216"/>
      <c r="D31" s="216"/>
      <c r="E31" s="216"/>
      <c r="F31" s="216"/>
      <c r="G31" s="216"/>
      <c r="H31" s="217"/>
    </row>
    <row r="32" spans="1:8" ht="14.45" customHeight="1">
      <c r="A32" s="67" t="s">
        <v>336</v>
      </c>
      <c r="B32" s="213" t="s">
        <v>471</v>
      </c>
      <c r="C32" s="213"/>
      <c r="D32" s="213"/>
      <c r="E32" s="213"/>
      <c r="F32" s="213"/>
      <c r="G32" s="213"/>
      <c r="H32" s="214"/>
    </row>
    <row r="33" spans="1:8" ht="14.45" customHeight="1">
      <c r="A33" s="43"/>
      <c r="B33" s="203"/>
      <c r="C33" s="203"/>
      <c r="D33" s="203"/>
      <c r="E33" s="203"/>
      <c r="F33" s="203"/>
      <c r="G33" s="203"/>
      <c r="H33" s="215"/>
    </row>
    <row r="34" spans="1:8" ht="15.6" customHeight="1">
      <c r="A34" s="43"/>
      <c r="B34" s="203"/>
      <c r="C34" s="203"/>
      <c r="D34" s="203"/>
      <c r="E34" s="203"/>
      <c r="F34" s="203"/>
      <c r="G34" s="203"/>
      <c r="H34" s="215"/>
    </row>
    <row r="35" spans="1:8" ht="14.45" customHeight="1">
      <c r="A35" s="43"/>
      <c r="B35" s="203"/>
      <c r="C35" s="203"/>
      <c r="D35" s="203"/>
      <c r="E35" s="203"/>
      <c r="F35" s="203"/>
      <c r="G35" s="203"/>
      <c r="H35" s="215"/>
    </row>
    <row r="36" spans="1:8" ht="15.6" customHeight="1">
      <c r="A36" s="151"/>
      <c r="B36" s="203"/>
      <c r="C36" s="203"/>
      <c r="D36" s="203"/>
      <c r="E36" s="203"/>
      <c r="F36" s="203"/>
      <c r="G36" s="203"/>
      <c r="H36" s="215"/>
    </row>
    <row r="37" spans="1:8" ht="14.45" customHeight="1">
      <c r="A37" s="43"/>
      <c r="B37" s="146"/>
      <c r="C37" s="18"/>
      <c r="D37" s="202" t="str">
        <f>IF($A$6=Вмешательства!$D$3,Вмешательства!$N$2,"")</f>
        <v/>
      </c>
      <c r="E37" s="202"/>
      <c r="F37" s="147"/>
      <c r="G37" s="147"/>
      <c r="H37" s="152"/>
    </row>
    <row r="38" spans="1:8" ht="14.45" customHeight="1">
      <c r="A38" s="43"/>
      <c r="B38" s="146"/>
      <c r="C38" s="153"/>
      <c r="D38" s="203"/>
      <c r="E38" s="204"/>
      <c r="F38" s="204"/>
      <c r="G38" s="204"/>
      <c r="H38" s="205"/>
    </row>
    <row r="39" spans="1:8" ht="14.45" customHeight="1">
      <c r="A39" s="40"/>
      <c r="B39" s="147"/>
      <c r="C39" s="153"/>
      <c r="D39" s="204"/>
      <c r="E39" s="204"/>
      <c r="F39" s="204"/>
      <c r="G39" s="204"/>
      <c r="H39" s="205"/>
    </row>
    <row r="40" spans="1:8" ht="14.45" customHeight="1">
      <c r="A40" s="40"/>
      <c r="B40" s="147"/>
      <c r="C40" s="153"/>
      <c r="D40" s="204"/>
      <c r="E40" s="204"/>
      <c r="F40" s="204"/>
      <c r="G40" s="204"/>
      <c r="H40" s="205"/>
    </row>
    <row r="41" spans="1:8" ht="14.45" customHeight="1">
      <c r="A41" s="40"/>
      <c r="B41" s="147"/>
      <c r="C41" s="153"/>
      <c r="D41" s="204"/>
      <c r="E41" s="204"/>
      <c r="F41" s="204"/>
      <c r="G41" s="204"/>
      <c r="H41" s="205"/>
    </row>
    <row r="42" spans="1:8" ht="14.45" customHeight="1">
      <c r="A42" s="40"/>
      <c r="B42" s="147"/>
      <c r="C42" s="154"/>
      <c r="D42" s="157" t="s">
        <v>250</v>
      </c>
      <c r="E42" s="47"/>
      <c r="F42" s="47"/>
      <c r="G42" s="47"/>
      <c r="H42" s="69"/>
    </row>
    <row r="43" spans="1:8" ht="14.45" customHeight="1">
      <c r="A43" s="40"/>
      <c r="B43" s="147"/>
      <c r="C43" s="155"/>
      <c r="D43" s="203" t="s">
        <v>472</v>
      </c>
      <c r="E43" s="200"/>
      <c r="F43" s="200"/>
      <c r="G43" s="200"/>
      <c r="H43" s="201"/>
    </row>
    <row r="44" spans="1:8" ht="14.45" customHeight="1">
      <c r="A44" s="40"/>
      <c r="B44" s="147"/>
      <c r="C44" s="155"/>
      <c r="D44" s="200"/>
      <c r="E44" s="200"/>
      <c r="F44" s="200"/>
      <c r="G44" s="200"/>
      <c r="H44" s="201"/>
    </row>
    <row r="45" spans="1:8" ht="14.45" customHeight="1">
      <c r="A45" s="40"/>
      <c r="B45" s="147"/>
      <c r="C45" s="155"/>
      <c r="D45" s="200"/>
      <c r="E45" s="200"/>
      <c r="F45" s="200"/>
      <c r="G45" s="200"/>
      <c r="H45" s="201"/>
    </row>
    <row r="46" spans="1:8">
      <c r="A46" s="40"/>
      <c r="B46" s="147"/>
      <c r="C46" s="155"/>
      <c r="D46" s="200"/>
      <c r="E46" s="200"/>
      <c r="F46" s="200"/>
      <c r="G46" s="200"/>
      <c r="H46" s="201"/>
    </row>
    <row r="47" spans="1:8">
      <c r="A47" s="43"/>
      <c r="B47" s="18"/>
      <c r="C47" s="155"/>
      <c r="D47" s="200"/>
      <c r="E47" s="200"/>
      <c r="F47" s="200"/>
      <c r="G47" s="200"/>
      <c r="H47" s="201"/>
    </row>
    <row r="48" spans="1:8">
      <c r="A48" s="43"/>
      <c r="B48" s="18"/>
      <c r="C48" s="155"/>
      <c r="D48" s="200"/>
      <c r="E48" s="200"/>
      <c r="F48" s="200"/>
      <c r="G48" s="200"/>
      <c r="H48" s="201"/>
    </row>
    <row r="49" spans="1:13">
      <c r="A49" s="45"/>
      <c r="B49" s="36"/>
      <c r="C49" s="156"/>
      <c r="D49" s="200"/>
      <c r="E49" s="200"/>
      <c r="F49" s="200"/>
      <c r="G49" s="200"/>
      <c r="H49" s="201"/>
    </row>
    <row r="50" spans="1:13">
      <c r="A50" s="43"/>
      <c r="B50" s="18"/>
      <c r="C50" s="18"/>
      <c r="D50" s="200"/>
      <c r="E50" s="200"/>
      <c r="F50" s="200"/>
      <c r="G50" s="200"/>
      <c r="H50" s="201"/>
      <c r="M50" t="s">
        <v>274</v>
      </c>
    </row>
    <row r="51" spans="1:13">
      <c r="A51" s="70" t="s">
        <v>262</v>
      </c>
      <c r="B51" s="71" t="s">
        <v>467</v>
      </c>
      <c r="C51" s="18"/>
      <c r="D51" s="18"/>
      <c r="E51" s="18"/>
      <c r="F51" s="18"/>
      <c r="G51" s="89" t="str">
        <f>$G$9</f>
        <v>Щербаков А.С.</v>
      </c>
      <c r="H51" s="72"/>
    </row>
    <row r="52" spans="1:13">
      <c r="A52" s="43"/>
      <c r="B52" s="18"/>
      <c r="C52" s="18"/>
      <c r="D52" s="18"/>
      <c r="E52" s="18"/>
      <c r="F52" s="18"/>
      <c r="G52" s="18"/>
      <c r="H52" s="44"/>
    </row>
    <row r="53" spans="1:13">
      <c r="A53" s="73" t="s">
        <v>269</v>
      </c>
      <c r="B53" s="74" t="s">
        <v>383</v>
      </c>
      <c r="C53" s="18"/>
      <c r="D53" s="18"/>
      <c r="E53" s="18"/>
      <c r="F53" s="18"/>
      <c r="G53" s="89" t="str">
        <f>IF(ISBLANK(H9),"",H9)</f>
        <v/>
      </c>
      <c r="H53" s="72"/>
    </row>
    <row r="54" spans="1:13">
      <c r="A54" s="45"/>
      <c r="B54" s="36"/>
      <c r="C54" s="36"/>
      <c r="D54" s="36"/>
      <c r="E54" s="36"/>
      <c r="F54" s="36"/>
      <c r="G54" s="36"/>
      <c r="H54" s="46"/>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10">
    <dataValidation type="list" allowBlank="1" showInputMessage="1" showErrorMessage="1" sqref="B16">
      <formula1>INDIRECT("Диагноз[Диагноз]")</formula1>
    </dataValidation>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"лучевой,бедренный,дистальный,rad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4"/>
  <sheetViews>
    <sheetView showGridLines="0" showWhiteSpace="0" view="pageBreakPreview" topLeftCell="A19" zoomScaleNormal="100" zoomScaleSheetLayoutView="100" zoomScalePageLayoutView="90" workbookViewId="0">
      <selection activeCell="D40" sqref="D40:H49"/>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8" t="s">
        <v>197</v>
      </c>
      <c r="B1" s="49"/>
      <c r="C1" s="49"/>
      <c r="D1" s="49"/>
      <c r="E1" s="49"/>
      <c r="F1" s="49"/>
      <c r="G1" s="49"/>
      <c r="H1" s="50"/>
    </row>
    <row r="2" spans="1:8">
      <c r="A2" s="51" t="s">
        <v>198</v>
      </c>
      <c r="B2" s="52"/>
      <c r="C2" s="52"/>
      <c r="D2" s="52"/>
      <c r="E2" s="52"/>
      <c r="F2" s="52"/>
      <c r="G2" s="52"/>
      <c r="H2" s="53"/>
    </row>
    <row r="3" spans="1:8">
      <c r="A3" s="51" t="s">
        <v>199</v>
      </c>
      <c r="B3" s="52"/>
      <c r="C3" s="52"/>
      <c r="D3" s="52"/>
      <c r="E3" s="52"/>
      <c r="F3" s="52"/>
      <c r="G3" s="52"/>
      <c r="H3" s="53"/>
    </row>
    <row r="4" spans="1:8">
      <c r="A4" s="54" t="s">
        <v>200</v>
      </c>
      <c r="B4" s="55"/>
      <c r="C4" s="55"/>
      <c r="D4" s="55"/>
      <c r="E4" s="55"/>
      <c r="F4" s="55"/>
      <c r="G4" s="55"/>
      <c r="H4" s="56"/>
    </row>
    <row r="5" spans="1:8">
      <c r="A5" s="43"/>
      <c r="B5" s="18"/>
      <c r="C5" s="18"/>
      <c r="D5" s="18"/>
      <c r="E5" s="18"/>
      <c r="F5" s="18"/>
      <c r="G5" s="18"/>
      <c r="H5" s="44"/>
    </row>
    <row r="6" spans="1:8" ht="15.6" customHeight="1">
      <c r="A6" s="219" t="s">
        <v>440</v>
      </c>
      <c r="B6" s="220"/>
      <c r="C6" s="220"/>
      <c r="D6" s="220"/>
      <c r="E6" s="220"/>
      <c r="F6" s="220"/>
      <c r="G6" s="220"/>
      <c r="H6" s="221"/>
    </row>
    <row r="7" spans="1:8" ht="21.6" customHeight="1">
      <c r="A7" s="219"/>
      <c r="B7" s="220"/>
      <c r="C7" s="220"/>
      <c r="D7" s="220"/>
      <c r="E7" s="220"/>
      <c r="F7" s="220"/>
      <c r="G7" s="220"/>
      <c r="H7" s="221"/>
    </row>
    <row r="8" spans="1:8" ht="17.25" thickBot="1">
      <c r="A8" s="57"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B8" s="18"/>
      <c r="C8" s="218" t="s">
        <v>279</v>
      </c>
      <c r="D8" s="218"/>
      <c r="E8" s="218"/>
      <c r="F8" s="83">
        <v>1</v>
      </c>
      <c r="G8" s="145" t="s">
        <v>380</v>
      </c>
      <c r="H8" s="197"/>
    </row>
    <row r="9" spans="1:8" ht="15.75" thickTop="1">
      <c r="A9" s="57" t="str">
        <f>"Код модели:"&amp;" "&amp;IF(ISBLANK(H8),IF(A6=Вмешательства!D4,INDEX(Модель_Метод[Код модели],MATCH(ЧКВ!B20,Модель_Метод[Модель],0)),IF(ЧКВ!A6=Вмешательства!D5,INDEX(Модель_Метод[Код модели],MATCH(ЧКВ!B20,Модель_Метод[Модель],0)),"")),"")</f>
        <v>Код модели: 21167</v>
      </c>
      <c r="B9" s="18"/>
      <c r="C9" s="218"/>
      <c r="D9" s="218"/>
      <c r="E9" s="218"/>
      <c r="F9" s="83"/>
      <c r="G9" s="93"/>
      <c r="H9" s="44"/>
    </row>
    <row r="10" spans="1:8">
      <c r="A10" s="57" t="str">
        <f>"Код метода:"&amp;" "&amp;IF(ISBLANK(H8),IF(SUM(F8:F10)=1,47,IF(SUM(F8:F10)=2,46,IF(SUM(F8:F10)&gt;=3,45,""))),"")</f>
        <v>Код метода: 47</v>
      </c>
      <c r="B10" s="18"/>
      <c r="C10" s="218"/>
      <c r="D10" s="218"/>
      <c r="E10" s="218"/>
      <c r="F10" s="83"/>
      <c r="G10" s="93"/>
      <c r="H10" s="44"/>
    </row>
    <row r="11" spans="1:8">
      <c r="A11" s="43"/>
      <c r="B11" s="18"/>
      <c r="C11" s="62"/>
      <c r="D11" s="18"/>
      <c r="E11" s="18"/>
      <c r="F11" s="18"/>
      <c r="G11" s="18"/>
      <c r="H11" s="44"/>
    </row>
    <row r="12" spans="1:8" ht="18.75">
      <c r="A12" s="90" t="s">
        <v>254</v>
      </c>
      <c r="B12" s="25">
        <f>КАГ!B8</f>
        <v>44822</v>
      </c>
      <c r="C12" s="63"/>
      <c r="D12" s="21" t="s">
        <v>248</v>
      </c>
      <c r="E12" s="34"/>
      <c r="F12" s="34"/>
      <c r="G12" s="22"/>
      <c r="H12" s="23"/>
    </row>
    <row r="13" spans="1:8" ht="15.75">
      <c r="A13" s="91" t="s">
        <v>256</v>
      </c>
      <c r="B13" s="27">
        <v>6.5972222222222224E-2</v>
      </c>
      <c r="C13" s="63"/>
      <c r="D13" s="115" t="s">
        <v>234</v>
      </c>
      <c r="E13" s="111"/>
      <c r="F13" s="111"/>
      <c r="G13" s="95" t="str">
        <f>КАГ!G9</f>
        <v>Щербаков А.С.</v>
      </c>
      <c r="H13" s="108" t="str">
        <f>IF(ISBLANK(КАГ!H9),"",КАГ!H9)</f>
        <v/>
      </c>
    </row>
    <row r="14" spans="1:8" ht="16.5" thickBot="1">
      <c r="A14" s="91" t="s">
        <v>257</v>
      </c>
      <c r="B14" s="27">
        <v>0.1111111111111111</v>
      </c>
      <c r="C14" s="63"/>
      <c r="D14" s="116" t="s">
        <v>235</v>
      </c>
      <c r="E14" s="112"/>
      <c r="F14" s="112"/>
      <c r="G14" s="96" t="str">
        <f>КАГ!G10</f>
        <v>Трунова А.С.</v>
      </c>
      <c r="H14" s="109" t="str">
        <f>IF(ISBLANK(КАГ!H10),"",КАГ!H10)</f>
        <v/>
      </c>
    </row>
    <row r="15" spans="1:8" ht="18" thickTop="1" thickBot="1">
      <c r="A15" s="106" t="s">
        <v>255</v>
      </c>
      <c r="B15" s="190" t="str">
        <f>КАГ!B11</f>
        <v>Кочергин Н.Н.</v>
      </c>
      <c r="C15" s="18"/>
      <c r="D15" s="116" t="s">
        <v>232</v>
      </c>
      <c r="E15" s="112"/>
      <c r="F15" s="112"/>
      <c r="G15" s="96" t="str">
        <f>КАГ!G11</f>
        <v>Молотков А.В.</v>
      </c>
      <c r="H15" s="109" t="str">
        <f>IF(ISBLANK(КАГ!H11),"",КАГ!H11)</f>
        <v/>
      </c>
    </row>
    <row r="16" spans="1:8" ht="16.5" thickTop="1">
      <c r="A16" s="76" t="s">
        <v>8</v>
      </c>
      <c r="B16" s="75">
        <f>КАГ!B12</f>
        <v>22409</v>
      </c>
      <c r="C16" s="18"/>
      <c r="D16" s="116" t="s">
        <v>370</v>
      </c>
      <c r="E16" s="112"/>
      <c r="F16" s="112"/>
      <c r="G16" s="96" t="str">
        <f>КАГ!G12</f>
        <v>Галамага Н.Е.</v>
      </c>
      <c r="H16" s="109" t="str">
        <f>IF(ISBLANK(КАГ!H12),"",КАГ!H12)</f>
        <v/>
      </c>
    </row>
    <row r="17" spans="1:8" ht="15.75">
      <c r="A17" s="76" t="s">
        <v>10</v>
      </c>
      <c r="B17" s="77">
        <f>КАГ!B13</f>
        <v>61</v>
      </c>
      <c r="C17" s="18"/>
      <c r="D17" s="116" t="s">
        <v>246</v>
      </c>
      <c r="E17" s="112"/>
      <c r="F17" s="112"/>
      <c r="G17" s="96" t="str">
        <f>IF(ISBLANK(КАГ!G13),"",КАГ!G13)</f>
        <v/>
      </c>
      <c r="H17" s="109" t="str">
        <f>IF(ISBLANK(КАГ!H13),"",КАГ!H13)</f>
        <v/>
      </c>
    </row>
    <row r="18" spans="1:8" ht="15.75">
      <c r="A18" s="76" t="s">
        <v>12</v>
      </c>
      <c r="B18" s="78">
        <f>КАГ!B14</f>
        <v>14684</v>
      </c>
      <c r="C18" s="18"/>
      <c r="D18" s="18"/>
      <c r="E18" s="18"/>
      <c r="F18" s="18"/>
      <c r="G18" s="18"/>
      <c r="H18" s="44"/>
    </row>
    <row r="19" spans="1:8" ht="14.45" customHeight="1">
      <c r="A19" s="76" t="s">
        <v>195</v>
      </c>
      <c r="B19" s="78">
        <f>КАГ!B15</f>
        <v>35</v>
      </c>
      <c r="C19" s="80"/>
      <c r="D19" s="80"/>
      <c r="E19" s="80"/>
      <c r="F19" s="80"/>
      <c r="G19" s="103" t="s">
        <v>337</v>
      </c>
      <c r="H19" s="110" t="s">
        <v>338</v>
      </c>
    </row>
    <row r="20" spans="1:8" ht="14.45" customHeight="1">
      <c r="A20" s="76" t="s">
        <v>134</v>
      </c>
      <c r="B20" s="75" t="str">
        <f>КАГ!B16</f>
        <v>ОКС БПST</v>
      </c>
      <c r="C20" s="82"/>
      <c r="D20" s="82"/>
      <c r="E20" s="82"/>
      <c r="F20" s="82"/>
      <c r="G20" s="160" t="str">
        <f>КАГ!G16</f>
        <v>02:36</v>
      </c>
      <c r="H20" s="118">
        <f>КАГ!H16</f>
        <v>428</v>
      </c>
    </row>
    <row r="21" spans="1:8" ht="14.45" customHeight="1">
      <c r="A21" s="81"/>
      <c r="B21" s="82"/>
      <c r="C21" s="82"/>
      <c r="D21" s="18"/>
      <c r="E21" s="84"/>
      <c r="F21" s="84"/>
      <c r="G21" s="18"/>
      <c r="H21" s="44"/>
    </row>
    <row r="22" spans="1:8" ht="14.45" customHeight="1">
      <c r="A22" s="65" t="str">
        <f>КАГ!G18</f>
        <v>Доступ:</v>
      </c>
      <c r="B22" s="92" t="str">
        <f>КАГ!H18</f>
        <v>лучевой</v>
      </c>
      <c r="C22" s="82"/>
      <c r="D22" s="82"/>
      <c r="E22" s="82"/>
      <c r="F22" s="82"/>
      <c r="G22" s="86" t="str">
        <f>IF(B20=Вмешательства!I2,Вмешательства!N3,"")</f>
        <v/>
      </c>
      <c r="H22" s="85" t="str">
        <f>IFERROR(SUM(IF($B$20=Вмешательства!F11,SUM(КАГ!$B$9+0.01),"")),"")</f>
        <v/>
      </c>
    </row>
    <row r="23" spans="1:8" ht="14.45" customHeight="1">
      <c r="A23" s="224" t="s">
        <v>463</v>
      </c>
      <c r="B23" s="225"/>
      <c r="C23" s="225"/>
      <c r="D23" s="225"/>
      <c r="E23" s="225"/>
      <c r="F23" s="225"/>
      <c r="G23" s="225"/>
      <c r="H23" s="226"/>
    </row>
    <row r="24" spans="1:8" ht="14.45" customHeight="1">
      <c r="A24" s="227"/>
      <c r="B24" s="225"/>
      <c r="C24" s="225"/>
      <c r="D24" s="225"/>
      <c r="E24" s="225"/>
      <c r="F24" s="225"/>
      <c r="G24" s="225"/>
      <c r="H24" s="226"/>
    </row>
    <row r="25" spans="1:8" ht="14.45" customHeight="1">
      <c r="A25" s="227"/>
      <c r="B25" s="225"/>
      <c r="C25" s="225"/>
      <c r="D25" s="225"/>
      <c r="E25" s="225"/>
      <c r="F25" s="225"/>
      <c r="G25" s="225"/>
      <c r="H25" s="226"/>
    </row>
    <row r="26" spans="1:8" ht="14.45" customHeight="1">
      <c r="A26" s="227"/>
      <c r="B26" s="225"/>
      <c r="C26" s="225"/>
      <c r="D26" s="225"/>
      <c r="E26" s="225"/>
      <c r="F26" s="225"/>
      <c r="G26" s="225"/>
      <c r="H26" s="226"/>
    </row>
    <row r="27" spans="1:8" ht="14.45" customHeight="1">
      <c r="A27" s="227"/>
      <c r="B27" s="225"/>
      <c r="C27" s="225"/>
      <c r="D27" s="225"/>
      <c r="E27" s="225"/>
      <c r="F27" s="225"/>
      <c r="G27" s="225"/>
      <c r="H27" s="226"/>
    </row>
    <row r="28" spans="1:8" ht="14.45" customHeight="1">
      <c r="A28" s="227"/>
      <c r="B28" s="225"/>
      <c r="C28" s="225"/>
      <c r="D28" s="225"/>
      <c r="E28" s="225"/>
      <c r="F28" s="225"/>
      <c r="G28" s="225"/>
      <c r="H28" s="226"/>
    </row>
    <row r="29" spans="1:8" ht="14.45" customHeight="1">
      <c r="A29" s="227"/>
      <c r="B29" s="225"/>
      <c r="C29" s="225"/>
      <c r="D29" s="225"/>
      <c r="E29" s="225"/>
      <c r="F29" s="225"/>
      <c r="G29" s="225"/>
      <c r="H29" s="226"/>
    </row>
    <row r="30" spans="1:8" ht="14.45" customHeight="1">
      <c r="A30" s="227"/>
      <c r="B30" s="225"/>
      <c r="C30" s="225"/>
      <c r="D30" s="225"/>
      <c r="E30" s="225"/>
      <c r="F30" s="225"/>
      <c r="G30" s="225"/>
      <c r="H30" s="226"/>
    </row>
    <row r="31" spans="1:8" ht="14.45" customHeight="1">
      <c r="A31" s="227"/>
      <c r="B31" s="225"/>
      <c r="C31" s="225"/>
      <c r="D31" s="225"/>
      <c r="E31" s="225"/>
      <c r="F31" s="225"/>
      <c r="G31" s="225"/>
      <c r="H31" s="226"/>
    </row>
    <row r="32" spans="1:8" ht="14.45" customHeight="1">
      <c r="A32" s="227"/>
      <c r="B32" s="225"/>
      <c r="C32" s="225"/>
      <c r="D32" s="225"/>
      <c r="E32" s="225"/>
      <c r="F32" s="225"/>
      <c r="G32" s="225"/>
      <c r="H32" s="226"/>
    </row>
    <row r="33" spans="1:8" ht="14.45" customHeight="1">
      <c r="A33" s="227"/>
      <c r="B33" s="225"/>
      <c r="C33" s="225"/>
      <c r="D33" s="225"/>
      <c r="E33" s="225"/>
      <c r="F33" s="225"/>
      <c r="G33" s="225"/>
      <c r="H33" s="226"/>
    </row>
    <row r="34" spans="1:8" ht="14.45" customHeight="1">
      <c r="A34" s="227"/>
      <c r="B34" s="225"/>
      <c r="C34" s="225"/>
      <c r="D34" s="225"/>
      <c r="E34" s="225"/>
      <c r="F34" s="225"/>
      <c r="G34" s="225"/>
      <c r="H34" s="226"/>
    </row>
    <row r="35" spans="1:8" ht="14.45" customHeight="1">
      <c r="A35" s="227"/>
      <c r="B35" s="225"/>
      <c r="C35" s="225"/>
      <c r="D35" s="225"/>
      <c r="E35" s="225"/>
      <c r="F35" s="225"/>
      <c r="G35" s="225"/>
      <c r="H35" s="226"/>
    </row>
    <row r="36" spans="1:8" ht="14.45" customHeight="1">
      <c r="A36" s="227"/>
      <c r="B36" s="225"/>
      <c r="C36" s="225"/>
      <c r="D36" s="225"/>
      <c r="E36" s="225"/>
      <c r="F36" s="225"/>
      <c r="G36" s="225"/>
      <c r="H36" s="226"/>
    </row>
    <row r="37" spans="1:8" ht="14.45" customHeight="1">
      <c r="A37" s="227"/>
      <c r="B37" s="225"/>
      <c r="C37" s="225"/>
      <c r="D37" s="225"/>
      <c r="E37" s="225"/>
      <c r="F37" s="225"/>
      <c r="G37" s="225"/>
      <c r="H37" s="226"/>
    </row>
    <row r="38" spans="1:8" ht="14.45" customHeight="1">
      <c r="A38" s="81"/>
      <c r="B38" s="82"/>
      <c r="C38" s="82"/>
      <c r="D38" s="82"/>
      <c r="E38" s="82"/>
      <c r="F38" s="82"/>
      <c r="G38" s="82"/>
      <c r="H38" s="158"/>
    </row>
    <row r="39" spans="1:8" ht="15.75">
      <c r="A39" s="37"/>
      <c r="B39" s="33"/>
      <c r="C39" s="149"/>
      <c r="D39" s="150" t="s">
        <v>250</v>
      </c>
      <c r="E39" s="87"/>
      <c r="F39" s="87"/>
      <c r="G39" s="87"/>
      <c r="H39" s="88"/>
    </row>
    <row r="40" spans="1:8" ht="14.45" customHeight="1">
      <c r="A40" s="37"/>
      <c r="B40" s="33"/>
      <c r="C40" s="148"/>
      <c r="D40" s="228" t="s">
        <v>462</v>
      </c>
      <c r="E40" s="222"/>
      <c r="F40" s="222"/>
      <c r="G40" s="222"/>
      <c r="H40" s="223"/>
    </row>
    <row r="41" spans="1:8" ht="14.45" customHeight="1">
      <c r="A41" s="37"/>
      <c r="B41" s="33"/>
      <c r="C41" s="148"/>
      <c r="D41" s="222"/>
      <c r="E41" s="222"/>
      <c r="F41" s="222"/>
      <c r="G41" s="222"/>
      <c r="H41" s="223"/>
    </row>
    <row r="42" spans="1:8" ht="14.45" customHeight="1">
      <c r="A42" s="37"/>
      <c r="B42" s="33"/>
      <c r="C42" s="148"/>
      <c r="D42" s="222"/>
      <c r="E42" s="222"/>
      <c r="F42" s="222"/>
      <c r="G42" s="222"/>
      <c r="H42" s="223"/>
    </row>
    <row r="43" spans="1:8" ht="14.45" customHeight="1">
      <c r="A43" s="37"/>
      <c r="B43" s="33"/>
      <c r="C43" s="148"/>
      <c r="D43" s="222"/>
      <c r="E43" s="222"/>
      <c r="F43" s="222"/>
      <c r="G43" s="222"/>
      <c r="H43" s="223"/>
    </row>
    <row r="44" spans="1:8" ht="14.45" customHeight="1">
      <c r="A44" s="37"/>
      <c r="B44" s="33"/>
      <c r="C44" s="148"/>
      <c r="D44" s="222"/>
      <c r="E44" s="222"/>
      <c r="F44" s="222"/>
      <c r="G44" s="222"/>
      <c r="H44" s="223"/>
    </row>
    <row r="45" spans="1:8" ht="14.45" customHeight="1">
      <c r="A45" s="37"/>
      <c r="B45" s="33"/>
      <c r="C45" s="148"/>
      <c r="D45" s="222"/>
      <c r="E45" s="222"/>
      <c r="F45" s="222"/>
      <c r="G45" s="222"/>
      <c r="H45" s="223"/>
    </row>
    <row r="46" spans="1:8" ht="14.45" customHeight="1">
      <c r="A46" s="37"/>
      <c r="B46" s="33"/>
      <c r="C46" s="148"/>
      <c r="D46" s="222"/>
      <c r="E46" s="222"/>
      <c r="F46" s="222"/>
      <c r="G46" s="222"/>
      <c r="H46" s="223"/>
    </row>
    <row r="47" spans="1:8" ht="14.45" customHeight="1">
      <c r="A47" s="43"/>
      <c r="B47" s="18"/>
      <c r="C47" s="148"/>
      <c r="D47" s="222"/>
      <c r="E47" s="222"/>
      <c r="F47" s="222"/>
      <c r="G47" s="222"/>
      <c r="H47" s="223"/>
    </row>
    <row r="48" spans="1:8" ht="14.45" customHeight="1">
      <c r="A48" s="43"/>
      <c r="B48" s="18"/>
      <c r="C48" s="148"/>
      <c r="D48" s="222"/>
      <c r="E48" s="222"/>
      <c r="F48" s="222"/>
      <c r="G48" s="222"/>
      <c r="H48" s="223"/>
    </row>
    <row r="49" spans="1:8" ht="14.45" customHeight="1">
      <c r="A49" s="43"/>
      <c r="B49" s="18"/>
      <c r="C49" s="148"/>
      <c r="D49" s="222"/>
      <c r="E49" s="222"/>
      <c r="F49" s="222"/>
      <c r="G49" s="222"/>
      <c r="H49" s="223"/>
    </row>
    <row r="50" spans="1:8">
      <c r="A50" s="43"/>
      <c r="B50" s="18"/>
      <c r="C50" s="18"/>
      <c r="D50" s="18"/>
      <c r="E50" s="18"/>
      <c r="F50" s="18"/>
      <c r="G50" s="18"/>
      <c r="H50" s="44"/>
    </row>
    <row r="51" spans="1:8">
      <c r="A51" s="70" t="s">
        <v>262</v>
      </c>
      <c r="B51" s="71" t="s">
        <v>461</v>
      </c>
      <c r="C51" s="18"/>
      <c r="D51" s="18"/>
      <c r="E51" s="18"/>
      <c r="F51" s="18"/>
      <c r="G51" s="89" t="str">
        <f>$G$13</f>
        <v>Щербаков А.С.</v>
      </c>
      <c r="H51" s="72"/>
    </row>
    <row r="52" spans="1:8">
      <c r="A52" s="43"/>
      <c r="B52" s="18"/>
      <c r="C52" s="18"/>
      <c r="D52" s="18"/>
      <c r="E52" s="18"/>
      <c r="F52" s="18"/>
      <c r="G52" s="18"/>
      <c r="H52" s="44"/>
    </row>
    <row r="53" spans="1:8">
      <c r="A53" s="79" t="s">
        <v>269</v>
      </c>
      <c r="B53" s="74" t="s">
        <v>383</v>
      </c>
      <c r="C53" s="18"/>
      <c r="D53" s="18"/>
      <c r="E53" s="18"/>
      <c r="F53" s="18"/>
      <c r="G53" s="89" t="str">
        <f>IF(ISBLANK(H13),"",H13)</f>
        <v/>
      </c>
      <c r="H53" s="72"/>
    </row>
    <row r="54" spans="1:8">
      <c r="A54" s="45"/>
      <c r="B54" s="36"/>
      <c r="C54" s="36"/>
      <c r="D54" s="36"/>
      <c r="E54" s="36"/>
      <c r="F54" s="36"/>
      <c r="G54" s="36"/>
      <c r="H54" s="46"/>
    </row>
  </sheetData>
  <sheetProtection sheet="1" objects="1" scenarios="1" formatCells="0" formatColumns="0"/>
  <mergeCells count="6">
    <mergeCell ref="C8:E8"/>
    <mergeCell ref="A6:H7"/>
    <mergeCell ref="C9:E9"/>
    <mergeCell ref="C10:E10"/>
    <mergeCell ref="D40:H49"/>
    <mergeCell ref="A23:H37"/>
  </mergeCells>
  <dataValidations count="8">
    <dataValidation type="list" allowBlank="1" showInputMessage="1" showErrorMessage="1" sqref="B51">
      <formula1>"50 ml,100 ml,150 ml,200 ml,250 ml,300 ml,350 ml,400 ml,450 ml,500 ml,"</formula1>
    </dataValidation>
    <dataValidation type="list" allowBlank="1" showInputMessage="1" showErrorMessage="1" sqref="B53">
      <formula1>"Извлечён,Оставлен,М/О ушито Angio-Seal™"</formula1>
    </dataValidation>
    <dataValidation type="list" allowBlank="1" showInputMessage="1" showErrorMessage="1" sqref="A51">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F8:F10">
      <formula1>"1,2,3,4,5,6,7,8"</formula1>
    </dataValidation>
    <dataValidation type="list" allowBlank="1" showInputMessage="1" showErrorMessage="1" sqref="G8:G10">
      <formula1>"DES,BMS"</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Вмешательства!$N$4:$N$5</xm:f>
          </x14:formula1>
          <xm:sqref>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topLeftCell="A4" zoomScaleNormal="90" zoomScaleSheetLayoutView="100" zoomScalePageLayoutView="80" workbookViewId="0">
      <selection activeCell="H34" sqref="H34"/>
    </sheetView>
  </sheetViews>
  <sheetFormatPr defaultRowHeight="15"/>
  <cols>
    <col min="1" max="1" width="18.7109375" customWidth="1"/>
    <col min="2" max="2" width="46.570312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c r="A1" s="32"/>
      <c r="B1" s="136"/>
      <c r="C1" s="136"/>
      <c r="D1" s="137"/>
    </row>
    <row r="2" spans="1:4" ht="19.899999999999999" customHeight="1">
      <c r="A2" s="119" t="s">
        <v>126</v>
      </c>
      <c r="B2" s="120">
        <f>$D$10</f>
        <v>44822</v>
      </c>
      <c r="C2" s="189" t="str">
        <f>IF(ЧКВ!A6=Вмешательства!D4,Вмешательства!K7,IF(ЧКВ!A6=Вмешательства!D5,Вмешательства!K7,Вмешательства!K9))</f>
        <v>ВМП 1</v>
      </c>
      <c r="D2" s="121" t="s">
        <v>127</v>
      </c>
    </row>
    <row r="3" spans="1:4" ht="20.45" customHeight="1">
      <c r="A3" s="122" t="s">
        <v>125</v>
      </c>
      <c r="B3" s="123"/>
      <c r="C3" s="18"/>
      <c r="D3" s="44"/>
    </row>
    <row r="4" spans="1:4" ht="17.25" thickBot="1">
      <c r="A4" s="183" t="s">
        <v>258</v>
      </c>
      <c r="B4" s="184" t="s">
        <v>133</v>
      </c>
      <c r="C4" s="185" t="s">
        <v>15</v>
      </c>
      <c r="D4" s="186" t="str">
        <f>КАГ!$B$11</f>
        <v>Кочергин Н.Н.</v>
      </c>
    </row>
    <row r="5" spans="1:4" ht="15.75" thickTop="1">
      <c r="A5"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66" t="str">
        <f>IF(ISBLANK(КАГ!A6),"",КАГ!A6)</f>
        <v>КОРОНАРОГРАФИЯ</v>
      </c>
      <c r="C5" s="164" t="s">
        <v>8</v>
      </c>
      <c r="D5" s="125">
        <f>КАГ!$B$12</f>
        <v>22409</v>
      </c>
    </row>
    <row r="6" spans="1:4" ht="45">
      <c r="A6"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67" t="str">
        <f>ЧКВ!A6</f>
        <v>Транслюминальная баллонная ангиопластика и стентирование коронарных артерий. Тромбаспирация.</v>
      </c>
      <c r="C6" s="164" t="s">
        <v>10</v>
      </c>
      <c r="D6" s="126">
        <f>DATEDIF(D5,D10,"y")</f>
        <v>61</v>
      </c>
    </row>
    <row r="7" spans="1:4">
      <c r="A7" s="43"/>
      <c r="B7" s="18"/>
      <c r="C7" s="124" t="s">
        <v>12</v>
      </c>
      <c r="D7" s="126">
        <f>КАГ!$B$14</f>
        <v>14684</v>
      </c>
    </row>
    <row r="8" spans="1:4">
      <c r="A8" s="127" t="str">
        <f>ЧКВ!$A$9</f>
        <v>Код модели: 21167</v>
      </c>
      <c r="B8" s="128"/>
      <c r="C8" s="124" t="s">
        <v>195</v>
      </c>
      <c r="D8" s="126">
        <f>КАГ!$B$15</f>
        <v>35</v>
      </c>
    </row>
    <row r="9" spans="1:4">
      <c r="A9" s="127" t="str">
        <f>ЧКВ!$A$10</f>
        <v>Код метода: 47</v>
      </c>
      <c r="B9" s="18"/>
      <c r="C9" s="129" t="s">
        <v>134</v>
      </c>
      <c r="D9" s="126" t="str">
        <f>КАГ!$B$16</f>
        <v>ОКС БПST</v>
      </c>
    </row>
    <row r="10" spans="1:4">
      <c r="A10" s="45"/>
      <c r="B10" s="36"/>
      <c r="C10" s="187" t="s">
        <v>13</v>
      </c>
      <c r="D10" s="188">
        <f>КАГ!$B$8</f>
        <v>44822</v>
      </c>
    </row>
    <row r="11" spans="1:4">
      <c r="A11" s="32"/>
      <c r="B11" s="136"/>
      <c r="C11" s="136"/>
      <c r="D11" s="137"/>
    </row>
    <row r="12" spans="1:4" ht="18.75" customHeight="1">
      <c r="A12" s="171" t="s">
        <v>412</v>
      </c>
      <c r="B12" s="172" t="s">
        <v>0</v>
      </c>
      <c r="C12" s="172" t="s">
        <v>14</v>
      </c>
      <c r="D12" s="173" t="s">
        <v>128</v>
      </c>
    </row>
    <row r="13" spans="1:4" ht="27.75" customHeight="1">
      <c r="A13" s="174"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3" s="191" t="s">
        <v>407</v>
      </c>
      <c r="C13" s="170"/>
      <c r="D13" s="175">
        <v>1</v>
      </c>
    </row>
    <row r="14" spans="1:4" ht="27.75" customHeight="1">
      <c r="A14" s="176"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4" s="192" t="s">
        <v>450</v>
      </c>
      <c r="C14" s="168"/>
      <c r="D14" s="175">
        <v>1</v>
      </c>
    </row>
    <row r="15" spans="1:4" ht="27.75" customHeight="1">
      <c r="A15"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92" t="s">
        <v>399</v>
      </c>
      <c r="C15" s="168"/>
      <c r="D15" s="175">
        <v>1</v>
      </c>
    </row>
    <row r="16" spans="1:4" ht="27.75" customHeight="1">
      <c r="A16"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6" s="192" t="s">
        <v>464</v>
      </c>
      <c r="C16" s="168"/>
      <c r="D16" s="175">
        <v>1</v>
      </c>
    </row>
    <row r="17" spans="1:4" ht="27.75" customHeight="1">
      <c r="A17" s="176"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92" t="s">
        <v>390</v>
      </c>
      <c r="C17" s="168" t="s">
        <v>104</v>
      </c>
      <c r="D17" s="175">
        <v>1</v>
      </c>
    </row>
    <row r="18" spans="1:4" ht="27.75" customHeight="1">
      <c r="A18" s="176"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8" s="192" t="s">
        <v>390</v>
      </c>
      <c r="C18" s="168" t="s">
        <v>105</v>
      </c>
      <c r="D18" s="175">
        <v>1</v>
      </c>
    </row>
    <row r="19" spans="1:4" ht="27.75" customHeight="1">
      <c r="A19"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9" s="192" t="s">
        <v>400</v>
      </c>
      <c r="C19" s="168" t="s">
        <v>170</v>
      </c>
      <c r="D19" s="175">
        <v>1</v>
      </c>
    </row>
    <row r="20" spans="1:4" ht="27.75" customHeight="1">
      <c r="A20" s="176" t="str">
        <f>IFERROR(INDEX(Расходка[[Тип расходного материала ]],MATCH(Карта_Учёта[[#This Row],[Наименование расходного материала]],Расходка[Наименование расходного материала],0)),"")</f>
        <v>Аспирационный катетер</v>
      </c>
      <c r="B20" s="193" t="s">
        <v>381</v>
      </c>
      <c r="C20" s="168"/>
      <c r="D20" s="175">
        <v>1</v>
      </c>
    </row>
    <row r="21" spans="1:4" ht="27.75" customHeight="1">
      <c r="A21" s="176" t="str">
        <f>IFERROR(INDEX(Расходка[[Тип расходного материала ]],MATCH(Карта_Учёта[[#This Row],[Наименование расходного материала]],Расходка[Наименование расходного материала],0)),"")</f>
        <v/>
      </c>
      <c r="B21" s="192"/>
      <c r="C21" s="168"/>
      <c r="D21" s="177"/>
    </row>
    <row r="22" spans="1:4" ht="27.75" customHeight="1">
      <c r="A22" s="178" t="str">
        <f>IFERROR(INDEX(Расходка[[Тип расходного материала ]],MATCH(Карта_Учёта[[#This Row],[Наименование расходного материала]],Расходка[Наименование расходного материала],0)),"")</f>
        <v/>
      </c>
      <c r="B22" s="194"/>
      <c r="C22" s="168"/>
      <c r="D22" s="177"/>
    </row>
    <row r="23" spans="1:4" ht="27.75" customHeight="1">
      <c r="A23" s="178" t="str">
        <f>IFERROR(INDEX(Расходка[[Тип расходного материала ]],MATCH(Карта_Учёта[[#This Row],[Наименование расходного материала]],Расходка[Наименование расходного материала],0)),"")</f>
        <v/>
      </c>
      <c r="B23" s="194"/>
      <c r="C23" s="168"/>
      <c r="D23" s="177"/>
    </row>
    <row r="24" spans="1:4" ht="27.75" customHeight="1">
      <c r="A24" s="179" t="str">
        <f>IFERROR(INDEX(Расходка[[Тип расходного материала ]],MATCH(Карта_Учёта[[#This Row],[Наименование расходного материала]],Расходка[Наименование расходного материала],0)),"")</f>
        <v/>
      </c>
      <c r="B24" s="194"/>
      <c r="C24" s="169"/>
      <c r="D24" s="177"/>
    </row>
    <row r="25" spans="1:4" ht="27.75" customHeight="1">
      <c r="A25" s="180" t="str">
        <f>IFERROR(INDEX(Расходка[[Тип расходного материала ]],MATCH(Карта_Учёта[[#This Row],[Наименование расходного материала]],Расходка[Наименование расходного материала],0)),"")</f>
        <v/>
      </c>
      <c r="B25" s="195"/>
      <c r="C25" s="181"/>
      <c r="D25" s="182"/>
    </row>
    <row r="26" spans="1:4" ht="14.45" customHeight="1">
      <c r="A26" s="130" t="str">
        <f>IFERROR(INDEX(Расходка[[Тип расходного материала ]],MATCH(Карта_Учёта[[#This Row],[Наименование расходного материала]],Расходка[Наименование расходного материала],0)),"")</f>
        <v/>
      </c>
      <c r="B26" s="132"/>
      <c r="C26" s="133"/>
      <c r="D26" s="131"/>
    </row>
    <row r="27" spans="1:4" ht="14.45" customHeight="1">
      <c r="A27" s="130" t="str">
        <f>IFERROR(INDEX(Расходка[[Тип расходного материала ]],MATCH(Карта_Учёта[[#This Row],[Наименование расходного материала]],Расходка[Наименование расходного материала],0)),"")</f>
        <v/>
      </c>
      <c r="B27" s="132"/>
      <c r="C27" s="133"/>
      <c r="D27" s="131"/>
    </row>
    <row r="28" spans="1:4" ht="14.45" customHeight="1">
      <c r="A28" s="43" t="s">
        <v>11</v>
      </c>
      <c r="B28" s="18" t="s">
        <v>11</v>
      </c>
      <c r="C28" s="18"/>
      <c r="D28" s="44"/>
    </row>
    <row r="29" spans="1:4" ht="14.45" customHeight="1">
      <c r="A29" s="43" t="s">
        <v>11</v>
      </c>
      <c r="B29" s="18" t="s">
        <v>11</v>
      </c>
      <c r="C29" s="18"/>
      <c r="D29" s="44"/>
    </row>
    <row r="30" spans="1:4" ht="14.45" customHeight="1">
      <c r="A30" s="43" t="s">
        <v>11</v>
      </c>
      <c r="B30" s="18" t="s">
        <v>11</v>
      </c>
      <c r="C30" s="18"/>
      <c r="D30" s="44"/>
    </row>
    <row r="31" spans="1:4" ht="14.45" customHeight="1">
      <c r="A31" s="43" t="s">
        <v>11</v>
      </c>
      <c r="B31" s="18" t="s">
        <v>11</v>
      </c>
      <c r="C31" s="18"/>
      <c r="D31" s="44"/>
    </row>
    <row r="32" spans="1:4" ht="14.45" customHeight="1">
      <c r="A32" s="43" t="s">
        <v>11</v>
      </c>
      <c r="B32" s="18"/>
      <c r="C32" s="18"/>
      <c r="D32" s="44"/>
    </row>
    <row r="33" spans="1:4" ht="14.45" customHeight="1">
      <c r="A33" s="43"/>
      <c r="B33" s="18"/>
      <c r="C33" s="18"/>
      <c r="D33" s="44"/>
    </row>
    <row r="34" spans="1:4" ht="14.45" customHeight="1">
      <c r="A34" s="43"/>
      <c r="B34" s="18"/>
      <c r="C34" s="18"/>
      <c r="D34" s="44"/>
    </row>
    <row r="35" spans="1:4" ht="19.899999999999999" customHeight="1">
      <c r="A35" s="43"/>
      <c r="B35" s="134" t="s">
        <v>460</v>
      </c>
      <c r="C35" s="17"/>
      <c r="D35" s="44"/>
    </row>
    <row r="36" spans="1:4" ht="19.899999999999999" customHeight="1">
      <c r="A36" s="43"/>
      <c r="C36" s="18"/>
      <c r="D36" s="44"/>
    </row>
    <row r="37" spans="1:4" ht="19.899999999999999" customHeight="1">
      <c r="A37" s="43"/>
      <c r="B37" s="143" t="str">
        <f>"Оператор:"&amp;" "&amp;ЧКВ!$G$13</f>
        <v>Оператор: Щербаков А.С.</v>
      </c>
      <c r="C37" s="17"/>
      <c r="D37" s="44"/>
    </row>
    <row r="38" spans="1:4" ht="19.899999999999999" customHeight="1">
      <c r="A38" s="43"/>
      <c r="C38" s="18"/>
      <c r="D38" s="44"/>
    </row>
    <row r="39" spans="1:4" ht="19.899999999999999" customHeight="1">
      <c r="A39" s="43"/>
      <c r="B39" s="135" t="s">
        <v>342</v>
      </c>
      <c r="C39" s="138"/>
      <c r="D39" s="44"/>
    </row>
    <row r="40" spans="1:4" ht="19.899999999999999" customHeight="1">
      <c r="A40" s="45"/>
      <c r="B40" s="36"/>
      <c r="C40" s="36"/>
      <c r="D40" s="46"/>
    </row>
    <row r="41" spans="1:4" ht="14.45" customHeight="1">
      <c r="C41" s="15"/>
    </row>
  </sheetData>
  <sheetProtection sheet="1" scenarios="1" formatCells="0" formatColumns="0" formatRows="0" sort="0" autoFilter="0"/>
  <phoneticPr fontId="14"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'Расходный материал'!$C$2:$C$53</xm:f>
          </x14:formula1>
          <xm:sqref>G10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zoomScale="90" zoomScaleNormal="90" workbookViewId="0">
      <pane ySplit="1" topLeftCell="A23" activePane="bottomLeft" state="frozen"/>
      <selection pane="bottomLeft" activeCell="F23" sqref="F23"/>
    </sheetView>
  </sheetViews>
  <sheetFormatPr defaultRowHeight="15"/>
  <cols>
    <col min="1" max="1" width="5" customWidth="1"/>
    <col min="2" max="2" width="13.28515625" hidden="1" customWidth="1"/>
    <col min="3" max="3" width="25.5703125" bestFit="1" customWidth="1"/>
    <col min="4" max="4" width="56.7109375" customWidth="1"/>
    <col min="6" max="6" width="40" bestFit="1" customWidth="1"/>
    <col min="7" max="7" width="7.7109375" bestFit="1" customWidth="1"/>
    <col min="8" max="8" width="5.28515625" customWidth="1"/>
    <col min="9" max="9" width="15.42578125" bestFit="1" customWidth="1"/>
    <col min="10" max="10" width="12.28515625" bestFit="1" customWidth="1"/>
    <col min="11" max="11" width="7.42578125" bestFit="1" customWidth="1"/>
    <col min="12" max="12" width="12" bestFit="1" customWidth="1"/>
    <col min="13" max="13" width="6.28515625" customWidth="1"/>
    <col min="14" max="14" width="15.28515625" bestFit="1" customWidth="1"/>
    <col min="15" max="15" width="7.42578125" bestFit="1" customWidth="1"/>
    <col min="16" max="16" width="12" bestFit="1" customWidth="1"/>
    <col min="17" max="17" width="8.85546875" customWidth="1"/>
  </cols>
  <sheetData>
    <row r="1" spans="1:15" ht="24.6" customHeight="1">
      <c r="A1" s="7" t="s">
        <v>2</v>
      </c>
      <c r="B1" s="7" t="s">
        <v>7</v>
      </c>
      <c r="C1" s="8" t="s">
        <v>16</v>
      </c>
      <c r="D1" s="11" t="s">
        <v>17</v>
      </c>
      <c r="F1" s="3" t="s">
        <v>89</v>
      </c>
      <c r="G1" s="3" t="s">
        <v>90</v>
      </c>
      <c r="I1" s="2" t="s">
        <v>189</v>
      </c>
      <c r="J1" s="2" t="s">
        <v>192</v>
      </c>
      <c r="K1" s="2" t="s">
        <v>190</v>
      </c>
      <c r="L1" s="2" t="s">
        <v>193</v>
      </c>
    </row>
    <row r="2" spans="1:15">
      <c r="A2" s="10">
        <v>1</v>
      </c>
      <c r="B2" s="2" t="s">
        <v>9</v>
      </c>
      <c r="C2" s="10" t="s">
        <v>291</v>
      </c>
      <c r="D2" s="5" t="s">
        <v>276</v>
      </c>
      <c r="F2" t="s">
        <v>91</v>
      </c>
      <c r="G2">
        <v>155800</v>
      </c>
      <c r="I2" t="s">
        <v>98</v>
      </c>
      <c r="J2" s="2">
        <v>21166</v>
      </c>
      <c r="K2" t="s">
        <v>100</v>
      </c>
      <c r="L2" s="2">
        <v>47</v>
      </c>
      <c r="M2" s="12"/>
      <c r="N2" t="s">
        <v>278</v>
      </c>
    </row>
    <row r="3" spans="1:15">
      <c r="A3" s="10">
        <v>2</v>
      </c>
      <c r="B3" s="2" t="s">
        <v>18</v>
      </c>
      <c r="C3" s="10" t="s">
        <v>85</v>
      </c>
      <c r="D3" s="5" t="s">
        <v>277</v>
      </c>
      <c r="F3" t="s">
        <v>92</v>
      </c>
      <c r="G3">
        <v>218190</v>
      </c>
      <c r="I3" t="s">
        <v>385</v>
      </c>
      <c r="J3" s="2">
        <v>21167</v>
      </c>
      <c r="K3" t="s">
        <v>101</v>
      </c>
      <c r="L3" s="2">
        <v>46</v>
      </c>
      <c r="N3" t="s">
        <v>270</v>
      </c>
    </row>
    <row r="4" spans="1:15" ht="30">
      <c r="A4" s="10">
        <v>3</v>
      </c>
      <c r="B4" s="2" t="s">
        <v>38</v>
      </c>
      <c r="C4" s="10" t="s">
        <v>39</v>
      </c>
      <c r="D4" s="5" t="s">
        <v>271</v>
      </c>
      <c r="F4" t="s">
        <v>93</v>
      </c>
      <c r="G4">
        <v>218140</v>
      </c>
      <c r="I4" t="s">
        <v>191</v>
      </c>
      <c r="J4" s="2">
        <v>21168</v>
      </c>
      <c r="K4" t="s">
        <v>102</v>
      </c>
      <c r="L4" s="2">
        <v>45</v>
      </c>
      <c r="N4" t="s">
        <v>441</v>
      </c>
    </row>
    <row r="5" spans="1:15" ht="30">
      <c r="A5" s="10">
        <v>4</v>
      </c>
      <c r="B5" s="2"/>
      <c r="C5" s="10" t="s">
        <v>39</v>
      </c>
      <c r="D5" s="5" t="s">
        <v>440</v>
      </c>
      <c r="F5" t="s">
        <v>94</v>
      </c>
      <c r="G5">
        <v>218160</v>
      </c>
    </row>
    <row r="6" spans="1:15" ht="30">
      <c r="A6" s="10">
        <v>5</v>
      </c>
      <c r="B6" s="2" t="s">
        <v>36</v>
      </c>
      <c r="C6" s="10" t="s">
        <v>37</v>
      </c>
      <c r="D6" s="5" t="s">
        <v>249</v>
      </c>
      <c r="F6" t="s">
        <v>95</v>
      </c>
      <c r="G6">
        <v>194510</v>
      </c>
    </row>
    <row r="7" spans="1:15" ht="30">
      <c r="A7" s="10">
        <v>6</v>
      </c>
      <c r="B7" s="9"/>
      <c r="C7" s="10" t="s">
        <v>99</v>
      </c>
      <c r="D7" s="5" t="s">
        <v>376</v>
      </c>
      <c r="F7" t="s">
        <v>96</v>
      </c>
      <c r="G7">
        <v>323500</v>
      </c>
      <c r="I7" t="s">
        <v>290</v>
      </c>
      <c r="K7" t="s">
        <v>375</v>
      </c>
    </row>
    <row r="8" spans="1:15" ht="30">
      <c r="A8" s="10">
        <v>7</v>
      </c>
      <c r="B8" s="2"/>
      <c r="C8" s="10" t="s">
        <v>292</v>
      </c>
      <c r="D8" s="5" t="s">
        <v>194</v>
      </c>
      <c r="F8" t="s">
        <v>97</v>
      </c>
      <c r="G8">
        <v>323510</v>
      </c>
      <c r="I8" t="s">
        <v>280</v>
      </c>
      <c r="K8" t="s">
        <v>413</v>
      </c>
    </row>
    <row r="9" spans="1:15">
      <c r="A9" s="10">
        <v>8</v>
      </c>
      <c r="B9" s="9"/>
      <c r="C9" s="10" t="s">
        <v>80</v>
      </c>
      <c r="D9" s="5" t="s">
        <v>310</v>
      </c>
      <c r="I9" t="s">
        <v>281</v>
      </c>
      <c r="K9" t="s">
        <v>414</v>
      </c>
    </row>
    <row r="10" spans="1:15">
      <c r="A10" s="10">
        <v>9</v>
      </c>
      <c r="B10" s="2" t="s">
        <v>35</v>
      </c>
      <c r="C10" s="10" t="s">
        <v>86</v>
      </c>
      <c r="D10" s="5" t="s">
        <v>87</v>
      </c>
      <c r="F10" t="s">
        <v>134</v>
      </c>
      <c r="I10" t="s">
        <v>282</v>
      </c>
    </row>
    <row r="11" spans="1:15">
      <c r="A11" s="10">
        <v>10</v>
      </c>
      <c r="B11" s="2"/>
      <c r="C11" s="10" t="s">
        <v>293</v>
      </c>
      <c r="D11" s="5" t="s">
        <v>201</v>
      </c>
      <c r="F11" s="16" t="s">
        <v>98</v>
      </c>
      <c r="G11" s="16"/>
      <c r="H11" s="16"/>
      <c r="I11" t="s">
        <v>283</v>
      </c>
    </row>
    <row r="12" spans="1:15">
      <c r="A12" s="10">
        <v>11</v>
      </c>
      <c r="B12" s="2" t="s">
        <v>25</v>
      </c>
      <c r="C12" s="10" t="s">
        <v>294</v>
      </c>
      <c r="D12" s="5" t="s">
        <v>26</v>
      </c>
      <c r="F12" s="16" t="s">
        <v>384</v>
      </c>
      <c r="G12" s="16"/>
      <c r="H12" s="16"/>
      <c r="I12" t="s">
        <v>284</v>
      </c>
      <c r="O12" s="10"/>
    </row>
    <row r="13" spans="1:15">
      <c r="A13" s="10">
        <v>12</v>
      </c>
      <c r="B13" s="2" t="s">
        <v>19</v>
      </c>
      <c r="C13" s="10" t="s">
        <v>295</v>
      </c>
      <c r="D13" s="5" t="s">
        <v>20</v>
      </c>
      <c r="F13" s="16" t="s">
        <v>191</v>
      </c>
      <c r="G13" s="16"/>
      <c r="H13" s="16"/>
      <c r="I13" t="s">
        <v>285</v>
      </c>
      <c r="N13" s="12"/>
      <c r="O13" s="12"/>
    </row>
    <row r="14" spans="1:15">
      <c r="A14" s="10">
        <v>13</v>
      </c>
      <c r="B14" s="2" t="s">
        <v>21</v>
      </c>
      <c r="C14" s="10" t="s">
        <v>296</v>
      </c>
      <c r="D14" s="5" t="s">
        <v>22</v>
      </c>
      <c r="F14" s="16" t="s">
        <v>153</v>
      </c>
      <c r="G14" s="16"/>
      <c r="H14" s="16"/>
      <c r="I14" t="s">
        <v>286</v>
      </c>
    </row>
    <row r="15" spans="1:15">
      <c r="A15" s="10">
        <v>14</v>
      </c>
      <c r="B15" s="2" t="s">
        <v>23</v>
      </c>
      <c r="C15" s="10" t="s">
        <v>297</v>
      </c>
      <c r="D15" s="5" t="s">
        <v>24</v>
      </c>
      <c r="F15" s="16" t="s">
        <v>155</v>
      </c>
      <c r="G15" s="16"/>
      <c r="H15" s="16"/>
      <c r="I15" t="s">
        <v>272</v>
      </c>
    </row>
    <row r="16" spans="1:15">
      <c r="A16" s="10">
        <v>15</v>
      </c>
      <c r="B16" s="2" t="s">
        <v>27</v>
      </c>
      <c r="C16" s="10" t="s">
        <v>298</v>
      </c>
      <c r="D16" s="5" t="s">
        <v>28</v>
      </c>
      <c r="F16" s="16" t="s">
        <v>154</v>
      </c>
      <c r="G16" s="16"/>
      <c r="H16" s="16"/>
      <c r="I16" t="s">
        <v>287</v>
      </c>
    </row>
    <row r="17" spans="1:9">
      <c r="A17" s="10">
        <v>16</v>
      </c>
      <c r="B17" s="2" t="s">
        <v>29</v>
      </c>
      <c r="C17" s="10" t="s">
        <v>299</v>
      </c>
      <c r="D17" s="5" t="s">
        <v>30</v>
      </c>
      <c r="F17" s="16" t="s">
        <v>156</v>
      </c>
      <c r="I17" t="s">
        <v>279</v>
      </c>
    </row>
    <row r="18" spans="1:9">
      <c r="A18" s="10">
        <v>17</v>
      </c>
      <c r="B18" s="2" t="s">
        <v>31</v>
      </c>
      <c r="C18" s="10" t="s">
        <v>300</v>
      </c>
      <c r="D18" s="5" t="s">
        <v>32</v>
      </c>
      <c r="F18" s="16"/>
      <c r="I18" t="s">
        <v>288</v>
      </c>
    </row>
    <row r="19" spans="1:9">
      <c r="A19" s="10">
        <v>18</v>
      </c>
      <c r="B19" s="2" t="s">
        <v>33</v>
      </c>
      <c r="C19" s="10" t="s">
        <v>301</v>
      </c>
      <c r="D19" s="5" t="s">
        <v>34</v>
      </c>
      <c r="I19" t="s">
        <v>289</v>
      </c>
    </row>
    <row r="20" spans="1:9" ht="30">
      <c r="A20" s="10">
        <v>19</v>
      </c>
      <c r="B20" s="2" t="s">
        <v>40</v>
      </c>
      <c r="C20" s="10" t="s">
        <v>41</v>
      </c>
      <c r="D20" s="5" t="s">
        <v>42</v>
      </c>
    </row>
    <row r="21" spans="1:9" ht="30">
      <c r="A21" s="10">
        <v>20</v>
      </c>
      <c r="B21" s="2" t="s">
        <v>43</v>
      </c>
      <c r="C21" s="10" t="s">
        <v>44</v>
      </c>
      <c r="D21" s="5" t="s">
        <v>45</v>
      </c>
      <c r="F21" s="13"/>
      <c r="G21" s="13"/>
      <c r="H21" s="13"/>
      <c r="I21" s="13"/>
    </row>
    <row r="22" spans="1:9" ht="30">
      <c r="A22" s="10">
        <v>21</v>
      </c>
      <c r="B22" s="2" t="s">
        <v>46</v>
      </c>
      <c r="C22" s="10" t="s">
        <v>47</v>
      </c>
      <c r="D22" s="5" t="s">
        <v>48</v>
      </c>
      <c r="F22" s="13"/>
      <c r="G22" s="13"/>
      <c r="H22" s="13"/>
      <c r="I22" s="13"/>
    </row>
    <row r="23" spans="1:9" ht="30">
      <c r="A23" s="10">
        <v>22</v>
      </c>
      <c r="B23" s="2" t="s">
        <v>49</v>
      </c>
      <c r="C23" s="10" t="s">
        <v>50</v>
      </c>
      <c r="D23" s="5" t="s">
        <v>51</v>
      </c>
      <c r="F23" s="13"/>
      <c r="G23" s="13"/>
      <c r="H23" s="13"/>
      <c r="I23" s="13"/>
    </row>
    <row r="24" spans="1:9" ht="30">
      <c r="A24" s="10">
        <v>23</v>
      </c>
      <c r="B24" s="2" t="s">
        <v>52</v>
      </c>
      <c r="C24" s="10" t="s">
        <v>53</v>
      </c>
      <c r="D24" s="5" t="s">
        <v>54</v>
      </c>
      <c r="F24" s="13"/>
      <c r="G24" s="13"/>
      <c r="H24" s="13"/>
      <c r="I24" s="13"/>
    </row>
    <row r="25" spans="1:9">
      <c r="A25" s="10">
        <v>24</v>
      </c>
      <c r="B25" s="2" t="s">
        <v>55</v>
      </c>
      <c r="C25" s="10" t="s">
        <v>56</v>
      </c>
      <c r="D25" s="5" t="s">
        <v>57</v>
      </c>
      <c r="F25" s="13"/>
      <c r="G25" s="13"/>
      <c r="H25" s="13"/>
      <c r="I25" s="13"/>
    </row>
    <row r="26" spans="1:9">
      <c r="A26" s="10">
        <v>25</v>
      </c>
      <c r="B26" s="2" t="s">
        <v>58</v>
      </c>
      <c r="C26" s="10" t="s">
        <v>59</v>
      </c>
      <c r="D26" s="5" t="s">
        <v>60</v>
      </c>
      <c r="F26" s="13"/>
      <c r="G26" s="13"/>
      <c r="H26" s="13"/>
      <c r="I26" s="13"/>
    </row>
    <row r="27" spans="1:9" ht="30">
      <c r="A27" s="10">
        <v>26</v>
      </c>
      <c r="B27" s="2" t="s">
        <v>61</v>
      </c>
      <c r="C27" s="10" t="s">
        <v>62</v>
      </c>
      <c r="D27" s="5" t="s">
        <v>63</v>
      </c>
      <c r="F27" s="13"/>
      <c r="G27" s="13"/>
      <c r="H27" s="13"/>
      <c r="I27" s="13"/>
    </row>
    <row r="28" spans="1:9" ht="45">
      <c r="A28" s="10">
        <v>27</v>
      </c>
      <c r="B28" s="2" t="s">
        <v>64</v>
      </c>
      <c r="C28" s="10" t="s">
        <v>65</v>
      </c>
      <c r="D28" s="5" t="s">
        <v>66</v>
      </c>
      <c r="F28" s="13"/>
      <c r="G28" s="13"/>
      <c r="H28" s="13"/>
      <c r="I28" s="13"/>
    </row>
    <row r="29" spans="1:9">
      <c r="A29" s="10">
        <v>28</v>
      </c>
      <c r="B29" s="2" t="s">
        <v>67</v>
      </c>
      <c r="C29" s="94" t="s">
        <v>307</v>
      </c>
      <c r="D29" s="5" t="s">
        <v>308</v>
      </c>
      <c r="F29" s="13"/>
      <c r="G29" s="13"/>
      <c r="H29" s="13"/>
      <c r="I29" s="13"/>
    </row>
    <row r="30" spans="1:9" ht="45">
      <c r="A30" s="10">
        <v>29</v>
      </c>
      <c r="B30" s="2" t="s">
        <v>68</v>
      </c>
      <c r="C30" s="94" t="s">
        <v>69</v>
      </c>
      <c r="D30" s="5" t="s">
        <v>70</v>
      </c>
      <c r="F30" s="13"/>
      <c r="G30" s="13"/>
      <c r="H30" s="13"/>
      <c r="I30" s="13"/>
    </row>
    <row r="31" spans="1:9" ht="30">
      <c r="A31" s="10">
        <v>30</v>
      </c>
      <c r="B31" s="2" t="s">
        <v>71</v>
      </c>
      <c r="C31" s="94" t="s">
        <v>72</v>
      </c>
      <c r="D31" s="5" t="s">
        <v>73</v>
      </c>
      <c r="F31" s="13"/>
      <c r="G31" s="13"/>
      <c r="H31" s="13"/>
      <c r="I31" s="13"/>
    </row>
    <row r="32" spans="1:9">
      <c r="A32" s="10">
        <v>31</v>
      </c>
      <c r="B32" s="2" t="s">
        <v>74</v>
      </c>
      <c r="C32" s="94" t="s">
        <v>303</v>
      </c>
      <c r="D32" s="5" t="s">
        <v>75</v>
      </c>
      <c r="F32" s="13"/>
      <c r="G32" s="13"/>
      <c r="H32" s="13"/>
      <c r="I32" s="13"/>
    </row>
    <row r="33" spans="1:9">
      <c r="A33" s="10">
        <v>32</v>
      </c>
      <c r="B33" s="2" t="s">
        <v>76</v>
      </c>
      <c r="C33" s="94" t="s">
        <v>302</v>
      </c>
      <c r="D33" s="5" t="s">
        <v>77</v>
      </c>
      <c r="F33" s="13"/>
      <c r="G33" s="13"/>
      <c r="H33" s="13"/>
      <c r="I33" s="13"/>
    </row>
    <row r="34" spans="1:9">
      <c r="A34" s="10">
        <v>33</v>
      </c>
      <c r="B34" s="2" t="s">
        <v>78</v>
      </c>
      <c r="C34" s="94" t="s">
        <v>304</v>
      </c>
      <c r="D34" s="5" t="s">
        <v>79</v>
      </c>
      <c r="F34" s="13"/>
      <c r="G34" s="13"/>
      <c r="H34" s="13"/>
      <c r="I34" s="13"/>
    </row>
    <row r="35" spans="1:9">
      <c r="A35" s="10">
        <v>34</v>
      </c>
      <c r="B35" s="2" t="s">
        <v>81</v>
      </c>
      <c r="C35" s="94" t="s">
        <v>82</v>
      </c>
      <c r="D35" s="5" t="s">
        <v>305</v>
      </c>
      <c r="F35" s="13"/>
      <c r="G35" s="13"/>
      <c r="H35" s="13"/>
      <c r="I35" s="13"/>
    </row>
    <row r="36" spans="1:9">
      <c r="A36" s="10">
        <v>35</v>
      </c>
      <c r="B36" s="2" t="s">
        <v>83</v>
      </c>
      <c r="C36" s="94" t="s">
        <v>84</v>
      </c>
      <c r="D36" s="5" t="s">
        <v>306</v>
      </c>
      <c r="F36" s="13"/>
      <c r="G36" s="13"/>
      <c r="H36" s="13"/>
      <c r="I36" s="13"/>
    </row>
    <row r="37" spans="1:9">
      <c r="A37" s="10">
        <v>36</v>
      </c>
      <c r="B37" s="9"/>
      <c r="C37" s="94" t="s">
        <v>309</v>
      </c>
      <c r="D37" s="6" t="s">
        <v>88</v>
      </c>
      <c r="F37" s="13"/>
      <c r="G37" s="13"/>
      <c r="H37" s="13"/>
      <c r="I37" s="13"/>
    </row>
  </sheetData>
  <sheetProtection sheet="1" objects="1" scenarios="1" formatCells="0" formatColumns="0"/>
  <phoneticPr fontId="14" type="noConversion"/>
  <pageMargins left="0.7" right="0.7" top="0.75" bottom="0.75" header="0.3" footer="0.3"/>
  <pageSetup paperSize="9" orientation="portrait" r:id="rId1"/>
  <tableParts count="5">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M81"/>
  <sheetViews>
    <sheetView topLeftCell="A28" zoomScaleNormal="100" workbookViewId="0">
      <selection activeCell="D41" sqref="D41"/>
    </sheetView>
  </sheetViews>
  <sheetFormatPr defaultRowHeight="15" outlineLevelCol="1"/>
  <cols>
    <col min="1" max="1" width="3.140625" bestFit="1" customWidth="1"/>
    <col min="2" max="2" width="34.42578125" bestFit="1" customWidth="1"/>
    <col min="3" max="3" width="35.5703125" bestFit="1" customWidth="1"/>
    <col min="4" max="4" width="9.85546875" customWidth="1"/>
    <col min="5" max="10" width="4.42578125" style="139" hidden="1" customWidth="1" outlineLevel="1"/>
    <col min="11" max="17" width="4.42578125" style="140" hidden="1" customWidth="1" outlineLevel="1"/>
    <col min="18" max="30" width="4.42578125" style="139" hidden="1" customWidth="1" outlineLevel="1"/>
    <col min="31" max="31" width="8.85546875" collapsed="1"/>
    <col min="32" max="32" width="18.7109375" bestFit="1" customWidth="1"/>
    <col min="33" max="33" width="9.28515625" bestFit="1" customWidth="1"/>
    <col min="35" max="35" width="12.28515625" bestFit="1" customWidth="1"/>
    <col min="36" max="36" width="112.85546875" bestFit="1" customWidth="1"/>
    <col min="37" max="37" width="24.85546875" bestFit="1" customWidth="1"/>
    <col min="38" max="38" width="10.42578125" customWidth="1"/>
    <col min="39" max="39" width="33.28515625" bestFit="1" customWidth="1"/>
  </cols>
  <sheetData>
    <row r="1" spans="1:39">
      <c r="A1" t="s">
        <v>2</v>
      </c>
      <c r="B1" t="s">
        <v>1</v>
      </c>
      <c r="C1" t="s">
        <v>0</v>
      </c>
      <c r="E1" s="139" t="s">
        <v>129</v>
      </c>
      <c r="F1" s="139" t="s">
        <v>130</v>
      </c>
      <c r="G1" s="139" t="s">
        <v>346</v>
      </c>
      <c r="H1" s="139" t="s">
        <v>347</v>
      </c>
      <c r="I1" s="139" t="s">
        <v>348</v>
      </c>
      <c r="J1" s="139" t="s">
        <v>349</v>
      </c>
      <c r="K1" s="140" t="s">
        <v>350</v>
      </c>
      <c r="L1" s="140" t="s">
        <v>351</v>
      </c>
      <c r="M1" s="140" t="s">
        <v>352</v>
      </c>
      <c r="N1" s="140" t="s">
        <v>353</v>
      </c>
      <c r="O1" s="140" t="s">
        <v>354</v>
      </c>
      <c r="P1" s="140" t="s">
        <v>355</v>
      </c>
      <c r="Q1" s="140" t="s">
        <v>356</v>
      </c>
      <c r="R1" s="139" t="s">
        <v>131</v>
      </c>
      <c r="S1" s="139" t="s">
        <v>132</v>
      </c>
      <c r="T1" s="139" t="s">
        <v>357</v>
      </c>
      <c r="U1" s="139" t="s">
        <v>358</v>
      </c>
      <c r="V1" s="139" t="s">
        <v>359</v>
      </c>
      <c r="W1" s="139" t="s">
        <v>360</v>
      </c>
      <c r="X1" s="139" t="s">
        <v>361</v>
      </c>
      <c r="Y1" s="139" t="s">
        <v>362</v>
      </c>
      <c r="Z1" s="139" t="s">
        <v>363</v>
      </c>
      <c r="AA1" s="139" t="s">
        <v>364</v>
      </c>
      <c r="AB1" s="139" t="s">
        <v>365</v>
      </c>
      <c r="AC1" s="139" t="s">
        <v>366</v>
      </c>
      <c r="AD1" s="139" t="s">
        <v>367</v>
      </c>
      <c r="AF1" s="2" t="s">
        <v>158</v>
      </c>
      <c r="AG1" s="2" t="s">
        <v>188</v>
      </c>
      <c r="AI1" t="s">
        <v>259</v>
      </c>
      <c r="AJ1" t="s">
        <v>260</v>
      </c>
      <c r="AK1" t="s">
        <v>261</v>
      </c>
      <c r="AM1" t="s">
        <v>451</v>
      </c>
    </row>
    <row r="2" spans="1:39">
      <c r="A2">
        <v>1</v>
      </c>
      <c r="B2" t="s">
        <v>122</v>
      </c>
      <c r="C2" s="1" t="s">
        <v>381</v>
      </c>
      <c r="D2" s="1"/>
      <c r="E2" s="140">
        <f>IF(ISNUMBER(SEARCH('Карта учёта'!$B$13,Расходка[[#This Row],[Наименование расходного материала]])),MAX($E$1:E1)+1,0)</f>
        <v>0</v>
      </c>
      <c r="F2" s="140">
        <f>IF(ISNUMBER(SEARCH('Карта учёта'!$B$14,Расходка[[#This Row],[Наименование расходного материала]])),MAX($F$1:F1)+1,0)</f>
        <v>0</v>
      </c>
      <c r="G2" s="140">
        <f>IF(ISNUMBER(SEARCH('Карта учёта'!$B$15,Расходка[Наименование расходного материала])),MAX($G$1:G1)+1,0)</f>
        <v>0</v>
      </c>
      <c r="H2" s="140">
        <f>IF(ISNUMBER(SEARCH('Карта учёта'!$B$16,Расходка[Наименование расходного материала])),MAX($H$1:H1)+1,0)</f>
        <v>0</v>
      </c>
      <c r="I2" s="140">
        <f>IF(ISNUMBER(SEARCH('Карта учёта'!$B$17,Расходка[Наименование расходного материала])),MAX($I$1:I1)+1,0)</f>
        <v>0</v>
      </c>
      <c r="J2" s="140">
        <f>IF(ISNUMBER(SEARCH('Карта учёта'!$B$18,Расходка[Наименование расходного материала])),MAX($J$1:J1)+1,0)</f>
        <v>0</v>
      </c>
      <c r="K2" s="140">
        <f>IF(ISNUMBER(SEARCH('Карта учёта'!$B$19,Расходка[Наименование расходного материала])),MAX($K$1:K1)+1,0)</f>
        <v>0</v>
      </c>
      <c r="L2" s="140">
        <f>IF(ISNUMBER(SEARCH('Карта учёта'!$B$20,Расходка[Наименование расходного материала])),MAX($L$1:L1)+1,0)</f>
        <v>1</v>
      </c>
      <c r="M2" s="140">
        <f>IF(ISNUMBER(SEARCH('Карта учёта'!$B$21,Расходка[Наименование расходного материала])),MAX($M$1:M1)+1,0)</f>
        <v>1</v>
      </c>
      <c r="N2" s="141">
        <f>IF(ISNUMBER(SEARCH('Карта учёта'!$B$22,Расходка[Наименование расходного материала])),MAX($N$1:N1)+1,0)</f>
        <v>1</v>
      </c>
      <c r="O2" s="140">
        <f>IF(ISNUMBER(SEARCH('Карта учёта'!$B$23,Расходка[Наименование расходного материала])),MAX($O$1:O1)+1,0)</f>
        <v>1</v>
      </c>
      <c r="P2" s="140">
        <f>IF(ISNUMBER(SEARCH('Карта учёта'!$B$24,Расходка[Наименование расходного материала])),MAX($P$1:P1)+1,0)</f>
        <v>1</v>
      </c>
      <c r="Q2" s="140">
        <f>IF(ISNUMBER(SEARCH('Карта учёта'!$B$25,Расходка[Наименование расходного материала])),MAX($Q$1:Q1)+1,0)</f>
        <v>1</v>
      </c>
      <c r="R2" s="139" t="str">
        <f>IFERROR(INDEX(Расходка[Наименование расходного материала],MATCH(Расходка[№],Поиск_расходки[Индекс1],0)),"")</f>
        <v>Launcher 6F JR 4.0</v>
      </c>
      <c r="S2" s="139" t="str">
        <f>IFERROR(INDEX(Расходка[Наименование расходного материала],MATCH(Расходка[№],Поиск_расходки[Индекс2],0)),"")</f>
        <v>Dolphin</v>
      </c>
      <c r="T2" s="139" t="str">
        <f>IFERROR(INDEX(Расходка[Наименование расходного материала],MATCH(Расходка[№],Поиск_расходки[Индекс3],0)),"")</f>
        <v>Intuition</v>
      </c>
      <c r="U2" s="139" t="str">
        <f>IFERROR(INDEX(Расходка[Наименование расходного материала],MATCH(Расходка[№],Поиск_расходки[Индекс4],0)),"")</f>
        <v>Runthrough NS Intermediate</v>
      </c>
      <c r="V2" s="139" t="str">
        <f>IFERROR(INDEX(Расходка[Наименование расходного материала],MATCH(Расходка[№],Поиск_расходки[Индекс5],0)),"")</f>
        <v>Sprinter Legend</v>
      </c>
      <c r="W2" s="139" t="str">
        <f>IFERROR(INDEX(Расходка[Наименование расходного материала],MATCH(Расходка[№],Поиск_расходки[Индекс6],0)),"")</f>
        <v>Sprinter Legend</v>
      </c>
      <c r="X2" s="139" t="str">
        <f>IFERROR(INDEX(Расходка[Наименование расходного материала],MATCH(Расходка[№],Поиск_расходки[Индекс7],0)),"")</f>
        <v>DES, Resolute Integtity</v>
      </c>
      <c r="Y2" s="139" t="str">
        <f>IFERROR(INDEX(Расходка[Наименование расходного материала],MATCH(Расходка[№],Поиск_расходки[Индекс8],0)),"")</f>
        <v>Hunter® 6F</v>
      </c>
      <c r="Z2" s="139" t="str">
        <f>IFERROR(INDEX(Расходка[Наименование расходного материала],MATCH(Расходка[№],Поиск_расходки[Индекс9],0)),"")</f>
        <v>Hunter® 6F</v>
      </c>
      <c r="AA2" s="139" t="str">
        <f>IFERROR(INDEX(Расходка[Наименование расходного материала],MATCH(Расходка[№],Поиск_расходки[Индекс10],0)),"")</f>
        <v>Hunter® 6F</v>
      </c>
      <c r="AB2" s="139" t="str">
        <f>IFERROR(INDEX(Расходка[Наименование расходного материала],MATCH(Расходка[№],Поиск_расходки[Индекс11],0)),"")</f>
        <v>Hunter® 6F</v>
      </c>
      <c r="AC2" s="139" t="str">
        <f>IFERROR(INDEX(Расходка[Наименование расходного материала],MATCH(Расходка[№],Поиск_расходки[Индекс12],0)),"")</f>
        <v>Hunter® 6F</v>
      </c>
      <c r="AD2" s="139" t="str">
        <f>IFERROR(INDEX(Расходка[Наименование расходного материала],MATCH(Расходка[№],Поиск_расходки[Индекс13],0)),"")</f>
        <v>Hunter® 6F</v>
      </c>
      <c r="AF2" s="4" t="s">
        <v>5</v>
      </c>
      <c r="AG2" s="4" t="s">
        <v>103</v>
      </c>
      <c r="AI2" t="s">
        <v>253</v>
      </c>
      <c r="AJ2" t="s">
        <v>262</v>
      </c>
      <c r="AK2" t="str">
        <f>CONCATENATE(AI2,AJ2)</f>
        <v xml:space="preserve">Контраст: Ультравист 370 </v>
      </c>
      <c r="AM2" t="s">
        <v>4</v>
      </c>
    </row>
    <row r="3" spans="1:39">
      <c r="A3">
        <v>2</v>
      </c>
      <c r="B3" t="s">
        <v>5</v>
      </c>
      <c r="C3" t="s">
        <v>389</v>
      </c>
      <c r="E3" s="140">
        <f>IF(ISNUMBER(SEARCH('Карта учёта'!$B$13,Расходка[[#This Row],[Наименование расходного материала]])),MAX($E$1:E2)+1,0)</f>
        <v>0</v>
      </c>
      <c r="F3" s="140">
        <f>IF(ISNUMBER(SEARCH('Карта учёта'!$B$14,Расходка[[#This Row],[Наименование расходного материала]])),MAX($F$1:F2)+1,0)</f>
        <v>0</v>
      </c>
      <c r="G3" s="140">
        <f>IF(ISNUMBER(SEARCH('Карта учёта'!$B$15,Расходка[Наименование расходного материала])),MAX($G$1:G2)+1,0)</f>
        <v>0</v>
      </c>
      <c r="H3" s="140">
        <f>IF(ISNUMBER(SEARCH('Карта учёта'!$B$16,Расходка[Наименование расходного материала])),MAX($H$1:H2)+1,0)</f>
        <v>0</v>
      </c>
      <c r="I3" s="140">
        <f>IF(ISNUMBER(SEARCH('Карта учёта'!$B$17,Расходка[Наименование расходного материала])),MAX($I$1:I2)+1,0)</f>
        <v>0</v>
      </c>
      <c r="J3" s="140">
        <f>IF(ISNUMBER(SEARCH('Карта учёта'!$B$18,Расходка[Наименование расходного материала])),MAX($J$1:J2)+1,0)</f>
        <v>0</v>
      </c>
      <c r="K3" s="140">
        <f>IF(ISNUMBER(SEARCH('Карта учёта'!$B$19,Расходка[Наименование расходного материала])),MAX($K$1:K2)+1,0)</f>
        <v>0</v>
      </c>
      <c r="L3" s="140">
        <f>IF(ISNUMBER(SEARCH('Карта учёта'!$B$20,Расходка[Наименование расходного материала])),MAX($L$1:L2)+1,0)</f>
        <v>0</v>
      </c>
      <c r="M3" s="140">
        <f>IF(ISNUMBER(SEARCH('Карта учёта'!$B$21,Расходка[Наименование расходного материала])),MAX($M$1:M2)+1,0)</f>
        <v>2</v>
      </c>
      <c r="N3" s="142">
        <f>IF(ISNUMBER(SEARCH('Карта учёта'!$B$22,Расходка[Наименование расходного материала])),MAX($N$1:N2)+1,0)</f>
        <v>2</v>
      </c>
      <c r="O3" s="140">
        <f>IF(ISNUMBER(SEARCH('Карта учёта'!$B$23,Расходка[Наименование расходного материала])),MAX($O$1:O2)+1,0)</f>
        <v>2</v>
      </c>
      <c r="P3" s="140">
        <f>IF(ISNUMBER(SEARCH('Карта учёта'!$B$24,Расходка[Наименование расходного материала])),MAX($P$1:P2)+1,0)</f>
        <v>2</v>
      </c>
      <c r="Q3" s="140">
        <f>IF(ISNUMBER(SEARCH('Карта учёта'!$B$25,Расходка[Наименование расходного материала])),MAX($Q$1:Q2)+1,0)</f>
        <v>2</v>
      </c>
      <c r="R3" s="139" t="str">
        <f>IFERROR(INDEX(Расходка[Наименование расходного материала],MATCH(Расходка[№],Поиск_расходки[Индекс1],0)),"")</f>
        <v/>
      </c>
      <c r="S3" s="139" t="str">
        <f>IFERROR(INDEX(Расходка[Наименование расходного материала],MATCH(Расходка[№],Поиск_расходки[Индекс2],0)),"")</f>
        <v/>
      </c>
      <c r="T3" s="139" t="str">
        <f>IFERROR(INDEX(Расходка[Наименование расходного материала],MATCH(Расходка[№],Поиск_расходки[Индекс3],0)),"")</f>
        <v/>
      </c>
      <c r="U3" s="139" t="str">
        <f>IFERROR(INDEX(Расходка[Наименование расходного материала],MATCH(Расходка[№],Поиск_расходки[Индекс4],0)),"")</f>
        <v/>
      </c>
      <c r="V3" s="139" t="str">
        <f>IFERROR(INDEX(Расходка[Наименование расходного материала],MATCH(Расходка[№],Поиск_расходки[Индекс5],0)),"")</f>
        <v/>
      </c>
      <c r="W3" s="139" t="str">
        <f>IFERROR(INDEX(Расходка[Наименование расходного материала],MATCH(Расходка[№],Поиск_расходки[Индекс6],0)),"")</f>
        <v/>
      </c>
      <c r="X3" s="139" t="str">
        <f>IFERROR(INDEX(Расходка[Наименование расходного материала],MATCH(Расходка[№],Поиск_расходки[Индекс7],0)),"")</f>
        <v/>
      </c>
      <c r="Y3" s="139" t="str">
        <f>IFERROR(INDEX(Расходка[Наименование расходного материала],MATCH(Расходка[№],Поиск_расходки[Индекс8],0)),"")</f>
        <v/>
      </c>
      <c r="Z3" s="139" t="str">
        <f>IFERROR(INDEX(Расходка[Наименование расходного материала],MATCH(Расходка[№],Поиск_расходки[Индекс9],0)),"")</f>
        <v>NC Accuforce</v>
      </c>
      <c r="AA3" s="139" t="str">
        <f>IFERROR(INDEX(Расходка[Наименование расходного материала],MATCH(Расходка[№],Поиск_расходки[Индекс10],0)),"")</f>
        <v>NC Accuforce</v>
      </c>
      <c r="AB3" s="139" t="str">
        <f>IFERROR(INDEX(Расходка[Наименование расходного материала],MATCH(Расходка[№],Поиск_расходки[Индекс11],0)),"")</f>
        <v>NC Accuforce</v>
      </c>
      <c r="AC3" s="139" t="str">
        <f>IFERROR(INDEX(Расходка[Наименование расходного материала],MATCH(Расходка[№],Поиск_расходки[Индекс12],0)),"")</f>
        <v>NC Accuforce</v>
      </c>
      <c r="AD3" s="139" t="str">
        <f>IFERROR(INDEX(Расходка[Наименование расходного материала],MATCH(Расходка[№],Поиск_расходки[Индекс13],0)),"")</f>
        <v>NC Accuforce</v>
      </c>
      <c r="AF3" s="4" t="s">
        <v>5</v>
      </c>
      <c r="AG3" s="4" t="s">
        <v>442</v>
      </c>
      <c r="AI3" t="s">
        <v>253</v>
      </c>
      <c r="AJ3" t="s">
        <v>263</v>
      </c>
      <c r="AK3" t="str">
        <f t="shared" ref="AK3:AK6" si="0">CONCATENATE(AI3,AJ3)</f>
        <v>Контраст: Омнипак 350</v>
      </c>
      <c r="AM3" t="s">
        <v>3</v>
      </c>
    </row>
    <row r="4" spans="1:39">
      <c r="A4">
        <v>3</v>
      </c>
      <c r="B4" t="s">
        <v>5</v>
      </c>
      <c r="C4" t="s">
        <v>390</v>
      </c>
      <c r="E4" s="140">
        <f>IF(ISNUMBER(SEARCH('Карта учёта'!$B$13,Расходка[[#This Row],[Наименование расходного материала]])),MAX($E$1:E3)+1,0)</f>
        <v>0</v>
      </c>
      <c r="F4" s="140">
        <f>IF(ISNUMBER(SEARCH('Карта учёта'!$B$14,Расходка[[#This Row],[Наименование расходного материала]])),MAX($F$1:F3)+1,0)</f>
        <v>0</v>
      </c>
      <c r="G4" s="140">
        <f>IF(ISNUMBER(SEARCH('Карта учёта'!$B$15,Расходка[Наименование расходного материала])),MAX($G$1:G3)+1,0)</f>
        <v>0</v>
      </c>
      <c r="H4" s="140">
        <f>IF(ISNUMBER(SEARCH('Карта учёта'!$B$16,Расходка[Наименование расходного материала])),MAX($H$1:H3)+1,0)</f>
        <v>0</v>
      </c>
      <c r="I4" s="140">
        <f>IF(ISNUMBER(SEARCH('Карта учёта'!$B$17,Расходка[Наименование расходного материала])),MAX($I$1:I3)+1,0)</f>
        <v>1</v>
      </c>
      <c r="J4" s="140">
        <f>IF(ISNUMBER(SEARCH('Карта учёта'!$B$18,Расходка[Наименование расходного материала])),MAX($J$1:J3)+1,0)</f>
        <v>1</v>
      </c>
      <c r="K4" s="140">
        <f>IF(ISNUMBER(SEARCH('Карта учёта'!$B$19,Расходка[Наименование расходного материала])),MAX($K$1:K3)+1,0)</f>
        <v>0</v>
      </c>
      <c r="L4" s="140">
        <f>IF(ISNUMBER(SEARCH('Карта учёта'!$B$20,Расходка[Наименование расходного материала])),MAX($L$1:L3)+1,0)</f>
        <v>0</v>
      </c>
      <c r="M4" s="140">
        <f>IF(ISNUMBER(SEARCH('Карта учёта'!$B$21,Расходка[Наименование расходного материала])),MAX($M$1:M3)+1,0)</f>
        <v>3</v>
      </c>
      <c r="N4" s="142">
        <f>IF(ISNUMBER(SEARCH('Карта учёта'!$B$22,Расходка[Наименование расходного материала])),MAX($N$1:N3)+1,0)</f>
        <v>3</v>
      </c>
      <c r="O4" s="140">
        <f>IF(ISNUMBER(SEARCH('Карта учёта'!$B$23,Расходка[Наименование расходного материала])),MAX($O$1:O3)+1,0)</f>
        <v>3</v>
      </c>
      <c r="P4" s="140">
        <f>IF(ISNUMBER(SEARCH('Карта учёта'!$B$24,Расходка[Наименование расходного материала])),MAX($P$1:P3)+1,0)</f>
        <v>3</v>
      </c>
      <c r="Q4" s="140">
        <f>IF(ISNUMBER(SEARCH('Карта учёта'!$B$25,Расходка[Наименование расходного материала])),MAX($Q$1:Q3)+1,0)</f>
        <v>3</v>
      </c>
      <c r="R4" s="139" t="str">
        <f>IFERROR(INDEX(Расходка[Наименование расходного материала],MATCH(Расходка[№],Поиск_расходки[Индекс1],0)),"")</f>
        <v/>
      </c>
      <c r="S4" s="139" t="str">
        <f>IFERROR(INDEX(Расходка[Наименование расходного материала],MATCH(Расходка[№],Поиск_расходки[Индекс2],0)),"")</f>
        <v/>
      </c>
      <c r="T4" s="139" t="str">
        <f>IFERROR(INDEX(Расходка[Наименование расходного материала],MATCH(Расходка[№],Поиск_расходки[Индекс3],0)),"")</f>
        <v/>
      </c>
      <c r="U4" s="139" t="str">
        <f>IFERROR(INDEX(Расходка[Наименование расходного материала],MATCH(Расходка[№],Поиск_расходки[Индекс4],0)),"")</f>
        <v/>
      </c>
      <c r="V4" s="139" t="str">
        <f>IFERROR(INDEX(Расходка[Наименование расходного материала],MATCH(Расходка[№],Поиск_расходки[Индекс5],0)),"")</f>
        <v/>
      </c>
      <c r="W4" s="139" t="str">
        <f>IFERROR(INDEX(Расходка[Наименование расходного материала],MATCH(Расходка[№],Поиск_расходки[Индекс6],0)),"")</f>
        <v/>
      </c>
      <c r="X4" s="139" t="str">
        <f>IFERROR(INDEX(Расходка[Наименование расходного материала],MATCH(Расходка[№],Поиск_расходки[Индекс7],0)),"")</f>
        <v/>
      </c>
      <c r="Y4" s="139" t="str">
        <f>IFERROR(INDEX(Расходка[Наименование расходного материала],MATCH(Расходка[№],Поиск_расходки[Индекс8],0)),"")</f>
        <v/>
      </c>
      <c r="Z4" s="139" t="str">
        <f>IFERROR(INDEX(Расходка[Наименование расходного материала],MATCH(Расходка[№],Поиск_расходки[Индекс9],0)),"")</f>
        <v>Sprinter Legend</v>
      </c>
      <c r="AA4" s="139" t="str">
        <f>IFERROR(INDEX(Расходка[Наименование расходного материала],MATCH(Расходка[№],Поиск_расходки[Индекс10],0)),"")</f>
        <v>Sprinter Legend</v>
      </c>
      <c r="AB4" s="139" t="str">
        <f>IFERROR(INDEX(Расходка[Наименование расходного материала],MATCH(Расходка[№],Поиск_расходки[Индекс11],0)),"")</f>
        <v>Sprinter Legend</v>
      </c>
      <c r="AC4" s="139" t="str">
        <f>IFERROR(INDEX(Расходка[Наименование расходного материала],MATCH(Расходка[№],Поиск_расходки[Индекс12],0)),"")</f>
        <v>Sprinter Legend</v>
      </c>
      <c r="AD4" s="139" t="str">
        <f>IFERROR(INDEX(Расходка[Наименование расходного материала],MATCH(Расходка[№],Поиск_расходки[Индекс13],0)),"")</f>
        <v>Sprinter Legend</v>
      </c>
      <c r="AF4" s="4" t="s">
        <v>5</v>
      </c>
      <c r="AG4" s="4" t="s">
        <v>104</v>
      </c>
      <c r="AI4" t="s">
        <v>253</v>
      </c>
      <c r="AJ4" t="s">
        <v>264</v>
      </c>
      <c r="AK4" t="str">
        <f t="shared" si="0"/>
        <v>Контраст: Оптирей 350</v>
      </c>
      <c r="AM4" t="s">
        <v>6</v>
      </c>
    </row>
    <row r="5" spans="1:39">
      <c r="A5">
        <v>4</v>
      </c>
      <c r="B5" t="s">
        <v>5</v>
      </c>
      <c r="C5" t="s">
        <v>343</v>
      </c>
      <c r="E5" s="140">
        <f>IF(ISNUMBER(SEARCH('Карта учёта'!$B$13,Расходка[[#This Row],[Наименование расходного материала]])),MAX($E$1:E4)+1,0)</f>
        <v>0</v>
      </c>
      <c r="F5" s="140">
        <f>IF(ISNUMBER(SEARCH('Карта учёта'!$B$14,Расходка[[#This Row],[Наименование расходного материала]])),MAX($F$1:F4)+1,0)</f>
        <v>0</v>
      </c>
      <c r="G5" s="140">
        <f>IF(ISNUMBER(SEARCH('Карта учёта'!$B$15,Расходка[Наименование расходного материала])),MAX($G$1:G4)+1,0)</f>
        <v>0</v>
      </c>
      <c r="H5" s="140">
        <f>IF(ISNUMBER(SEARCH('Карта учёта'!$B$16,Расходка[Наименование расходного материала])),MAX($H$1:H4)+1,0)</f>
        <v>0</v>
      </c>
      <c r="I5" s="140">
        <f>IF(ISNUMBER(SEARCH('Карта учёта'!$B$17,Расходка[Наименование расходного материала])),MAX($I$1:I4)+1,0)</f>
        <v>0</v>
      </c>
      <c r="J5" s="140">
        <f>IF(ISNUMBER(SEARCH('Карта учёта'!$B$18,Расходка[Наименование расходного материала])),MAX($J$1:J4)+1,0)</f>
        <v>0</v>
      </c>
      <c r="K5" s="140">
        <f>IF(ISNUMBER(SEARCH('Карта учёта'!$B$19,Расходка[Наименование расходного материала])),MAX($K$1:K4)+1,0)</f>
        <v>0</v>
      </c>
      <c r="L5" s="140">
        <f>IF(ISNUMBER(SEARCH('Карта учёта'!$B$20,Расходка[Наименование расходного материала])),MAX($L$1:L4)+1,0)</f>
        <v>0</v>
      </c>
      <c r="M5" s="140">
        <f>IF(ISNUMBER(SEARCH('Карта учёта'!$B$21,Расходка[Наименование расходного материала])),MAX($M$1:M4)+1,0)</f>
        <v>4</v>
      </c>
      <c r="N5" s="142">
        <f>IF(ISNUMBER(SEARCH('Карта учёта'!$B$22,Расходка[Наименование расходного материала])),MAX($N$1:N4)+1,0)</f>
        <v>4</v>
      </c>
      <c r="O5" s="140">
        <f>IF(ISNUMBER(SEARCH('Карта учёта'!$B$23,Расходка[Наименование расходного материала])),MAX($O$1:O4)+1,0)</f>
        <v>4</v>
      </c>
      <c r="P5" s="140">
        <f>IF(ISNUMBER(SEARCH('Карта учёта'!$B$24,Расходка[Наименование расходного материала])),MAX($P$1:P4)+1,0)</f>
        <v>4</v>
      </c>
      <c r="Q5" s="140">
        <f>IF(ISNUMBER(SEARCH('Карта учёта'!$B$25,Расходка[Наименование расходного материала])),MAX($Q$1:Q4)+1,0)</f>
        <v>4</v>
      </c>
      <c r="R5" s="139" t="str">
        <f>IFERROR(INDEX(Расходка[Наименование расходного материала],MATCH(Расходка[№],Поиск_расходки[Индекс1],0)),"")</f>
        <v/>
      </c>
      <c r="S5" s="139" t="str">
        <f>IFERROR(INDEX(Расходка[Наименование расходного материала],MATCH(Расходка[№],Поиск_расходки[Индекс2],0)),"")</f>
        <v/>
      </c>
      <c r="T5" s="139" t="str">
        <f>IFERROR(INDEX(Расходка[Наименование расходного материала],MATCH(Расходка[№],Поиск_расходки[Индекс3],0)),"")</f>
        <v/>
      </c>
      <c r="U5" s="139" t="str">
        <f>IFERROR(INDEX(Расходка[Наименование расходного материала],MATCH(Расходка[№],Поиск_расходки[Индекс4],0)),"")</f>
        <v/>
      </c>
      <c r="V5" s="139" t="str">
        <f>IFERROR(INDEX(Расходка[Наименование расходного материала],MATCH(Расходка[№],Поиск_расходки[Индекс5],0)),"")</f>
        <v/>
      </c>
      <c r="W5" s="139" t="str">
        <f>IFERROR(INDEX(Расходка[Наименование расходного материала],MATCH(Расходка[№],Поиск_расходки[Индекс6],0)),"")</f>
        <v/>
      </c>
      <c r="X5" s="139" t="str">
        <f>IFERROR(INDEX(Расходка[Наименование расходного материала],MATCH(Расходка[№],Поиск_расходки[Индекс7],0)),"")</f>
        <v/>
      </c>
      <c r="Y5" s="139" t="str">
        <f>IFERROR(INDEX(Расходка[Наименование расходного материала],MATCH(Расходка[№],Поиск_расходки[Индекс8],0)),"")</f>
        <v/>
      </c>
      <c r="Z5" s="139" t="str">
        <f>IFERROR(INDEX(Расходка[Наименование расходного материала],MATCH(Расходка[№],Поиск_расходки[Индекс9],0)),"")</f>
        <v>Sapphire</v>
      </c>
      <c r="AA5" s="139" t="str">
        <f>IFERROR(INDEX(Расходка[Наименование расходного материала],MATCH(Расходка[№],Поиск_расходки[Индекс10],0)),"")</f>
        <v>Sapphire</v>
      </c>
      <c r="AB5" s="139" t="str">
        <f>IFERROR(INDEX(Расходка[Наименование расходного материала],MATCH(Расходка[№],Поиск_расходки[Индекс11],0)),"")</f>
        <v>Sapphire</v>
      </c>
      <c r="AC5" s="139" t="str">
        <f>IFERROR(INDEX(Расходка[Наименование расходного материала],MATCH(Расходка[№],Поиск_расходки[Индекс12],0)),"")</f>
        <v>Sapphire</v>
      </c>
      <c r="AD5" s="139" t="str">
        <f>IFERROR(INDEX(Расходка[Наименование расходного материала],MATCH(Расходка[№],Поиск_расходки[Индекс13],0)),"")</f>
        <v>Sapphire</v>
      </c>
      <c r="AF5" s="4" t="s">
        <v>5</v>
      </c>
      <c r="AG5" s="4" t="s">
        <v>157</v>
      </c>
      <c r="AI5" t="s">
        <v>253</v>
      </c>
      <c r="AJ5" t="s">
        <v>265</v>
      </c>
      <c r="AK5" t="str">
        <f t="shared" si="0"/>
        <v>Контраст: Юнигексол 350</v>
      </c>
      <c r="AM5" t="s">
        <v>5</v>
      </c>
    </row>
    <row r="6" spans="1:39">
      <c r="A6">
        <v>5</v>
      </c>
      <c r="B6" t="s">
        <v>5</v>
      </c>
      <c r="C6" s="1" t="s">
        <v>344</v>
      </c>
      <c r="E6" s="140">
        <f>IF(ISNUMBER(SEARCH('Карта учёта'!$B$13,Расходка[[#This Row],[Наименование расходного материала]])),MAX($E$1:E5)+1,0)</f>
        <v>0</v>
      </c>
      <c r="F6" s="140">
        <f>IF(ISNUMBER(SEARCH('Карта учёта'!$B$14,Расходка[[#This Row],[Наименование расходного материала]])),MAX($F$1:F5)+1,0)</f>
        <v>0</v>
      </c>
      <c r="G6" s="140">
        <f>IF(ISNUMBER(SEARCH('Карта учёта'!$B$15,Расходка[Наименование расходного материала])),MAX($G$1:G5)+1,0)</f>
        <v>0</v>
      </c>
      <c r="H6" s="140">
        <f>IF(ISNUMBER(SEARCH('Карта учёта'!$B$16,Расходка[Наименование расходного материала])),MAX($H$1:H5)+1,0)</f>
        <v>0</v>
      </c>
      <c r="I6" s="140">
        <f>IF(ISNUMBER(SEARCH('Карта учёта'!$B$17,Расходка[Наименование расходного материала])),MAX($I$1:I5)+1,0)</f>
        <v>0</v>
      </c>
      <c r="J6" s="140">
        <f>IF(ISNUMBER(SEARCH('Карта учёта'!$B$18,Расходка[Наименование расходного материала])),MAX($J$1:J5)+1,0)</f>
        <v>0</v>
      </c>
      <c r="K6" s="140">
        <f>IF(ISNUMBER(SEARCH('Карта учёта'!$B$19,Расходка[Наименование расходного материала])),MAX($K$1:K5)+1,0)</f>
        <v>0</v>
      </c>
      <c r="L6" s="140">
        <f>IF(ISNUMBER(SEARCH('Карта учёта'!$B$20,Расходка[Наименование расходного материала])),MAX($L$1:L5)+1,0)</f>
        <v>0</v>
      </c>
      <c r="M6" s="140">
        <f>IF(ISNUMBER(SEARCH('Карта учёта'!$B$21,Расходка[Наименование расходного материала])),MAX($M$1:M5)+1,0)</f>
        <v>5</v>
      </c>
      <c r="N6" s="142">
        <f>IF(ISNUMBER(SEARCH('Карта учёта'!$B$22,Расходка[Наименование расходного материала])),MAX($N$1:N5)+1,0)</f>
        <v>5</v>
      </c>
      <c r="O6" s="140">
        <f>IF(ISNUMBER(SEARCH('Карта учёта'!$B$23,Расходка[Наименование расходного материала])),MAX($O$1:O5)+1,0)</f>
        <v>5</v>
      </c>
      <c r="P6" s="140">
        <f>IF(ISNUMBER(SEARCH('Карта учёта'!$B$24,Расходка[Наименование расходного материала])),MAX($P$1:P5)+1,0)</f>
        <v>5</v>
      </c>
      <c r="Q6" s="140">
        <f>IF(ISNUMBER(SEARCH('Карта учёта'!$B$25,Расходка[Наименование расходного материала])),MAX($Q$1:Q5)+1,0)</f>
        <v>5</v>
      </c>
      <c r="R6" s="139" t="str">
        <f>IFERROR(INDEX(Расходка[Наименование расходного материала],MATCH(Расходка[№],Поиск_расходки[Индекс1],0)),"")</f>
        <v/>
      </c>
      <c r="S6" s="139" t="str">
        <f>IFERROR(INDEX(Расходка[Наименование расходного материала],MATCH(Расходка[№],Поиск_расходки[Индекс2],0)),"")</f>
        <v/>
      </c>
      <c r="T6" s="139" t="str">
        <f>IFERROR(INDEX(Расходка[Наименование расходного материала],MATCH(Расходка[№],Поиск_расходки[Индекс3],0)),"")</f>
        <v/>
      </c>
      <c r="U6" s="139" t="str">
        <f>IFERROR(INDEX(Расходка[Наименование расходного материала],MATCH(Расходка[№],Поиск_расходки[Индекс4],0)),"")</f>
        <v/>
      </c>
      <c r="V6" s="139" t="str">
        <f>IFERROR(INDEX(Расходка[Наименование расходного материала],MATCH(Расходка[№],Поиск_расходки[Индекс5],0)),"")</f>
        <v/>
      </c>
      <c r="W6" s="139" t="str">
        <f>IFERROR(INDEX(Расходка[Наименование расходного материала],MATCH(Расходка[№],Поиск_расходки[Индекс6],0)),"")</f>
        <v/>
      </c>
      <c r="X6" s="139" t="str">
        <f>IFERROR(INDEX(Расходка[Наименование расходного материала],MATCH(Расходка[№],Поиск_расходки[Индекс7],0)),"")</f>
        <v/>
      </c>
      <c r="Y6" s="139" t="str">
        <f>IFERROR(INDEX(Расходка[Наименование расходного материала],MATCH(Расходка[№],Поиск_расходки[Индекс8],0)),"")</f>
        <v/>
      </c>
      <c r="Z6" s="139" t="str">
        <f>IFERROR(INDEX(Расходка[Наименование расходного материала],MATCH(Расходка[№],Поиск_расходки[Индекс9],0)),"")</f>
        <v>Euphora</v>
      </c>
      <c r="AA6" s="139" t="str">
        <f>IFERROR(INDEX(Расходка[Наименование расходного материала],MATCH(Расходка[№],Поиск_расходки[Индекс10],0)),"")</f>
        <v>Euphora</v>
      </c>
      <c r="AB6" s="139" t="str">
        <f>IFERROR(INDEX(Расходка[Наименование расходного материала],MATCH(Расходка[№],Поиск_расходки[Индекс11],0)),"")</f>
        <v>Euphora</v>
      </c>
      <c r="AC6" s="139" t="str">
        <f>IFERROR(INDEX(Расходка[Наименование расходного материала],MATCH(Расходка[№],Поиск_расходки[Индекс12],0)),"")</f>
        <v>Euphora</v>
      </c>
      <c r="AD6" s="139" t="str">
        <f>IFERROR(INDEX(Расходка[Наименование расходного материала],MATCH(Расходка[№],Поиск_расходки[Индекс13],0)),"")</f>
        <v>Euphora</v>
      </c>
      <c r="AF6" s="4" t="s">
        <v>5</v>
      </c>
      <c r="AG6" s="4" t="s">
        <v>105</v>
      </c>
      <c r="AI6" t="s">
        <v>253</v>
      </c>
      <c r="AJ6" t="s">
        <v>266</v>
      </c>
      <c r="AK6" t="str">
        <f t="shared" si="0"/>
        <v>Контраст: Сканлюкс 370</v>
      </c>
      <c r="AM6" t="s">
        <v>122</v>
      </c>
    </row>
    <row r="7" spans="1:39">
      <c r="A7">
        <v>6</v>
      </c>
      <c r="B7" t="s">
        <v>5</v>
      </c>
      <c r="C7" s="1" t="s">
        <v>378</v>
      </c>
      <c r="E7" s="140">
        <f>IF(ISNUMBER(SEARCH('Карта учёта'!$B$13,Расходка[[#This Row],[Наименование расходного материала]])),MAX($E$1:E6)+1,0)</f>
        <v>0</v>
      </c>
      <c r="F7" s="140">
        <f>IF(ISNUMBER(SEARCH('Карта учёта'!$B$14,Расходка[[#This Row],[Наименование расходного материала]])),MAX($F$1:F6)+1,0)</f>
        <v>0</v>
      </c>
      <c r="G7" s="140">
        <f>IF(ISNUMBER(SEARCH('Карта учёта'!$B$15,Расходка[Наименование расходного материала])),MAX($G$1:G6)+1,0)</f>
        <v>0</v>
      </c>
      <c r="H7" s="140">
        <f>IF(ISNUMBER(SEARCH('Карта учёта'!$B$16,Расходка[Наименование расходного материала])),MAX($H$1:H6)+1,0)</f>
        <v>0</v>
      </c>
      <c r="I7" s="140">
        <f>IF(ISNUMBER(SEARCH('Карта учёта'!$B$17,Расходка[Наименование расходного материала])),MAX($I$1:I6)+1,0)</f>
        <v>0</v>
      </c>
      <c r="J7" s="140">
        <f>IF(ISNUMBER(SEARCH('Карта учёта'!$B$18,Расходка[Наименование расходного материала])),MAX($J$1:J6)+1,0)</f>
        <v>0</v>
      </c>
      <c r="K7" s="140">
        <f>IF(ISNUMBER(SEARCH('Карта учёта'!$B$19,Расходка[Наименование расходного материала])),MAX($K$1:K6)+1,0)</f>
        <v>0</v>
      </c>
      <c r="L7" s="140">
        <f>IF(ISNUMBER(SEARCH('Карта учёта'!$B$20,Расходка[Наименование расходного материала])),MAX($L$1:L6)+1,0)</f>
        <v>0</v>
      </c>
      <c r="M7" s="140">
        <f>IF(ISNUMBER(SEARCH('Карта учёта'!$B$21,Расходка[Наименование расходного материала])),MAX($M$1:M6)+1,0)</f>
        <v>6</v>
      </c>
      <c r="N7" s="142">
        <f>IF(ISNUMBER(SEARCH('Карта учёта'!$B$22,Расходка[Наименование расходного материала])),MAX($N$1:N6)+1,0)</f>
        <v>6</v>
      </c>
      <c r="O7" s="140">
        <f>IF(ISNUMBER(SEARCH('Карта учёта'!$B$23,Расходка[Наименование расходного материала])),MAX($O$1:O6)+1,0)</f>
        <v>6</v>
      </c>
      <c r="P7" s="140">
        <f>IF(ISNUMBER(SEARCH('Карта учёта'!$B$24,Расходка[Наименование расходного материала])),MAX($P$1:P6)+1,0)</f>
        <v>6</v>
      </c>
      <c r="Q7" s="140">
        <f>IF(ISNUMBER(SEARCH('Карта учёта'!$B$25,Расходка[Наименование расходного материала])),MAX($Q$1:Q6)+1,0)</f>
        <v>6</v>
      </c>
      <c r="R7" s="139" t="str">
        <f>IFERROR(INDEX(Расходка[Наименование расходного материала],MATCH(Расходка[№],Поиск_расходки[Индекс1],0)),"")</f>
        <v/>
      </c>
      <c r="S7" s="139" t="str">
        <f>IFERROR(INDEX(Расходка[Наименование расходного материала],MATCH(Расходка[№],Поиск_расходки[Индекс2],0)),"")</f>
        <v/>
      </c>
      <c r="T7" s="139" t="str">
        <f>IFERROR(INDEX(Расходка[Наименование расходного материала],MATCH(Расходка[№],Поиск_расходки[Индекс3],0)),"")</f>
        <v/>
      </c>
      <c r="U7" s="139" t="str">
        <f>IFERROR(INDEX(Расходка[Наименование расходного материала],MATCH(Расходка[№],Поиск_расходки[Индекс4],0)),"")</f>
        <v/>
      </c>
      <c r="V7" s="139" t="str">
        <f>IFERROR(INDEX(Расходка[Наименование расходного материала],MATCH(Расходка[№],Поиск_расходки[Индекс5],0)),"")</f>
        <v/>
      </c>
      <c r="W7" s="139" t="str">
        <f>IFERROR(INDEX(Расходка[Наименование расходного материала],MATCH(Расходка[№],Поиск_расходки[Индекс6],0)),"")</f>
        <v/>
      </c>
      <c r="X7" s="139" t="str">
        <f>IFERROR(INDEX(Расходка[Наименование расходного материала],MATCH(Расходка[№],Поиск_расходки[Индекс7],0)),"")</f>
        <v/>
      </c>
      <c r="Y7" s="139" t="str">
        <f>IFERROR(INDEX(Расходка[Наименование расходного материала],MATCH(Расходка[№],Поиск_расходки[Индекс8],0)),"")</f>
        <v/>
      </c>
      <c r="Z7" s="139" t="str">
        <f>IFERROR(INDEX(Расходка[Наименование расходного материала],MATCH(Расходка[№],Поиск_расходки[Индекс9],0)),"")</f>
        <v>NC Euphora</v>
      </c>
      <c r="AA7" s="139" t="str">
        <f>IFERROR(INDEX(Расходка[Наименование расходного материала],MATCH(Расходка[№],Поиск_расходки[Индекс10],0)),"")</f>
        <v>NC Euphora</v>
      </c>
      <c r="AB7" s="139" t="str">
        <f>IFERROR(INDEX(Расходка[Наименование расходного материала],MATCH(Расходка[№],Поиск_расходки[Индекс11],0)),"")</f>
        <v>NC Euphora</v>
      </c>
      <c r="AC7" s="139" t="str">
        <f>IFERROR(INDEX(Расходка[Наименование расходного материала],MATCH(Расходка[№],Поиск_расходки[Индекс12],0)),"")</f>
        <v>NC Euphora</v>
      </c>
      <c r="AD7" s="139" t="str">
        <f>IFERROR(INDEX(Расходка[Наименование расходного материала],MATCH(Расходка[№],Поиск_расходки[Индекс13],0)),"")</f>
        <v>NC Euphora</v>
      </c>
      <c r="AF7" s="4" t="s">
        <v>5</v>
      </c>
      <c r="AG7" s="4" t="s">
        <v>113</v>
      </c>
      <c r="AI7" t="s">
        <v>253</v>
      </c>
      <c r="AJ7" t="s">
        <v>267</v>
      </c>
      <c r="AK7" t="str">
        <f t="shared" ref="AK7:AK8" si="1">CONCATENATE(AI7,AJ7)</f>
        <v>Контраст: Йогексол 350</v>
      </c>
      <c r="AM7" t="s">
        <v>377</v>
      </c>
    </row>
    <row r="8" spans="1:39">
      <c r="A8">
        <v>7</v>
      </c>
      <c r="B8" t="s">
        <v>3</v>
      </c>
      <c r="C8" t="s">
        <v>391</v>
      </c>
      <c r="E8" s="140">
        <f>IF(ISNUMBER(SEARCH('Карта учёта'!$B$13,Расходка[[#This Row],[Наименование расходного материала]])),MAX($E$1:E7)+1,0)</f>
        <v>0</v>
      </c>
      <c r="F8" s="140">
        <f>IF(ISNUMBER(SEARCH('Карта учёта'!$B$14,Расходка[[#This Row],[Наименование расходного материала]])),MAX($F$1:F7)+1,0)</f>
        <v>0</v>
      </c>
      <c r="G8" s="140">
        <f>IF(ISNUMBER(SEARCH('Карта учёта'!$B$15,Расходка[Наименование расходного материала])),MAX($G$1:G7)+1,0)</f>
        <v>0</v>
      </c>
      <c r="H8" s="140">
        <f>IF(ISNUMBER(SEARCH('Карта учёта'!$B$16,Расходка[Наименование расходного материала])),MAX($H$1:H7)+1,0)</f>
        <v>0</v>
      </c>
      <c r="I8" s="140">
        <f>IF(ISNUMBER(SEARCH('Карта учёта'!$B$17,Расходка[Наименование расходного материала])),MAX($I$1:I7)+1,0)</f>
        <v>0</v>
      </c>
      <c r="J8" s="140">
        <f>IF(ISNUMBER(SEARCH('Карта учёта'!$B$18,Расходка[Наименование расходного материала])),MAX($J$1:J7)+1,0)</f>
        <v>0</v>
      </c>
      <c r="K8" s="140">
        <f>IF(ISNUMBER(SEARCH('Карта учёта'!$B$19,Расходка[Наименование расходного материала])),MAX($K$1:K7)+1,0)</f>
        <v>0</v>
      </c>
      <c r="L8" s="140">
        <f>IF(ISNUMBER(SEARCH('Карта учёта'!$B$20,Расходка[Наименование расходного материала])),MAX($L$1:L7)+1,0)</f>
        <v>0</v>
      </c>
      <c r="M8" s="140">
        <f>IF(ISNUMBER(SEARCH('Карта учёта'!$B$21,Расходка[Наименование расходного материала])),MAX($M$1:M7)+1,0)</f>
        <v>7</v>
      </c>
      <c r="N8" s="142">
        <f>IF(ISNUMBER(SEARCH('Карта учёта'!$B$22,Расходка[Наименование расходного материала])),MAX($N$1:N7)+1,0)</f>
        <v>7</v>
      </c>
      <c r="O8" s="140">
        <f>IF(ISNUMBER(SEARCH('Карта учёта'!$B$23,Расходка[Наименование расходного материала])),MAX($O$1:O7)+1,0)</f>
        <v>7</v>
      </c>
      <c r="P8" s="140">
        <f>IF(ISNUMBER(SEARCH('Карта учёта'!$B$24,Расходка[Наименование расходного материала])),MAX($P$1:P7)+1,0)</f>
        <v>7</v>
      </c>
      <c r="Q8" s="140">
        <f>IF(ISNUMBER(SEARCH('Карта учёта'!$B$25,Расходка[Наименование расходного материала])),MAX($Q$1:Q7)+1,0)</f>
        <v>7</v>
      </c>
      <c r="R8" s="139" t="str">
        <f>IFERROR(INDEX(Расходка[Наименование расходного материала],MATCH(Расходка[№],Поиск_расходки[Индекс1],0)),"")</f>
        <v/>
      </c>
      <c r="S8" s="139" t="str">
        <f>IFERROR(INDEX(Расходка[Наименование расходного материала],MATCH(Расходка[№],Поиск_расходки[Индекс2],0)),"")</f>
        <v/>
      </c>
      <c r="T8" s="139" t="str">
        <f>IFERROR(INDEX(Расходка[Наименование расходного материала],MATCH(Расходка[№],Поиск_расходки[Индекс3],0)),"")</f>
        <v/>
      </c>
      <c r="U8" s="139" t="str">
        <f>IFERROR(INDEX(Расходка[Наименование расходного материала],MATCH(Расходка[№],Поиск_расходки[Индекс4],0)),"")</f>
        <v/>
      </c>
      <c r="V8" s="139" t="str">
        <f>IFERROR(INDEX(Расходка[Наименование расходного материала],MATCH(Расходка[№],Поиск_расходки[Индекс5],0)),"")</f>
        <v/>
      </c>
      <c r="W8" s="139" t="str">
        <f>IFERROR(INDEX(Расходка[Наименование расходного материала],MATCH(Расходка[№],Поиск_расходки[Индекс6],0)),"")</f>
        <v/>
      </c>
      <c r="X8" s="139" t="str">
        <f>IFERROR(INDEX(Расходка[Наименование расходного материала],MATCH(Расходка[№],Поиск_расходки[Индекс7],0)),"")</f>
        <v/>
      </c>
      <c r="Y8" s="139" t="str">
        <f>IFERROR(INDEX(Расходка[Наименование расходного материала],MATCH(Расходка[№],Поиск_расходки[Индекс8],0)),"")</f>
        <v/>
      </c>
      <c r="Z8" s="139" t="str">
        <f>IFERROR(INDEX(Расходка[Наименование расходного материала],MATCH(Расходка[№],Поиск_расходки[Индекс9],0)),"")</f>
        <v>Fielder</v>
      </c>
      <c r="AA8" s="139" t="str">
        <f>IFERROR(INDEX(Расходка[Наименование расходного материала],MATCH(Расходка[№],Поиск_расходки[Индекс10],0)),"")</f>
        <v>Fielder</v>
      </c>
      <c r="AB8" s="139" t="str">
        <f>IFERROR(INDEX(Расходка[Наименование расходного материала],MATCH(Расходка[№],Поиск_расходки[Индекс11],0)),"")</f>
        <v>Fielder</v>
      </c>
      <c r="AC8" s="139" t="str">
        <f>IFERROR(INDEX(Расходка[Наименование расходного материала],MATCH(Расходка[№],Поиск_расходки[Индекс12],0)),"")</f>
        <v>Fielder</v>
      </c>
      <c r="AD8" s="139" t="str">
        <f>IFERROR(INDEX(Расходка[Наименование расходного материала],MATCH(Расходка[№],Поиск_расходки[Индекс13],0)),"")</f>
        <v>Fielder</v>
      </c>
      <c r="AF8" s="4" t="s">
        <v>5</v>
      </c>
      <c r="AG8" s="4" t="s">
        <v>106</v>
      </c>
      <c r="AI8" t="s">
        <v>253</v>
      </c>
      <c r="AJ8" t="s">
        <v>268</v>
      </c>
      <c r="AK8" t="str">
        <f t="shared" si="1"/>
        <v>Контраст: Визипак 320</v>
      </c>
      <c r="AM8" t="s">
        <v>269</v>
      </c>
    </row>
    <row r="9" spans="1:39">
      <c r="A9">
        <v>8</v>
      </c>
      <c r="B9" t="s">
        <v>3</v>
      </c>
      <c r="C9" t="s">
        <v>392</v>
      </c>
      <c r="E9" s="140">
        <f>IF(ISNUMBER(SEARCH('Карта учёта'!$B$13,Расходка[[#This Row],[Наименование расходного материала]])),MAX($E$1:E8)+1,0)</f>
        <v>0</v>
      </c>
      <c r="F9" s="140">
        <f>IF(ISNUMBER(SEARCH('Карта учёта'!$B$14,Расходка[[#This Row],[Наименование расходного материала]])),MAX($F$1:F8)+1,0)</f>
        <v>0</v>
      </c>
      <c r="G9" s="140">
        <f>IF(ISNUMBER(SEARCH('Карта учёта'!$B$15,Расходка[Наименование расходного материала])),MAX($G$1:G8)+1,0)</f>
        <v>0</v>
      </c>
      <c r="H9" s="140">
        <f>IF(ISNUMBER(SEARCH('Карта учёта'!$B$16,Расходка[Наименование расходного материала])),MAX($H$1:H8)+1,0)</f>
        <v>0</v>
      </c>
      <c r="I9" s="140">
        <f>IF(ISNUMBER(SEARCH('Карта учёта'!$B$17,Расходка[Наименование расходного материала])),MAX($I$1:I8)+1,0)</f>
        <v>0</v>
      </c>
      <c r="J9" s="140">
        <f>IF(ISNUMBER(SEARCH('Карта учёта'!$B$18,Расходка[Наименование расходного материала])),MAX($J$1:J8)+1,0)</f>
        <v>0</v>
      </c>
      <c r="K9" s="140">
        <f>IF(ISNUMBER(SEARCH('Карта учёта'!$B$19,Расходка[Наименование расходного материала])),MAX($K$1:K8)+1,0)</f>
        <v>0</v>
      </c>
      <c r="L9" s="140">
        <f>IF(ISNUMBER(SEARCH('Карта учёта'!$B$20,Расходка[Наименование расходного материала])),MAX($L$1:L8)+1,0)</f>
        <v>0</v>
      </c>
      <c r="M9" s="140">
        <f>IF(ISNUMBER(SEARCH('Карта учёта'!$B$21,Расходка[Наименование расходного материала])),MAX($M$1:M8)+1,0)</f>
        <v>8</v>
      </c>
      <c r="N9" s="142">
        <f>IF(ISNUMBER(SEARCH('Карта учёта'!$B$22,Расходка[Наименование расходного материала])),MAX($N$1:N8)+1,0)</f>
        <v>8</v>
      </c>
      <c r="O9" s="140">
        <f>IF(ISNUMBER(SEARCH('Карта учёта'!$B$23,Расходка[Наименование расходного материала])),MAX($O$1:O8)+1,0)</f>
        <v>8</v>
      </c>
      <c r="P9" s="140">
        <f>IF(ISNUMBER(SEARCH('Карта учёта'!$B$24,Расходка[Наименование расходного материала])),MAX($P$1:P8)+1,0)</f>
        <v>8</v>
      </c>
      <c r="Q9" s="140">
        <f>IF(ISNUMBER(SEARCH('Карта учёта'!$B$25,Расходка[Наименование расходного материала])),MAX($Q$1:Q8)+1,0)</f>
        <v>8</v>
      </c>
      <c r="R9" s="139" t="str">
        <f>IFERROR(INDEX(Расходка[Наименование расходного материала],MATCH(Расходка[№],Поиск_расходки[Индекс1],0)),"")</f>
        <v/>
      </c>
      <c r="S9" s="139" t="str">
        <f>IFERROR(INDEX(Расходка[Наименование расходного материала],MATCH(Расходка[№],Поиск_расходки[Индекс2],0)),"")</f>
        <v/>
      </c>
      <c r="T9" s="139" t="str">
        <f>IFERROR(INDEX(Расходка[Наименование расходного материала],MATCH(Расходка[№],Поиск_расходки[Индекс3],0)),"")</f>
        <v/>
      </c>
      <c r="U9" s="139" t="str">
        <f>IFERROR(INDEX(Расходка[Наименование расходного материала],MATCH(Расходка[№],Поиск_расходки[Индекс4],0)),"")</f>
        <v/>
      </c>
      <c r="V9" s="139" t="str">
        <f>IFERROR(INDEX(Расходка[Наименование расходного материала],MATCH(Расходка[№],Поиск_расходки[Индекс5],0)),"")</f>
        <v/>
      </c>
      <c r="W9" s="139" t="str">
        <f>IFERROR(INDEX(Расходка[Наименование расходного материала],MATCH(Расходка[№],Поиск_расходки[Индекс6],0)),"")</f>
        <v/>
      </c>
      <c r="X9" s="139" t="str">
        <f>IFERROR(INDEX(Расходка[Наименование расходного материала],MATCH(Расходка[№],Поиск_расходки[Индекс7],0)),"")</f>
        <v/>
      </c>
      <c r="Y9" s="139" t="str">
        <f>IFERROR(INDEX(Расходка[Наименование расходного материала],MATCH(Расходка[№],Поиск_расходки[Индекс8],0)),"")</f>
        <v/>
      </c>
      <c r="Z9" s="139" t="str">
        <f>IFERROR(INDEX(Расходка[Наименование расходного материала],MATCH(Расходка[№],Поиск_расходки[Индекс9],0)),"")</f>
        <v>Sion</v>
      </c>
      <c r="AA9" s="139" t="str">
        <f>IFERROR(INDEX(Расходка[Наименование расходного материала],MATCH(Расходка[№],Поиск_расходки[Индекс10],0)),"")</f>
        <v>Sion</v>
      </c>
      <c r="AB9" s="139" t="str">
        <f>IFERROR(INDEX(Расходка[Наименование расходного материала],MATCH(Расходка[№],Поиск_расходки[Индекс11],0)),"")</f>
        <v>Sion</v>
      </c>
      <c r="AC9" s="139" t="str">
        <f>IFERROR(INDEX(Расходка[Наименование расходного материала],MATCH(Расходка[№],Поиск_расходки[Индекс12],0)),"")</f>
        <v>Sion</v>
      </c>
      <c r="AD9" s="139" t="str">
        <f>IFERROR(INDEX(Расходка[Наименование расходного материала],MATCH(Расходка[№],Поиск_расходки[Индекс13],0)),"")</f>
        <v>Sion</v>
      </c>
      <c r="AF9" s="4" t="s">
        <v>5</v>
      </c>
      <c r="AG9" s="4" t="s">
        <v>107</v>
      </c>
      <c r="AM9" t="s">
        <v>123</v>
      </c>
    </row>
    <row r="10" spans="1:39">
      <c r="A10">
        <v>9</v>
      </c>
      <c r="B10" t="s">
        <v>3</v>
      </c>
      <c r="C10" t="s">
        <v>393</v>
      </c>
      <c r="E10" s="140">
        <f>IF(ISNUMBER(SEARCH('Карта учёта'!$B$13,Расходка[[#This Row],[Наименование расходного материала]])),MAX($E$1:E9)+1,0)</f>
        <v>0</v>
      </c>
      <c r="F10" s="140">
        <f>IF(ISNUMBER(SEARCH('Карта учёта'!$B$14,Расходка[[#This Row],[Наименование расходного материала]])),MAX($F$1:F9)+1,0)</f>
        <v>0</v>
      </c>
      <c r="G10" s="140">
        <f>IF(ISNUMBER(SEARCH('Карта учёта'!$B$15,Расходка[Наименование расходного материала])),MAX($G$1:G9)+1,0)</f>
        <v>0</v>
      </c>
      <c r="H10" s="140">
        <f>IF(ISNUMBER(SEARCH('Карта учёта'!$B$16,Расходка[Наименование расходного материала])),MAX($H$1:H9)+1,0)</f>
        <v>0</v>
      </c>
      <c r="I10" s="140">
        <f>IF(ISNUMBER(SEARCH('Карта учёта'!$B$17,Расходка[Наименование расходного материала])),MAX($I$1:I9)+1,0)</f>
        <v>0</v>
      </c>
      <c r="J10" s="140">
        <f>IF(ISNUMBER(SEARCH('Карта учёта'!$B$18,Расходка[Наименование расходного материала])),MAX($J$1:J9)+1,0)</f>
        <v>0</v>
      </c>
      <c r="K10" s="140">
        <f>IF(ISNUMBER(SEARCH('Карта учёта'!$B$19,Расходка[Наименование расходного материала])),MAX($K$1:K9)+1,0)</f>
        <v>0</v>
      </c>
      <c r="L10" s="140">
        <f>IF(ISNUMBER(SEARCH('Карта учёта'!$B$20,Расходка[Наименование расходного материала])),MAX($L$1:L9)+1,0)</f>
        <v>0</v>
      </c>
      <c r="M10" s="140">
        <f>IF(ISNUMBER(SEARCH('Карта учёта'!$B$21,Расходка[Наименование расходного материала])),MAX($M$1:M9)+1,0)</f>
        <v>9</v>
      </c>
      <c r="N10" s="142">
        <f>IF(ISNUMBER(SEARCH('Карта учёта'!$B$22,Расходка[Наименование расходного материала])),MAX($N$1:N9)+1,0)</f>
        <v>9</v>
      </c>
      <c r="O10" s="140">
        <f>IF(ISNUMBER(SEARCH('Карта учёта'!$B$23,Расходка[Наименование расходного материала])),MAX($O$1:O9)+1,0)</f>
        <v>9</v>
      </c>
      <c r="P10" s="140">
        <f>IF(ISNUMBER(SEARCH('Карта учёта'!$B$24,Расходка[Наименование расходного материала])),MAX($P$1:P9)+1,0)</f>
        <v>9</v>
      </c>
      <c r="Q10" s="140">
        <f>IF(ISNUMBER(SEARCH('Карта учёта'!$B$25,Расходка[Наименование расходного материала])),MAX($Q$1:Q9)+1,0)</f>
        <v>9</v>
      </c>
      <c r="R10" s="139" t="str">
        <f>IFERROR(INDEX(Расходка[Наименование расходного материала],MATCH(Расходка[№],Поиск_расходки[Индекс1],0)),"")</f>
        <v/>
      </c>
      <c r="S10" s="139" t="str">
        <f>IFERROR(INDEX(Расходка[Наименование расходного материала],MATCH(Расходка[№],Поиск_расходки[Индекс2],0)),"")</f>
        <v/>
      </c>
      <c r="T10" s="139" t="str">
        <f>IFERROR(INDEX(Расходка[Наименование расходного материала],MATCH(Расходка[№],Поиск_расходки[Индекс3],0)),"")</f>
        <v/>
      </c>
      <c r="U10" s="139" t="str">
        <f>IFERROR(INDEX(Расходка[Наименование расходного материала],MATCH(Расходка[№],Поиск_расходки[Индекс4],0)),"")</f>
        <v/>
      </c>
      <c r="V10" s="139" t="str">
        <f>IFERROR(INDEX(Расходка[Наименование расходного материала],MATCH(Расходка[№],Поиск_расходки[Индекс5],0)),"")</f>
        <v/>
      </c>
      <c r="W10" s="139" t="str">
        <f>IFERROR(INDEX(Расходка[Наименование расходного материала],MATCH(Расходка[№],Поиск_расходки[Индекс6],0)),"")</f>
        <v/>
      </c>
      <c r="X10" s="139" t="str">
        <f>IFERROR(INDEX(Расходка[Наименование расходного материала],MATCH(Расходка[№],Поиск_расходки[Индекс7],0)),"")</f>
        <v/>
      </c>
      <c r="Y10" s="139" t="str">
        <f>IFERROR(INDEX(Расходка[Наименование расходного материала],MATCH(Расходка[№],Поиск_расходки[Индекс8],0)),"")</f>
        <v/>
      </c>
      <c r="Z10" s="139" t="str">
        <f>IFERROR(INDEX(Расходка[Наименование расходного материала],MATCH(Расходка[№],Поиск_расходки[Индекс9],0)),"")</f>
        <v>Rinato</v>
      </c>
      <c r="AA10" s="139" t="str">
        <f>IFERROR(INDEX(Расходка[Наименование расходного материала],MATCH(Расходка[№],Поиск_расходки[Индекс10],0)),"")</f>
        <v>Rinato</v>
      </c>
      <c r="AB10" s="139" t="str">
        <f>IFERROR(INDEX(Расходка[Наименование расходного материала],MATCH(Расходка[№],Поиск_расходки[Индекс11],0)),"")</f>
        <v>Rinato</v>
      </c>
      <c r="AC10" s="139" t="str">
        <f>IFERROR(INDEX(Расходка[Наименование расходного материала],MATCH(Расходка[№],Поиск_расходки[Индекс12],0)),"")</f>
        <v>Rinato</v>
      </c>
      <c r="AD10" s="139" t="str">
        <f>IFERROR(INDEX(Расходка[Наименование расходного материала],MATCH(Расходка[№],Поиск_расходки[Индекс13],0)),"")</f>
        <v>Rinato</v>
      </c>
      <c r="AF10" s="4" t="s">
        <v>5</v>
      </c>
      <c r="AG10" s="4" t="s">
        <v>108</v>
      </c>
      <c r="AM10" t="s">
        <v>368</v>
      </c>
    </row>
    <row r="11" spans="1:39">
      <c r="A11">
        <v>10</v>
      </c>
      <c r="B11" t="s">
        <v>3</v>
      </c>
      <c r="C11" t="s">
        <v>394</v>
      </c>
      <c r="E11" s="140">
        <f>IF(ISNUMBER(SEARCH('Карта учёта'!$B$13,Расходка[[#This Row],[Наименование расходного материала]])),MAX($E$1:E10)+1,0)</f>
        <v>0</v>
      </c>
      <c r="F11" s="140">
        <f>IF(ISNUMBER(SEARCH('Карта учёта'!$B$14,Расходка[[#This Row],[Наименование расходного материала]])),MAX($F$1:F10)+1,0)</f>
        <v>0</v>
      </c>
      <c r="G11" s="140">
        <f>IF(ISNUMBER(SEARCH('Карта учёта'!$B$15,Расходка[Наименование расходного материала])),MAX($G$1:G10)+1,0)</f>
        <v>0</v>
      </c>
      <c r="H11" s="140">
        <f>IF(ISNUMBER(SEARCH('Карта учёта'!$B$16,Расходка[Наименование расходного материала])),MAX($H$1:H10)+1,0)</f>
        <v>0</v>
      </c>
      <c r="I11" s="140">
        <f>IF(ISNUMBER(SEARCH('Карта учёта'!$B$17,Расходка[Наименование расходного материала])),MAX($I$1:I10)+1,0)</f>
        <v>0</v>
      </c>
      <c r="J11" s="140">
        <f>IF(ISNUMBER(SEARCH('Карта учёта'!$B$18,Расходка[Наименование расходного материала])),MAX($J$1:J10)+1,0)</f>
        <v>0</v>
      </c>
      <c r="K11" s="140">
        <f>IF(ISNUMBER(SEARCH('Карта учёта'!$B$19,Расходка[Наименование расходного материала])),MAX($K$1:K10)+1,0)</f>
        <v>0</v>
      </c>
      <c r="L11" s="140">
        <f>IF(ISNUMBER(SEARCH('Карта учёта'!$B$20,Расходка[Наименование расходного материала])),MAX($L$1:L10)+1,0)</f>
        <v>0</v>
      </c>
      <c r="M11" s="140">
        <f>IF(ISNUMBER(SEARCH('Карта учёта'!$B$21,Расходка[Наименование расходного материала])),MAX($M$1:M10)+1,0)</f>
        <v>10</v>
      </c>
      <c r="N11" s="142">
        <f>IF(ISNUMBER(SEARCH('Карта учёта'!$B$22,Расходка[Наименование расходного материала])),MAX($N$1:N10)+1,0)</f>
        <v>10</v>
      </c>
      <c r="O11" s="140">
        <f>IF(ISNUMBER(SEARCH('Карта учёта'!$B$23,Расходка[Наименование расходного материала])),MAX($O$1:O10)+1,0)</f>
        <v>10</v>
      </c>
      <c r="P11" s="140">
        <f>IF(ISNUMBER(SEARCH('Карта учёта'!$B$24,Расходка[Наименование расходного материала])),MAX($P$1:P10)+1,0)</f>
        <v>10</v>
      </c>
      <c r="Q11" s="140">
        <f>IF(ISNUMBER(SEARCH('Карта учёта'!$B$25,Расходка[Наименование расходного материала])),MAX($Q$1:Q10)+1,0)</f>
        <v>10</v>
      </c>
      <c r="R11" s="139" t="str">
        <f>IFERROR(INDEX(Расходка[Наименование расходного материала],MATCH(Расходка[№],Поиск_расходки[Индекс1],0)),"")</f>
        <v/>
      </c>
      <c r="S11" s="139" t="str">
        <f>IFERROR(INDEX(Расходка[Наименование расходного материала],MATCH(Расходка[№],Поиск_расходки[Индекс2],0)),"")</f>
        <v/>
      </c>
      <c r="T11" s="139" t="str">
        <f>IFERROR(INDEX(Расходка[Наименование расходного материала],MATCH(Расходка[№],Поиск_расходки[Индекс3],0)),"")</f>
        <v/>
      </c>
      <c r="U11" s="139" t="str">
        <f>IFERROR(INDEX(Расходка[Наименование расходного материала],MATCH(Расходка[№],Поиск_расходки[Индекс4],0)),"")</f>
        <v/>
      </c>
      <c r="V11" s="139" t="str">
        <f>IFERROR(INDEX(Расходка[Наименование расходного материала],MATCH(Расходка[№],Поиск_расходки[Индекс5],0)),"")</f>
        <v/>
      </c>
      <c r="W11" s="139" t="str">
        <f>IFERROR(INDEX(Расходка[Наименование расходного материала],MATCH(Расходка[№],Поиск_расходки[Индекс6],0)),"")</f>
        <v/>
      </c>
      <c r="X11" s="139" t="str">
        <f>IFERROR(INDEX(Расходка[Наименование расходного материала],MATCH(Расходка[№],Поиск_расходки[Индекс7],0)),"")</f>
        <v/>
      </c>
      <c r="Y11" s="139" t="str">
        <f>IFERROR(INDEX(Расходка[Наименование расходного материала],MATCH(Расходка[№],Поиск_расходки[Индекс8],0)),"")</f>
        <v/>
      </c>
      <c r="Z11" s="139" t="str">
        <f>IFERROR(INDEX(Расходка[Наименование расходного материала],MATCH(Расходка[№],Поиск_расходки[Индекс9],0)),"")</f>
        <v>Thunder</v>
      </c>
      <c r="AA11" s="139" t="str">
        <f>IFERROR(INDEX(Расходка[Наименование расходного материала],MATCH(Расходка[№],Поиск_расходки[Индекс10],0)),"")</f>
        <v>Thunder</v>
      </c>
      <c r="AB11" s="139" t="str">
        <f>IFERROR(INDEX(Расходка[Наименование расходного материала],MATCH(Расходка[№],Поиск_расходки[Индекс11],0)),"")</f>
        <v>Thunder</v>
      </c>
      <c r="AC11" s="139" t="str">
        <f>IFERROR(INDEX(Расходка[Наименование расходного материала],MATCH(Расходка[№],Поиск_расходки[Индекс12],0)),"")</f>
        <v>Thunder</v>
      </c>
      <c r="AD11" s="139" t="str">
        <f>IFERROR(INDEX(Расходка[Наименование расходного материала],MATCH(Расходка[№],Поиск_расходки[Индекс13],0)),"")</f>
        <v>Thunder</v>
      </c>
      <c r="AF11" s="4" t="s">
        <v>5</v>
      </c>
      <c r="AG11" s="4" t="s">
        <v>175</v>
      </c>
      <c r="AI11" s="2" t="s">
        <v>90</v>
      </c>
      <c r="AJ11" s="199" t="s">
        <v>452</v>
      </c>
      <c r="AM11" t="s">
        <v>379</v>
      </c>
    </row>
    <row r="12" spans="1:39">
      <c r="A12">
        <v>11</v>
      </c>
      <c r="B12" t="s">
        <v>3</v>
      </c>
      <c r="C12" t="s">
        <v>395</v>
      </c>
      <c r="E12" s="140">
        <f>IF(ISNUMBER(SEARCH('Карта учёта'!$B$13,Расходка[[#This Row],[Наименование расходного материала]])),MAX($E$1:E11)+1,0)</f>
        <v>0</v>
      </c>
      <c r="F12" s="140">
        <f>IF(ISNUMBER(SEARCH('Карта учёта'!$B$14,Расходка[[#This Row],[Наименование расходного материала]])),MAX($F$1:F11)+1,0)</f>
        <v>0</v>
      </c>
      <c r="G12" s="140">
        <f>IF(ISNUMBER(SEARCH('Карта учёта'!$B$15,Расходка[Наименование расходного материала])),MAX($G$1:G11)+1,0)</f>
        <v>0</v>
      </c>
      <c r="H12" s="140">
        <f>IF(ISNUMBER(SEARCH('Карта учёта'!$B$16,Расходка[Наименование расходного материала])),MAX($H$1:H11)+1,0)</f>
        <v>0</v>
      </c>
      <c r="I12" s="140">
        <f>IF(ISNUMBER(SEARCH('Карта учёта'!$B$17,Расходка[Наименование расходного материала])),MAX($I$1:I11)+1,0)</f>
        <v>0</v>
      </c>
      <c r="J12" s="140">
        <f>IF(ISNUMBER(SEARCH('Карта учёта'!$B$18,Расходка[Наименование расходного материала])),MAX($J$1:J11)+1,0)</f>
        <v>0</v>
      </c>
      <c r="K12" s="140">
        <f>IF(ISNUMBER(SEARCH('Карта учёта'!$B$19,Расходка[Наименование расходного материала])),MAX($K$1:K11)+1,0)</f>
        <v>0</v>
      </c>
      <c r="L12" s="140">
        <f>IF(ISNUMBER(SEARCH('Карта учёта'!$B$20,Расходка[Наименование расходного материала])),MAX($L$1:L11)+1,0)</f>
        <v>0</v>
      </c>
      <c r="M12" s="140">
        <f>IF(ISNUMBER(SEARCH('Карта учёта'!$B$21,Расходка[Наименование расходного материала])),MAX($M$1:M11)+1,0)</f>
        <v>11</v>
      </c>
      <c r="N12" s="142">
        <f>IF(ISNUMBER(SEARCH('Карта учёта'!$B$22,Расходка[Наименование расходного материала])),MAX($N$1:N11)+1,0)</f>
        <v>11</v>
      </c>
      <c r="O12" s="140">
        <f>IF(ISNUMBER(SEARCH('Карта учёта'!$B$23,Расходка[Наименование расходного материала])),MAX($O$1:O11)+1,0)</f>
        <v>11</v>
      </c>
      <c r="P12" s="140">
        <f>IF(ISNUMBER(SEARCH('Карта учёта'!$B$24,Расходка[Наименование расходного материала])),MAX($P$1:P11)+1,0)</f>
        <v>11</v>
      </c>
      <c r="Q12" s="140">
        <f>IF(ISNUMBER(SEARCH('Карта учёта'!$B$25,Расходка[Наименование расходного материала])),MAX($Q$1:Q11)+1,0)</f>
        <v>11</v>
      </c>
      <c r="R12" s="139" t="str">
        <f>IFERROR(INDEX(Расходка[Наименование расходного материала],MATCH(Расходка[№],Поиск_расходки[Индекс1],0)),"")</f>
        <v/>
      </c>
      <c r="S12" s="139" t="str">
        <f>IFERROR(INDEX(Расходка[Наименование расходного материала],MATCH(Расходка[№],Поиск_расходки[Индекс2],0)),"")</f>
        <v/>
      </c>
      <c r="T12" s="139" t="str">
        <f>IFERROR(INDEX(Расходка[Наименование расходного материала],MATCH(Расходка[№],Поиск_расходки[Индекс3],0)),"")</f>
        <v/>
      </c>
      <c r="U12" s="139" t="str">
        <f>IFERROR(INDEX(Расходка[Наименование расходного материала],MATCH(Расходка[№],Поиск_расходки[Индекс4],0)),"")</f>
        <v/>
      </c>
      <c r="V12" s="139" t="str">
        <f>IFERROR(INDEX(Расходка[Наименование расходного материала],MATCH(Расходка[№],Поиск_расходки[Индекс5],0)),"")</f>
        <v/>
      </c>
      <c r="W12" s="139" t="str">
        <f>IFERROR(INDEX(Расходка[Наименование расходного материала],MATCH(Расходка[№],Поиск_расходки[Индекс6],0)),"")</f>
        <v/>
      </c>
      <c r="X12" s="139" t="str">
        <f>IFERROR(INDEX(Расходка[Наименование расходного материала],MATCH(Расходка[№],Поиск_расходки[Индекс7],0)),"")</f>
        <v/>
      </c>
      <c r="Y12" s="139" t="str">
        <f>IFERROR(INDEX(Расходка[Наименование расходного материала],MATCH(Расходка[№],Поиск_расходки[Индекс8],0)),"")</f>
        <v/>
      </c>
      <c r="Z12" s="139" t="str">
        <f>IFERROR(INDEX(Расходка[Наименование расходного материала],MATCH(Расходка[№],Поиск_расходки[Индекс9],0)),"")</f>
        <v>ProVia 3 Hydro-Track®</v>
      </c>
      <c r="AA12" s="139" t="str">
        <f>IFERROR(INDEX(Расходка[Наименование расходного материала],MATCH(Расходка[№],Поиск_расходки[Индекс10],0)),"")</f>
        <v>ProVia 3 Hydro-Track®</v>
      </c>
      <c r="AB12" s="139" t="str">
        <f>IFERROR(INDEX(Расходка[Наименование расходного материала],MATCH(Расходка[№],Поиск_расходки[Индекс11],0)),"")</f>
        <v>ProVia 3 Hydro-Track®</v>
      </c>
      <c r="AC12" s="139" t="str">
        <f>IFERROR(INDEX(Расходка[Наименование расходного материала],MATCH(Расходка[№],Поиск_расходки[Индекс12],0)),"")</f>
        <v>ProVia 3 Hydro-Track®</v>
      </c>
      <c r="AD12" s="139" t="str">
        <f>IFERROR(INDEX(Расходка[Наименование расходного материала],MATCH(Расходка[№],Поиск_расходки[Индекс13],0)),"")</f>
        <v>ProVia 3 Hydro-Track®</v>
      </c>
      <c r="AF12" s="4" t="s">
        <v>5</v>
      </c>
      <c r="AG12" s="4" t="s">
        <v>109</v>
      </c>
      <c r="AI12" s="2">
        <v>155760</v>
      </c>
      <c r="AJ12" s="161" t="s">
        <v>386</v>
      </c>
    </row>
    <row r="13" spans="1:39">
      <c r="A13">
        <v>12</v>
      </c>
      <c r="B13" t="s">
        <v>3</v>
      </c>
      <c r="C13" t="s">
        <v>396</v>
      </c>
      <c r="D13" s="1"/>
      <c r="E13" s="140">
        <f>IF(ISNUMBER(SEARCH('Карта учёта'!$B$13,Расходка[[#This Row],[Наименование расходного материала]])),MAX($E$1:E12)+1,0)</f>
        <v>0</v>
      </c>
      <c r="F13" s="140">
        <f>IF(ISNUMBER(SEARCH('Карта учёта'!$B$14,Расходка[[#This Row],[Наименование расходного материала]])),MAX($F$1:F12)+1,0)</f>
        <v>0</v>
      </c>
      <c r="G13" s="140">
        <f>IF(ISNUMBER(SEARCH('Карта учёта'!$B$15,Расходка[Наименование расходного материала])),MAX($G$1:G12)+1,0)</f>
        <v>0</v>
      </c>
      <c r="H13" s="140">
        <f>IF(ISNUMBER(SEARCH('Карта учёта'!$B$16,Расходка[Наименование расходного материала])),MAX($H$1:H12)+1,0)</f>
        <v>0</v>
      </c>
      <c r="I13" s="140">
        <f>IF(ISNUMBER(SEARCH('Карта учёта'!$B$17,Расходка[Наименование расходного материала])),MAX($I$1:I12)+1,0)</f>
        <v>0</v>
      </c>
      <c r="J13" s="140">
        <f>IF(ISNUMBER(SEARCH('Карта учёта'!$B$18,Расходка[Наименование расходного материала])),MAX($J$1:J12)+1,0)</f>
        <v>0</v>
      </c>
      <c r="K13" s="140">
        <f>IF(ISNUMBER(SEARCH('Карта учёта'!$B$19,Расходка[Наименование расходного материала])),MAX($K$1:K12)+1,0)</f>
        <v>0</v>
      </c>
      <c r="L13" s="140">
        <f>IF(ISNUMBER(SEARCH('Карта учёта'!$B$20,Расходка[Наименование расходного материала])),MAX($L$1:L12)+1,0)</f>
        <v>0</v>
      </c>
      <c r="M13" s="140">
        <f>IF(ISNUMBER(SEARCH('Карта учёта'!$B$21,Расходка[Наименование расходного материала])),MAX($M$1:M12)+1,0)</f>
        <v>12</v>
      </c>
      <c r="N13" s="142">
        <f>IF(ISNUMBER(SEARCH('Карта учёта'!$B$22,Расходка[Наименование расходного материала])),MAX($N$1:N12)+1,0)</f>
        <v>12</v>
      </c>
      <c r="O13" s="140">
        <f>IF(ISNUMBER(SEARCH('Карта учёта'!$B$23,Расходка[Наименование расходного материала])),MAX($O$1:O12)+1,0)</f>
        <v>12</v>
      </c>
      <c r="P13" s="140">
        <f>IF(ISNUMBER(SEARCH('Карта учёта'!$B$24,Расходка[Наименование расходного материала])),MAX($P$1:P12)+1,0)</f>
        <v>12</v>
      </c>
      <c r="Q13" s="140">
        <f>IF(ISNUMBER(SEARCH('Карта учёта'!$B$25,Расходка[Наименование расходного материала])),MAX($Q$1:Q12)+1,0)</f>
        <v>12</v>
      </c>
      <c r="R13" s="139" t="str">
        <f>IFERROR(INDEX(Расходка[Наименование расходного материала],MATCH(Расходка[№],Поиск_расходки[Индекс1],0)),"")</f>
        <v/>
      </c>
      <c r="S13" s="139" t="str">
        <f>IFERROR(INDEX(Расходка[Наименование расходного материала],MATCH(Расходка[№],Поиск_расходки[Индекс2],0)),"")</f>
        <v/>
      </c>
      <c r="T13" s="139" t="str">
        <f>IFERROR(INDEX(Расходка[Наименование расходного материала],MATCH(Расходка[№],Поиск_расходки[Индекс3],0)),"")</f>
        <v/>
      </c>
      <c r="U13" s="139" t="str">
        <f>IFERROR(INDEX(Расходка[Наименование расходного материала],MATCH(Расходка[№],Поиск_расходки[Индекс4],0)),"")</f>
        <v/>
      </c>
      <c r="V13" s="139" t="str">
        <f>IFERROR(INDEX(Расходка[Наименование расходного материала],MATCH(Расходка[№],Поиск_расходки[Индекс5],0)),"")</f>
        <v/>
      </c>
      <c r="W13" s="139" t="str">
        <f>IFERROR(INDEX(Расходка[Наименование расходного материала],MATCH(Расходка[№],Поиск_расходки[Индекс6],0)),"")</f>
        <v/>
      </c>
      <c r="X13" s="139" t="str">
        <f>IFERROR(INDEX(Расходка[Наименование расходного материала],MATCH(Расходка[№],Поиск_расходки[Индекс7],0)),"")</f>
        <v/>
      </c>
      <c r="Y13" s="139" t="str">
        <f>IFERROR(INDEX(Расходка[Наименование расходного материала],MATCH(Расходка[№],Поиск_расходки[Индекс8],0)),"")</f>
        <v/>
      </c>
      <c r="Z13" s="139" t="str">
        <f>IFERROR(INDEX(Расходка[Наименование расходного материала],MATCH(Расходка[№],Поиск_расходки[Индекс9],0)),"")</f>
        <v>ProVia 6 Hydro-Track®</v>
      </c>
      <c r="AA13" s="139" t="str">
        <f>IFERROR(INDEX(Расходка[Наименование расходного материала],MATCH(Расходка[№],Поиск_расходки[Индекс10],0)),"")</f>
        <v>ProVia 6 Hydro-Track®</v>
      </c>
      <c r="AB13" s="139" t="str">
        <f>IFERROR(INDEX(Расходка[Наименование расходного материала],MATCH(Расходка[№],Поиск_расходки[Индекс11],0)),"")</f>
        <v>ProVia 6 Hydro-Track®</v>
      </c>
      <c r="AC13" s="139" t="str">
        <f>IFERROR(INDEX(Расходка[Наименование расходного материала],MATCH(Расходка[№],Поиск_расходки[Индекс12],0)),"")</f>
        <v>ProVia 6 Hydro-Track®</v>
      </c>
      <c r="AD13" s="139" t="str">
        <f>IFERROR(INDEX(Расходка[Наименование расходного материала],MATCH(Расходка[№],Поиск_расходки[Индекс13],0)),"")</f>
        <v>ProVia 6 Hydro-Track®</v>
      </c>
      <c r="AF13" s="4" t="s">
        <v>5</v>
      </c>
      <c r="AG13" s="4" t="s">
        <v>110</v>
      </c>
      <c r="AI13" s="2">
        <v>155800</v>
      </c>
      <c r="AJ13" s="162" t="s">
        <v>387</v>
      </c>
    </row>
    <row r="14" spans="1:39">
      <c r="A14">
        <v>13</v>
      </c>
      <c r="B14" t="s">
        <v>3</v>
      </c>
      <c r="C14" t="s">
        <v>397</v>
      </c>
      <c r="E14" s="140">
        <f>IF(ISNUMBER(SEARCH('Карта учёта'!$B$13,Расходка[[#This Row],[Наименование расходного материала]])),MAX($E$1:E13)+1,0)</f>
        <v>0</v>
      </c>
      <c r="F14" s="140">
        <f>IF(ISNUMBER(SEARCH('Карта учёта'!$B$14,Расходка[[#This Row],[Наименование расходного материала]])),MAX($F$1:F13)+1,0)</f>
        <v>0</v>
      </c>
      <c r="G14" s="140">
        <f>IF(ISNUMBER(SEARCH('Карта учёта'!$B$15,Расходка[Наименование расходного материала])),MAX($G$1:G13)+1,0)</f>
        <v>0</v>
      </c>
      <c r="H14" s="140">
        <f>IF(ISNUMBER(SEARCH('Карта учёта'!$B$16,Расходка[Наименование расходного материала])),MAX($H$1:H13)+1,0)</f>
        <v>0</v>
      </c>
      <c r="I14" s="140">
        <f>IF(ISNUMBER(SEARCH('Карта учёта'!$B$17,Расходка[Наименование расходного материала])),MAX($I$1:I13)+1,0)</f>
        <v>0</v>
      </c>
      <c r="J14" s="140">
        <f>IF(ISNUMBER(SEARCH('Карта учёта'!$B$18,Расходка[Наименование расходного материала])),MAX($J$1:J13)+1,0)</f>
        <v>0</v>
      </c>
      <c r="K14" s="140">
        <f>IF(ISNUMBER(SEARCH('Карта учёта'!$B$19,Расходка[Наименование расходного материала])),MAX($K$1:K13)+1,0)</f>
        <v>0</v>
      </c>
      <c r="L14" s="140">
        <f>IF(ISNUMBER(SEARCH('Карта учёта'!$B$20,Расходка[Наименование расходного материала])),MAX($L$1:L13)+1,0)</f>
        <v>0</v>
      </c>
      <c r="M14" s="140">
        <f>IF(ISNUMBER(SEARCH('Карта учёта'!$B$21,Расходка[Наименование расходного материала])),MAX($M$1:M13)+1,0)</f>
        <v>13</v>
      </c>
      <c r="N14" s="142">
        <f>IF(ISNUMBER(SEARCH('Карта учёта'!$B$22,Расходка[Наименование расходного материала])),MAX($N$1:N13)+1,0)</f>
        <v>13</v>
      </c>
      <c r="O14" s="140">
        <f>IF(ISNUMBER(SEARCH('Карта учёта'!$B$23,Расходка[Наименование расходного материала])),MAX($O$1:O13)+1,0)</f>
        <v>13</v>
      </c>
      <c r="P14" s="140">
        <f>IF(ISNUMBER(SEARCH('Карта учёта'!$B$24,Расходка[Наименование расходного материала])),MAX($P$1:P13)+1,0)</f>
        <v>13</v>
      </c>
      <c r="Q14" s="140">
        <f>IF(ISNUMBER(SEARCH('Карта учёта'!$B$25,Расходка[Наименование расходного материала])),MAX($Q$1:Q13)+1,0)</f>
        <v>13</v>
      </c>
      <c r="R14" s="139" t="str">
        <f>IFERROR(INDEX(Расходка[Наименование расходного материала],MATCH(Расходка[№],Поиск_расходки[Индекс1],0)),"")</f>
        <v/>
      </c>
      <c r="S14" s="139" t="str">
        <f>IFERROR(INDEX(Расходка[Наименование расходного материала],MATCH(Расходка[№],Поиск_расходки[Индекс2],0)),"")</f>
        <v/>
      </c>
      <c r="T14" s="139" t="str">
        <f>IFERROR(INDEX(Расходка[Наименование расходного материала],MATCH(Расходка[№],Поиск_расходки[Индекс3],0)),"")</f>
        <v/>
      </c>
      <c r="U14" s="139" t="str">
        <f>IFERROR(INDEX(Расходка[Наименование расходного материала],MATCH(Расходка[№],Поиск_расходки[Индекс4],0)),"")</f>
        <v/>
      </c>
      <c r="V14" s="139" t="str">
        <f>IFERROR(INDEX(Расходка[Наименование расходного материала],MATCH(Расходка[№],Поиск_расходки[Индекс5],0)),"")</f>
        <v/>
      </c>
      <c r="W14" s="139" t="str">
        <f>IFERROR(INDEX(Расходка[Наименование расходного материала],MATCH(Расходка[№],Поиск_расходки[Индекс6],0)),"")</f>
        <v/>
      </c>
      <c r="X14" s="139" t="str">
        <f>IFERROR(INDEX(Расходка[Наименование расходного материала],MATCH(Расходка[№],Поиск_расходки[Индекс7],0)),"")</f>
        <v/>
      </c>
      <c r="Y14" s="139" t="str">
        <f>IFERROR(INDEX(Расходка[Наименование расходного материала],MATCH(Расходка[№],Поиск_расходки[Индекс8],0)),"")</f>
        <v/>
      </c>
      <c r="Z14" s="139" t="str">
        <f>IFERROR(INDEX(Расходка[Наименование расходного материала],MATCH(Расходка[№],Поиск_расходки[Индекс9],0)),"")</f>
        <v>ProVia 9 Hydro-Track®</v>
      </c>
      <c r="AA14" s="139" t="str">
        <f>IFERROR(INDEX(Расходка[Наименование расходного материала],MATCH(Расходка[№],Поиск_расходки[Индекс10],0)),"")</f>
        <v>ProVia 9 Hydro-Track®</v>
      </c>
      <c r="AB14" s="139" t="str">
        <f>IFERROR(INDEX(Расходка[Наименование расходного материала],MATCH(Расходка[№],Поиск_расходки[Индекс11],0)),"")</f>
        <v>ProVia 9 Hydro-Track®</v>
      </c>
      <c r="AC14" s="139" t="str">
        <f>IFERROR(INDEX(Расходка[Наименование расходного материала],MATCH(Расходка[№],Поиск_расходки[Индекс12],0)),"")</f>
        <v>ProVia 9 Hydro-Track®</v>
      </c>
      <c r="AD14" s="139" t="str">
        <f>IFERROR(INDEX(Расходка[Наименование расходного материала],MATCH(Расходка[№],Поиск_расходки[Индекс13],0)),"")</f>
        <v>ProVia 9 Hydro-Track®</v>
      </c>
      <c r="AF14" s="4" t="s">
        <v>5</v>
      </c>
      <c r="AG14" s="4" t="s">
        <v>111</v>
      </c>
      <c r="AI14" s="2">
        <v>218190</v>
      </c>
      <c r="AJ14" s="162" t="s">
        <v>388</v>
      </c>
    </row>
    <row r="15" spans="1:39">
      <c r="A15">
        <v>14</v>
      </c>
      <c r="B15" t="s">
        <v>3</v>
      </c>
      <c r="C15" t="s">
        <v>436</v>
      </c>
      <c r="E15" s="140">
        <f>IF(ISNUMBER(SEARCH('Карта учёта'!$B$13,Расходка[[#This Row],[Наименование расходного материала]])),MAX($E$1:E14)+1,0)</f>
        <v>0</v>
      </c>
      <c r="F15" s="140">
        <f>IF(ISNUMBER(SEARCH('Карта учёта'!$B$14,Расходка[[#This Row],[Наименование расходного материала]])),MAX($F$1:F14)+1,0)</f>
        <v>0</v>
      </c>
      <c r="G15" s="140">
        <f>IF(ISNUMBER(SEARCH('Карта учёта'!$B$15,Расходка[Наименование расходного материала])),MAX($G$1:G14)+1,0)</f>
        <v>0</v>
      </c>
      <c r="H15" s="140">
        <f>IF(ISNUMBER(SEARCH('Карта учёта'!$B$16,Расходка[Наименование расходного материала])),MAX($H$1:H14)+1,0)</f>
        <v>0</v>
      </c>
      <c r="I15" s="140">
        <f>IF(ISNUMBER(SEARCH('Карта учёта'!$B$17,Расходка[Наименование расходного материала])),MAX($I$1:I14)+1,0)</f>
        <v>0</v>
      </c>
      <c r="J15" s="140">
        <f>IF(ISNUMBER(SEARCH('Карта учёта'!$B$18,Расходка[Наименование расходного материала])),MAX($J$1:J14)+1,0)</f>
        <v>0</v>
      </c>
      <c r="K15" s="140">
        <f>IF(ISNUMBER(SEARCH('Карта учёта'!$B$19,Расходка[Наименование расходного материала])),MAX($K$1:K14)+1,0)</f>
        <v>0</v>
      </c>
      <c r="L15" s="140">
        <f>IF(ISNUMBER(SEARCH('Карта учёта'!$B$20,Расходка[Наименование расходного материала])),MAX($L$1:L14)+1,0)</f>
        <v>0</v>
      </c>
      <c r="M15" s="140">
        <f>IF(ISNUMBER(SEARCH('Карта учёта'!$B$21,Расходка[Наименование расходного материала])),MAX($M$1:M14)+1,0)</f>
        <v>14</v>
      </c>
      <c r="N15" s="142">
        <f>IF(ISNUMBER(SEARCH('Карта учёта'!$B$22,Расходка[Наименование расходного материала])),MAX($N$1:N14)+1,0)</f>
        <v>14</v>
      </c>
      <c r="O15" s="140">
        <f>IF(ISNUMBER(SEARCH('Карта учёта'!$B$23,Расходка[Наименование расходного материала])),MAX($O$1:O14)+1,0)</f>
        <v>14</v>
      </c>
      <c r="P15" s="140">
        <f>IF(ISNUMBER(SEARCH('Карта учёта'!$B$24,Расходка[Наименование расходного материала])),MAX($P$1:P14)+1,0)</f>
        <v>14</v>
      </c>
      <c r="Q15" s="140">
        <f>IF(ISNUMBER(SEARCH('Карта учёта'!$B$25,Расходка[Наименование расходного материала])),MAX($Q$1:Q14)+1,0)</f>
        <v>14</v>
      </c>
      <c r="R15" s="139" t="str">
        <f>IFERROR(INDEX(Расходка[Наименование расходного материала],MATCH(Расходка[№],Поиск_расходки[Индекс1],0)),"")</f>
        <v/>
      </c>
      <c r="S15" s="139" t="str">
        <f>IFERROR(INDEX(Расходка[Наименование расходного материала],MATCH(Расходка[№],Поиск_расходки[Индекс2],0)),"")</f>
        <v/>
      </c>
      <c r="T15" s="139" t="str">
        <f>IFERROR(INDEX(Расходка[Наименование расходного материала],MATCH(Расходка[№],Поиск_расходки[Индекс3],0)),"")</f>
        <v/>
      </c>
      <c r="U15" s="139" t="str">
        <f>IFERROR(INDEX(Расходка[Наименование расходного материала],MATCH(Расходка[№],Поиск_расходки[Индекс4],0)),"")</f>
        <v/>
      </c>
      <c r="V15" s="139" t="str">
        <f>IFERROR(INDEX(Расходка[Наименование расходного материала],MATCH(Расходка[№],Поиск_расходки[Индекс5],0)),"")</f>
        <v/>
      </c>
      <c r="W15" s="139" t="str">
        <f>IFERROR(INDEX(Расходка[Наименование расходного материала],MATCH(Расходка[№],Поиск_расходки[Индекс6],0)),"")</f>
        <v/>
      </c>
      <c r="X15" s="139" t="str">
        <f>IFERROR(INDEX(Расходка[Наименование расходного материала],MATCH(Расходка[№],Поиск_расходки[Индекс7],0)),"")</f>
        <v/>
      </c>
      <c r="Y15" s="139" t="str">
        <f>IFERROR(INDEX(Расходка[Наименование расходного материала],MATCH(Расходка[№],Поиск_расходки[Индекс8],0)),"")</f>
        <v/>
      </c>
      <c r="Z15" s="139" t="str">
        <f>IFERROR(INDEX(Расходка[Наименование расходного материала],MATCH(Расходка[№],Поиск_расходки[Индекс9],0)),"")</f>
        <v>Проводник коронарный  1g, Angioline</v>
      </c>
      <c r="AA15" s="139" t="str">
        <f>IFERROR(INDEX(Расходка[Наименование расходного материала],MATCH(Расходка[№],Поиск_расходки[Индекс10],0)),"")</f>
        <v>Проводник коронарный  1g, Angioline</v>
      </c>
      <c r="AB15" s="139" t="str">
        <f>IFERROR(INDEX(Расходка[Наименование расходного материала],MATCH(Расходка[№],Поиск_расходки[Индекс11],0)),"")</f>
        <v>Проводник коронарный  1g, Angioline</v>
      </c>
      <c r="AC15" s="139" t="str">
        <f>IFERROR(INDEX(Расходка[Наименование расходного материала],MATCH(Расходка[№],Поиск_расходки[Индекс12],0)),"")</f>
        <v>Проводник коронарный  1g, Angioline</v>
      </c>
      <c r="AD15" s="139" t="str">
        <f>IFERROR(INDEX(Расходка[Наименование расходного материала],MATCH(Расходка[№],Поиск_расходки[Индекс13],0)),"")</f>
        <v>Проводник коронарный  1g, Angioline</v>
      </c>
      <c r="AF15" s="4" t="s">
        <v>5</v>
      </c>
      <c r="AG15" s="4" t="s">
        <v>112</v>
      </c>
      <c r="AI15" s="2">
        <v>136170</v>
      </c>
      <c r="AJ15" t="s">
        <v>5</v>
      </c>
    </row>
    <row r="16" spans="1:39">
      <c r="A16">
        <v>15</v>
      </c>
      <c r="B16" t="s">
        <v>3</v>
      </c>
      <c r="C16" t="s">
        <v>124</v>
      </c>
      <c r="E16" s="140">
        <f>IF(ISNUMBER(SEARCH('Карта учёта'!$B$13,Расходка[[#This Row],[Наименование расходного материала]])),MAX($E$1:E15)+1,0)</f>
        <v>0</v>
      </c>
      <c r="F16" s="140">
        <f>IF(ISNUMBER(SEARCH('Карта учёта'!$B$14,Расходка[[#This Row],[Наименование расходного материала]])),MAX($F$1:F15)+1,0)</f>
        <v>0</v>
      </c>
      <c r="G16" s="140">
        <f>IF(ISNUMBER(SEARCH('Карта учёта'!$B$15,Расходка[Наименование расходного материала])),MAX($G$1:G15)+1,0)</f>
        <v>0</v>
      </c>
      <c r="H16" s="140">
        <f>IF(ISNUMBER(SEARCH('Карта учёта'!$B$16,Расходка[Наименование расходного материала])),MAX($H$1:H15)+1,0)</f>
        <v>0</v>
      </c>
      <c r="I16" s="140">
        <f>IF(ISNUMBER(SEARCH('Карта учёта'!$B$17,Расходка[Наименование расходного материала])),MAX($I$1:I15)+1,0)</f>
        <v>0</v>
      </c>
      <c r="J16" s="140">
        <f>IF(ISNUMBER(SEARCH('Карта учёта'!$B$18,Расходка[Наименование расходного материала])),MAX($J$1:J15)+1,0)</f>
        <v>0</v>
      </c>
      <c r="K16" s="140">
        <f>IF(ISNUMBER(SEARCH('Карта учёта'!$B$19,Расходка[Наименование расходного материала])),MAX($K$1:K15)+1,0)</f>
        <v>0</v>
      </c>
      <c r="L16" s="140">
        <f>IF(ISNUMBER(SEARCH('Карта учёта'!$B$20,Расходка[Наименование расходного материала])),MAX($L$1:L15)+1,0)</f>
        <v>0</v>
      </c>
      <c r="M16" s="140">
        <f>IF(ISNUMBER(SEARCH('Карта учёта'!$B$21,Расходка[Наименование расходного материала])),MAX($M$1:M15)+1,0)</f>
        <v>15</v>
      </c>
      <c r="N16" s="142">
        <f>IF(ISNUMBER(SEARCH('Карта учёта'!$B$22,Расходка[Наименование расходного материала])),MAX($N$1:N15)+1,0)</f>
        <v>15</v>
      </c>
      <c r="O16" s="140">
        <f>IF(ISNUMBER(SEARCH('Карта учёта'!$B$23,Расходка[Наименование расходного материала])),MAX($O$1:O15)+1,0)</f>
        <v>15</v>
      </c>
      <c r="P16" s="140">
        <f>IF(ISNUMBER(SEARCH('Карта учёта'!$B$24,Расходка[Наименование расходного материала])),MAX($P$1:P15)+1,0)</f>
        <v>15</v>
      </c>
      <c r="Q16" s="140">
        <f>IF(ISNUMBER(SEARCH('Карта учёта'!$B$25,Расходка[Наименование расходного материала])),MAX($Q$1:Q15)+1,0)</f>
        <v>15</v>
      </c>
      <c r="R16" s="139" t="str">
        <f>IFERROR(INDEX(Расходка[Наименование расходного материала],MATCH(Расходка[№],Поиск_расходки[Индекс1],0)),"")</f>
        <v/>
      </c>
      <c r="S16" s="139" t="str">
        <f>IFERROR(INDEX(Расходка[Наименование расходного материала],MATCH(Расходка[№],Поиск_расходки[Индекс2],0)),"")</f>
        <v/>
      </c>
      <c r="T16" s="139" t="str">
        <f>IFERROR(INDEX(Расходка[Наименование расходного материала],MATCH(Расходка[№],Поиск_расходки[Индекс3],0)),"")</f>
        <v/>
      </c>
      <c r="U16" s="139" t="str">
        <f>IFERROR(INDEX(Расходка[Наименование расходного материала],MATCH(Расходка[№],Поиск_расходки[Индекс4],0)),"")</f>
        <v/>
      </c>
      <c r="V16" s="139" t="str">
        <f>IFERROR(INDEX(Расходка[Наименование расходного материала],MATCH(Расходка[№],Поиск_расходки[Индекс5],0)),"")</f>
        <v/>
      </c>
      <c r="W16" s="139" t="str">
        <f>IFERROR(INDEX(Расходка[Наименование расходного материала],MATCH(Расходка[№],Поиск_расходки[Индекс6],0)),"")</f>
        <v/>
      </c>
      <c r="X16" s="139" t="str">
        <f>IFERROR(INDEX(Расходка[Наименование расходного материала],MATCH(Расходка[№],Поиск_расходки[Индекс7],0)),"")</f>
        <v/>
      </c>
      <c r="Y16" s="139" t="str">
        <f>IFERROR(INDEX(Расходка[Наименование расходного материала],MATCH(Расходка[№],Поиск_расходки[Индекс8],0)),"")</f>
        <v/>
      </c>
      <c r="Z16" s="139" t="str">
        <f>IFERROR(INDEX(Расходка[Наименование расходного материала],MATCH(Расходка[№],Поиск_расходки[Индекс9],0)),"")</f>
        <v>Проводник коронарный  3g, Angioline</v>
      </c>
      <c r="AA16" s="139" t="str">
        <f>IFERROR(INDEX(Расходка[Наименование расходного материала],MATCH(Расходка[№],Поиск_расходки[Индекс10],0)),"")</f>
        <v>Проводник коронарный  3g, Angioline</v>
      </c>
      <c r="AB16" s="139" t="str">
        <f>IFERROR(INDEX(Расходка[Наименование расходного материала],MATCH(Расходка[№],Поиск_расходки[Индекс11],0)),"")</f>
        <v>Проводник коронарный  3g, Angioline</v>
      </c>
      <c r="AC16" s="139" t="str">
        <f>IFERROR(INDEX(Расходка[Наименование расходного материала],MATCH(Расходка[№],Поиск_расходки[Индекс12],0)),"")</f>
        <v>Проводник коронарный  3g, Angioline</v>
      </c>
      <c r="AD16" s="139" t="str">
        <f>IFERROR(INDEX(Расходка[Наименование расходного материала],MATCH(Расходка[№],Поиск_расходки[Индекс13],0)),"")</f>
        <v>Проводник коронарный  3g, Angioline</v>
      </c>
      <c r="AF16" s="4" t="s">
        <v>5</v>
      </c>
      <c r="AG16" s="4" t="s">
        <v>419</v>
      </c>
    </row>
    <row r="17" spans="1:33">
      <c r="A17">
        <v>16</v>
      </c>
      <c r="B17" t="s">
        <v>3</v>
      </c>
      <c r="C17" t="s">
        <v>398</v>
      </c>
      <c r="E17" s="140">
        <f>IF(ISNUMBER(SEARCH('Карта учёта'!$B$13,Расходка[[#This Row],[Наименование расходного материала]])),MAX($E$1:E16)+1,0)</f>
        <v>0</v>
      </c>
      <c r="F17" s="140">
        <f>IF(ISNUMBER(SEARCH('Карта учёта'!$B$14,Расходка[[#This Row],[Наименование расходного материала]])),MAX($F$1:F16)+1,0)</f>
        <v>0</v>
      </c>
      <c r="G17" s="140">
        <f>IF(ISNUMBER(SEARCH('Карта учёта'!$B$15,Расходка[Наименование расходного материала])),MAX($G$1:G16)+1,0)</f>
        <v>0</v>
      </c>
      <c r="H17" s="140">
        <f>IF(ISNUMBER(SEARCH('Карта учёта'!$B$16,Расходка[Наименование расходного материала])),MAX($H$1:H16)+1,0)</f>
        <v>0</v>
      </c>
      <c r="I17" s="140">
        <f>IF(ISNUMBER(SEARCH('Карта учёта'!$B$17,Расходка[Наименование расходного материала])),MAX($I$1:I16)+1,0)</f>
        <v>0</v>
      </c>
      <c r="J17" s="140">
        <f>IF(ISNUMBER(SEARCH('Карта учёта'!$B$18,Расходка[Наименование расходного материала])),MAX($J$1:J16)+1,0)</f>
        <v>0</v>
      </c>
      <c r="K17" s="140">
        <f>IF(ISNUMBER(SEARCH('Карта учёта'!$B$19,Расходка[Наименование расходного материала])),MAX($K$1:K16)+1,0)</f>
        <v>0</v>
      </c>
      <c r="L17" s="140">
        <f>IF(ISNUMBER(SEARCH('Карта учёта'!$B$20,Расходка[Наименование расходного материала])),MAX($L$1:L16)+1,0)</f>
        <v>0</v>
      </c>
      <c r="M17" s="140">
        <f>IF(ISNUMBER(SEARCH('Карта учёта'!$B$21,Расходка[Наименование расходного материала])),MAX($M$1:M16)+1,0)</f>
        <v>16</v>
      </c>
      <c r="N17" s="142">
        <f>IF(ISNUMBER(SEARCH('Карта учёта'!$B$22,Расходка[Наименование расходного материала])),MAX($N$1:N16)+1,0)</f>
        <v>16</v>
      </c>
      <c r="O17" s="140">
        <f>IF(ISNUMBER(SEARCH('Карта учёта'!$B$23,Расходка[Наименование расходного материала])),MAX($O$1:O16)+1,0)</f>
        <v>16</v>
      </c>
      <c r="P17" s="140">
        <f>IF(ISNUMBER(SEARCH('Карта учёта'!$B$24,Расходка[Наименование расходного материала])),MAX($P$1:P16)+1,0)</f>
        <v>16</v>
      </c>
      <c r="Q17" s="140">
        <f>IF(ISNUMBER(SEARCH('Карта учёта'!$B$25,Расходка[Наименование расходного материала])),MAX($Q$1:Q16)+1,0)</f>
        <v>16</v>
      </c>
      <c r="R17" s="139" t="str">
        <f>IFERROR(INDEX(Расходка[Наименование расходного материала],MATCH(Расходка[№],Поиск_расходки[Индекс1],0)),"")</f>
        <v/>
      </c>
      <c r="S17" s="139" t="str">
        <f>IFERROR(INDEX(Расходка[Наименование расходного материала],MATCH(Расходка[№],Поиск_расходки[Индекс2],0)),"")</f>
        <v/>
      </c>
      <c r="T17" s="139" t="str">
        <f>IFERROR(INDEX(Расходка[Наименование расходного материала],MATCH(Расходка[№],Поиск_расходки[Индекс3],0)),"")</f>
        <v/>
      </c>
      <c r="U17" s="139" t="str">
        <f>IFERROR(INDEX(Расходка[Наименование расходного материала],MATCH(Расходка[№],Поиск_расходки[Индекс4],0)),"")</f>
        <v/>
      </c>
      <c r="V17" s="139" t="str">
        <f>IFERROR(INDEX(Расходка[Наименование расходного материала],MATCH(Расходка[№],Поиск_расходки[Индекс5],0)),"")</f>
        <v/>
      </c>
      <c r="W17" s="139" t="str">
        <f>IFERROR(INDEX(Расходка[Наименование расходного материала],MATCH(Расходка[№],Поиск_расходки[Индекс6],0)),"")</f>
        <v/>
      </c>
      <c r="X17" s="139" t="str">
        <f>IFERROR(INDEX(Расходка[Наименование расходного материала],MATCH(Расходка[№],Поиск_расходки[Индекс7],0)),"")</f>
        <v/>
      </c>
      <c r="Y17" s="139" t="str">
        <f>IFERROR(INDEX(Расходка[Наименование расходного материала],MATCH(Расходка[№],Поиск_расходки[Индекс8],0)),"")</f>
        <v/>
      </c>
      <c r="Z17" s="139" t="str">
        <f>IFERROR(INDEX(Расходка[Наименование расходного материала],MATCH(Расходка[№],Поиск_расходки[Индекс9],0)),"")</f>
        <v>Cougar LS Hydro-Track®</v>
      </c>
      <c r="AA17" s="139" t="str">
        <f>IFERROR(INDEX(Расходка[Наименование расходного материала],MATCH(Расходка[№],Поиск_расходки[Индекс10],0)),"")</f>
        <v>Cougar LS Hydro-Track®</v>
      </c>
      <c r="AB17" s="139" t="str">
        <f>IFERROR(INDEX(Расходка[Наименование расходного материала],MATCH(Расходка[№],Поиск_расходки[Индекс11],0)),"")</f>
        <v>Cougar LS Hydro-Track®</v>
      </c>
      <c r="AC17" s="139" t="str">
        <f>IFERROR(INDEX(Расходка[Наименование расходного материала],MATCH(Расходка[№],Поиск_расходки[Индекс12],0)),"")</f>
        <v>Cougar LS Hydro-Track®</v>
      </c>
      <c r="AD17" s="139" t="str">
        <f>IFERROR(INDEX(Расходка[Наименование расходного материала],MATCH(Расходка[№],Поиск_расходки[Индекс13],0)),"")</f>
        <v>Cougar LS Hydro-Track®</v>
      </c>
      <c r="AF17" s="4" t="s">
        <v>5</v>
      </c>
      <c r="AG17" s="4" t="s">
        <v>416</v>
      </c>
    </row>
    <row r="18" spans="1:33">
      <c r="A18">
        <v>17</v>
      </c>
      <c r="B18" t="s">
        <v>3</v>
      </c>
      <c r="C18" t="s">
        <v>426</v>
      </c>
      <c r="D18" s="1"/>
      <c r="E18" s="140">
        <f>IF(ISNUMBER(SEARCH('Карта учёта'!$B$13,Расходка[[#This Row],[Наименование расходного материала]])),MAX($E$1:E17)+1,0)</f>
        <v>0</v>
      </c>
      <c r="F18" s="140">
        <f>IF(ISNUMBER(SEARCH('Карта учёта'!$B$14,Расходка[[#This Row],[Наименование расходного материала]])),MAX($F$1:F17)+1,0)</f>
        <v>0</v>
      </c>
      <c r="G18" s="140">
        <f>IF(ISNUMBER(SEARCH('Карта учёта'!$B$15,Расходка[Наименование расходного материала])),MAX($G$1:G17)+1,0)</f>
        <v>0</v>
      </c>
      <c r="H18" s="140">
        <f>IF(ISNUMBER(SEARCH('Карта учёта'!$B$16,Расходка[Наименование расходного материала])),MAX($H$1:H17)+1,0)</f>
        <v>0</v>
      </c>
      <c r="I18" s="140">
        <f>IF(ISNUMBER(SEARCH('Карта учёта'!$B$17,Расходка[Наименование расходного материала])),MAX($I$1:I17)+1,0)</f>
        <v>0</v>
      </c>
      <c r="J18" s="140">
        <f>IF(ISNUMBER(SEARCH('Карта учёта'!$B$18,Расходка[Наименование расходного материала])),MAX($J$1:J17)+1,0)</f>
        <v>0</v>
      </c>
      <c r="K18" s="140">
        <f>IF(ISNUMBER(SEARCH('Карта учёта'!$B$19,Расходка[Наименование расходного материала])),MAX($K$1:K17)+1,0)</f>
        <v>0</v>
      </c>
      <c r="L18" s="140">
        <f>IF(ISNUMBER(SEARCH('Карта учёта'!$B$20,Расходка[Наименование расходного материала])),MAX($L$1:L17)+1,0)</f>
        <v>0</v>
      </c>
      <c r="M18" s="140">
        <f>IF(ISNUMBER(SEARCH('Карта учёта'!$B$21,Расходка[Наименование расходного материала])),MAX($M$1:M17)+1,0)</f>
        <v>17</v>
      </c>
      <c r="N18" s="142">
        <f>IF(ISNUMBER(SEARCH('Карта учёта'!$B$22,Расходка[Наименование расходного материала])),MAX($N$1:N17)+1,0)</f>
        <v>17</v>
      </c>
      <c r="O18" s="140">
        <f>IF(ISNUMBER(SEARCH('Карта учёта'!$B$23,Расходка[Наименование расходного материала])),MAX($O$1:O17)+1,0)</f>
        <v>17</v>
      </c>
      <c r="P18" s="140">
        <f>IF(ISNUMBER(SEARCH('Карта учёта'!$B$24,Расходка[Наименование расходного материала])),MAX($P$1:P17)+1,0)</f>
        <v>17</v>
      </c>
      <c r="Q18" s="140">
        <f>IF(ISNUMBER(SEARCH('Карта учёта'!$B$25,Расходка[Наименование расходного материала])),MAX($Q$1:Q17)+1,0)</f>
        <v>17</v>
      </c>
      <c r="R18" s="139" t="str">
        <f>IFERROR(INDEX(Расходка[Наименование расходного материала],MATCH(Расходка[№],Поиск_расходки[Индекс1],0)),"")</f>
        <v/>
      </c>
      <c r="S18" s="139" t="str">
        <f>IFERROR(INDEX(Расходка[Наименование расходного материала],MATCH(Расходка[№],Поиск_расходки[Индекс2],0)),"")</f>
        <v/>
      </c>
      <c r="T18" s="139" t="str">
        <f>IFERROR(INDEX(Расходка[Наименование расходного материала],MATCH(Расходка[№],Поиск_расходки[Индекс3],0)),"")</f>
        <v/>
      </c>
      <c r="U18" s="139" t="str">
        <f>IFERROR(INDEX(Расходка[Наименование расходного материала],MATCH(Расходка[№],Поиск_расходки[Индекс4],0)),"")</f>
        <v/>
      </c>
      <c r="V18" s="139" t="str">
        <f>IFERROR(INDEX(Расходка[Наименование расходного материала],MATCH(Расходка[№],Поиск_расходки[Индекс5],0)),"")</f>
        <v/>
      </c>
      <c r="W18" s="139" t="str">
        <f>IFERROR(INDEX(Расходка[Наименование расходного материала],MATCH(Расходка[№],Поиск_расходки[Индекс6],0)),"")</f>
        <v/>
      </c>
      <c r="X18" s="139" t="str">
        <f>IFERROR(INDEX(Расходка[Наименование расходного материала],MATCH(Расходка[№],Поиск_расходки[Индекс7],0)),"")</f>
        <v/>
      </c>
      <c r="Y18" s="139" t="str">
        <f>IFERROR(INDEX(Расходка[Наименование расходного материала],MATCH(Расходка[№],Поиск_расходки[Индекс8],0)),"")</f>
        <v/>
      </c>
      <c r="Z18" s="139" t="str">
        <f>IFERROR(INDEX(Расходка[Наименование расходного материала],MATCH(Расходка[№],Поиск_расходки[Индекс9],0)),"")</f>
        <v>Cougar XT Hydro-Track®</v>
      </c>
      <c r="AA18" s="139" t="str">
        <f>IFERROR(INDEX(Расходка[Наименование расходного материала],MATCH(Расходка[№],Поиск_расходки[Индекс10],0)),"")</f>
        <v>Cougar XT Hydro-Track®</v>
      </c>
      <c r="AB18" s="139" t="str">
        <f>IFERROR(INDEX(Расходка[Наименование расходного материала],MATCH(Расходка[№],Поиск_расходки[Индекс11],0)),"")</f>
        <v>Cougar XT Hydro-Track®</v>
      </c>
      <c r="AC18" s="139" t="str">
        <f>IFERROR(INDEX(Расходка[Наименование расходного материала],MATCH(Расходка[№],Поиск_расходки[Индекс12],0)),"")</f>
        <v>Cougar XT Hydro-Track®</v>
      </c>
      <c r="AD18" s="139" t="str">
        <f>IFERROR(INDEX(Расходка[Наименование расходного материала],MATCH(Расходка[№],Поиск_расходки[Индекс13],0)),"")</f>
        <v>Cougar XT Hydro-Track®</v>
      </c>
      <c r="AF18" s="4" t="s">
        <v>5</v>
      </c>
      <c r="AG18" s="4" t="s">
        <v>114</v>
      </c>
    </row>
    <row r="19" spans="1:33">
      <c r="A19">
        <v>18</v>
      </c>
      <c r="B19" t="s">
        <v>3</v>
      </c>
      <c r="C19" s="1" t="s">
        <v>399</v>
      </c>
      <c r="E19" s="140">
        <f>IF(ISNUMBER(SEARCH('Карта учёта'!$B$13,Расходка[[#This Row],[Наименование расходного материала]])),MAX($E$1:E18)+1,0)</f>
        <v>0</v>
      </c>
      <c r="F19" s="140">
        <f>IF(ISNUMBER(SEARCH('Карта учёта'!$B$14,Расходка[[#This Row],[Наименование расходного материала]])),MAX($F$1:F18)+1,0)</f>
        <v>0</v>
      </c>
      <c r="G19" s="140">
        <f>IF(ISNUMBER(SEARCH('Карта учёта'!$B$15,Расходка[Наименование расходного материала])),MAX($G$1:G18)+1,0)</f>
        <v>1</v>
      </c>
      <c r="H19" s="140">
        <f>IF(ISNUMBER(SEARCH('Карта учёта'!$B$16,Расходка[Наименование расходного материала])),MAX($H$1:H18)+1,0)</f>
        <v>0</v>
      </c>
      <c r="I19" s="140">
        <f>IF(ISNUMBER(SEARCH('Карта учёта'!$B$17,Расходка[Наименование расходного материала])),MAX($I$1:I18)+1,0)</f>
        <v>0</v>
      </c>
      <c r="J19" s="140">
        <f>IF(ISNUMBER(SEARCH('Карта учёта'!$B$18,Расходка[Наименование расходного материала])),MAX($J$1:J18)+1,0)</f>
        <v>0</v>
      </c>
      <c r="K19" s="140">
        <f>IF(ISNUMBER(SEARCH('Карта учёта'!$B$19,Расходка[Наименование расходного материала])),MAX($K$1:K18)+1,0)</f>
        <v>0</v>
      </c>
      <c r="L19" s="140">
        <f>IF(ISNUMBER(SEARCH('Карта учёта'!$B$20,Расходка[Наименование расходного материала])),MAX($L$1:L18)+1,0)</f>
        <v>0</v>
      </c>
      <c r="M19" s="140">
        <f>IF(ISNUMBER(SEARCH('Карта учёта'!$B$21,Расходка[Наименование расходного материала])),MAX($M$1:M18)+1,0)</f>
        <v>18</v>
      </c>
      <c r="N19" s="142">
        <f>IF(ISNUMBER(SEARCH('Карта учёта'!$B$22,Расходка[Наименование расходного материала])),MAX($N$1:N18)+1,0)</f>
        <v>18</v>
      </c>
      <c r="O19" s="140">
        <f>IF(ISNUMBER(SEARCH('Карта учёта'!$B$23,Расходка[Наименование расходного материала])),MAX($O$1:O18)+1,0)</f>
        <v>18</v>
      </c>
      <c r="P19" s="140">
        <f>IF(ISNUMBER(SEARCH('Карта учёта'!$B$24,Расходка[Наименование расходного материала])),MAX($P$1:P18)+1,0)</f>
        <v>18</v>
      </c>
      <c r="Q19" s="140">
        <f>IF(ISNUMBER(SEARCH('Карта учёта'!$B$25,Расходка[Наименование расходного материала])),MAX($Q$1:Q18)+1,0)</f>
        <v>18</v>
      </c>
      <c r="R19" s="139" t="str">
        <f>IFERROR(INDEX(Расходка[Наименование расходного материала],MATCH(Расходка[№],Поиск_расходки[Индекс1],0)),"")</f>
        <v/>
      </c>
      <c r="S19" s="139" t="str">
        <f>IFERROR(INDEX(Расходка[Наименование расходного материала],MATCH(Расходка[№],Поиск_расходки[Индекс2],0)),"")</f>
        <v/>
      </c>
      <c r="T19" s="139" t="str">
        <f>IFERROR(INDEX(Расходка[Наименование расходного материала],MATCH(Расходка[№],Поиск_расходки[Индекс3],0)),"")</f>
        <v/>
      </c>
      <c r="U19" s="139" t="str">
        <f>IFERROR(INDEX(Расходка[Наименование расходного материала],MATCH(Расходка[№],Поиск_расходки[Индекс4],0)),"")</f>
        <v/>
      </c>
      <c r="V19" s="139" t="str">
        <f>IFERROR(INDEX(Расходка[Наименование расходного материала],MATCH(Расходка[№],Поиск_расходки[Индекс5],0)),"")</f>
        <v/>
      </c>
      <c r="W19" s="139" t="str">
        <f>IFERROR(INDEX(Расходка[Наименование расходного материала],MATCH(Расходка[№],Поиск_расходки[Индекс6],0)),"")</f>
        <v/>
      </c>
      <c r="X19" s="139" t="str">
        <f>IFERROR(INDEX(Расходка[Наименование расходного материала],MATCH(Расходка[№],Поиск_расходки[Индекс7],0)),"")</f>
        <v/>
      </c>
      <c r="Y19" s="139" t="str">
        <f>IFERROR(INDEX(Расходка[Наименование расходного материала],MATCH(Расходка[№],Поиск_расходки[Индекс8],0)),"")</f>
        <v/>
      </c>
      <c r="Z19" s="139" t="str">
        <f>IFERROR(INDEX(Расходка[Наименование расходного материала],MATCH(Расходка[№],Поиск_расходки[Индекс9],0)),"")</f>
        <v>Intuition</v>
      </c>
      <c r="AA19" s="139" t="str">
        <f>IFERROR(INDEX(Расходка[Наименование расходного материала],MATCH(Расходка[№],Поиск_расходки[Индекс10],0)),"")</f>
        <v>Intuition</v>
      </c>
      <c r="AB19" s="139" t="str">
        <f>IFERROR(INDEX(Расходка[Наименование расходного материала],MATCH(Расходка[№],Поиск_расходки[Индекс11],0)),"")</f>
        <v>Intuition</v>
      </c>
      <c r="AC19" s="139" t="str">
        <f>IFERROR(INDEX(Расходка[Наименование расходного материала],MATCH(Расходка[№],Поиск_расходки[Индекс12],0)),"")</f>
        <v>Intuition</v>
      </c>
      <c r="AD19" s="139" t="str">
        <f>IFERROR(INDEX(Расходка[Наименование расходного материала],MATCH(Расходка[№],Поиск_расходки[Индекс13],0)),"")</f>
        <v>Intuition</v>
      </c>
      <c r="AF19" s="4" t="s">
        <v>5</v>
      </c>
      <c r="AG19" s="4" t="s">
        <v>115</v>
      </c>
    </row>
    <row r="20" spans="1:33">
      <c r="A20">
        <v>19</v>
      </c>
      <c r="B20" t="s">
        <v>3</v>
      </c>
      <c r="C20" s="1" t="s">
        <v>458</v>
      </c>
      <c r="E20" s="140">
        <f>IF(ISNUMBER(SEARCH('Карта учёта'!$B$13,Расходка[[#This Row],[Наименование расходного материала]])),MAX($E$1:E19)+1,0)</f>
        <v>0</v>
      </c>
      <c r="F20" s="140">
        <f>IF(ISNUMBER(SEARCH('Карта учёта'!$B$14,Расходка[[#This Row],[Наименование расходного материала]])),MAX($F$1:F19)+1,0)</f>
        <v>0</v>
      </c>
      <c r="G20" s="140">
        <f>IF(ISNUMBER(SEARCH('Карта учёта'!$B$15,Расходка[Наименование расходного материала])),MAX($G$1:G19)+1,0)</f>
        <v>0</v>
      </c>
      <c r="H20" s="140">
        <f>IF(ISNUMBER(SEARCH('Карта учёта'!$B$16,Расходка[Наименование расходного материала])),MAX($H$1:H19)+1,0)</f>
        <v>0</v>
      </c>
      <c r="I20" s="140">
        <f>IF(ISNUMBER(SEARCH('Карта учёта'!$B$17,Расходка[Наименование расходного материала])),MAX($I$1:I19)+1,0)</f>
        <v>0</v>
      </c>
      <c r="J20" s="140">
        <f>IF(ISNUMBER(SEARCH('Карта учёта'!$B$18,Расходка[Наименование расходного материала])),MAX($J$1:J19)+1,0)</f>
        <v>0</v>
      </c>
      <c r="K20" s="140">
        <f>IF(ISNUMBER(SEARCH('Карта учёта'!$B$19,Расходка[Наименование расходного материала])),MAX($K$1:K19)+1,0)</f>
        <v>0</v>
      </c>
      <c r="L20" s="140">
        <f>IF(ISNUMBER(SEARCH('Карта учёта'!$B$20,Расходка[Наименование расходного материала])),MAX($L$1:L19)+1,0)</f>
        <v>0</v>
      </c>
      <c r="M20" s="140">
        <f>IF(ISNUMBER(SEARCH('Карта учёта'!$B$21,Расходка[Наименование расходного материала])),MAX($M$1:M19)+1,0)</f>
        <v>19</v>
      </c>
      <c r="N20" s="142">
        <f>IF(ISNUMBER(SEARCH('Карта учёта'!$B$22,Расходка[Наименование расходного материала])),MAX($N$1:N19)+1,0)</f>
        <v>19</v>
      </c>
      <c r="O20" s="140">
        <f>IF(ISNUMBER(SEARCH('Карта учёта'!$B$23,Расходка[Наименование расходного материала])),MAX($O$1:O19)+1,0)</f>
        <v>19</v>
      </c>
      <c r="P20" s="140">
        <f>IF(ISNUMBER(SEARCH('Карта учёта'!$B$24,Расходка[Наименование расходного материала])),MAX($P$1:P19)+1,0)</f>
        <v>19</v>
      </c>
      <c r="Q20" s="140">
        <f>IF(ISNUMBER(SEARCH('Карта учёта'!$B$25,Расходка[Наименование расходного материала])),MAX($Q$1:Q19)+1,0)</f>
        <v>19</v>
      </c>
      <c r="R20" s="139" t="str">
        <f>IFERROR(INDEX(Расходка[Наименование расходного материала],MATCH(Расходка[№],Поиск_расходки[Индекс1],0)),"")</f>
        <v/>
      </c>
      <c r="S20" s="139" t="str">
        <f>IFERROR(INDEX(Расходка[Наименование расходного материала],MATCH(Расходка[№],Поиск_расходки[Индекс2],0)),"")</f>
        <v/>
      </c>
      <c r="T20" s="139" t="str">
        <f>IFERROR(INDEX(Расходка[Наименование расходного материала],MATCH(Расходка[№],Поиск_расходки[Индекс3],0)),"")</f>
        <v/>
      </c>
      <c r="U20" s="139" t="str">
        <f>IFERROR(INDEX(Расходка[Наименование расходного материала],MATCH(Расходка[№],Поиск_расходки[Индекс4],0)),"")</f>
        <v/>
      </c>
      <c r="V20" s="139" t="str">
        <f>IFERROR(INDEX(Расходка[Наименование расходного материала],MATCH(Расходка[№],Поиск_расходки[Индекс5],0)),"")</f>
        <v/>
      </c>
      <c r="W20" s="139" t="str">
        <f>IFERROR(INDEX(Расходка[Наименование расходного материала],MATCH(Расходка[№],Поиск_расходки[Индекс6],0)),"")</f>
        <v/>
      </c>
      <c r="X20" s="139" t="str">
        <f>IFERROR(INDEX(Расходка[Наименование расходного материала],MATCH(Расходка[№],Поиск_расходки[Индекс7],0)),"")</f>
        <v/>
      </c>
      <c r="Y20" s="139" t="str">
        <f>IFERROR(INDEX(Расходка[Наименование расходного материала],MATCH(Расходка[№],Поиск_расходки[Индекс8],0)),"")</f>
        <v/>
      </c>
      <c r="Z20" s="139" t="str">
        <f>IFERROR(INDEX(Расходка[Наименование расходного материала],MATCH(Расходка[№],Поиск_расходки[Индекс9],0)),"")</f>
        <v>Gaia Second</v>
      </c>
      <c r="AA20" s="139" t="str">
        <f>IFERROR(INDEX(Расходка[Наименование расходного материала],MATCH(Расходка[№],Поиск_расходки[Индекс10],0)),"")</f>
        <v>Gaia Second</v>
      </c>
      <c r="AB20" s="139" t="str">
        <f>IFERROR(INDEX(Расходка[Наименование расходного материала],MATCH(Расходка[№],Поиск_расходки[Индекс11],0)),"")</f>
        <v>Gaia Second</v>
      </c>
      <c r="AC20" s="139" t="str">
        <f>IFERROR(INDEX(Расходка[Наименование расходного материала],MATCH(Расходка[№],Поиск_расходки[Индекс12],0)),"")</f>
        <v>Gaia Second</v>
      </c>
      <c r="AD20" s="139" t="str">
        <f>IFERROR(INDEX(Расходка[Наименование расходного материала],MATCH(Расходка[№],Поиск_расходки[Индекс13],0)),"")</f>
        <v>Gaia Second</v>
      </c>
      <c r="AF20" s="4" t="s">
        <v>5</v>
      </c>
      <c r="AG20" s="4" t="s">
        <v>116</v>
      </c>
    </row>
    <row r="21" spans="1:33">
      <c r="A21">
        <v>20</v>
      </c>
      <c r="B21" t="s">
        <v>6</v>
      </c>
      <c r="C21" s="163" t="s">
        <v>400</v>
      </c>
      <c r="E21" s="140">
        <f>IF(ISNUMBER(SEARCH('Карта учёта'!$B$13,Расходка[[#This Row],[Наименование расходного материала]])),MAX($E$1:E20)+1,0)</f>
        <v>0</v>
      </c>
      <c r="F21" s="140">
        <f>IF(ISNUMBER(SEARCH('Карта учёта'!$B$14,Расходка[[#This Row],[Наименование расходного материала]])),MAX($F$1:F20)+1,0)</f>
        <v>0</v>
      </c>
      <c r="G21" s="140">
        <f>IF(ISNUMBER(SEARCH('Карта учёта'!$B$15,Расходка[Наименование расходного материала])),MAX($G$1:G20)+1,0)</f>
        <v>0</v>
      </c>
      <c r="H21" s="140">
        <f>IF(ISNUMBER(SEARCH('Карта учёта'!$B$16,Расходка[Наименование расходного материала])),MAX($H$1:H20)+1,0)</f>
        <v>0</v>
      </c>
      <c r="I21" s="140">
        <f>IF(ISNUMBER(SEARCH('Карта учёта'!$B$17,Расходка[Наименование расходного материала])),MAX($I$1:I20)+1,0)</f>
        <v>0</v>
      </c>
      <c r="J21" s="140">
        <f>IF(ISNUMBER(SEARCH('Карта учёта'!$B$18,Расходка[Наименование расходного материала])),MAX($J$1:J20)+1,0)</f>
        <v>0</v>
      </c>
      <c r="K21" s="140">
        <f>IF(ISNUMBER(SEARCH('Карта учёта'!$B$19,Расходка[Наименование расходного материала])),MAX($K$1:K20)+1,0)</f>
        <v>1</v>
      </c>
      <c r="L21" s="140">
        <f>IF(ISNUMBER(SEARCH('Карта учёта'!$B$20,Расходка[Наименование расходного материала])),MAX($L$1:L20)+1,0)</f>
        <v>0</v>
      </c>
      <c r="M21" s="140">
        <f>IF(ISNUMBER(SEARCH('Карта учёта'!$B$21,Расходка[Наименование расходного материала])),MAX($M$1:M20)+1,0)</f>
        <v>20</v>
      </c>
      <c r="N21" s="142">
        <f>IF(ISNUMBER(SEARCH('Карта учёта'!$B$22,Расходка[Наименование расходного материала])),MAX($N$1:N20)+1,0)</f>
        <v>20</v>
      </c>
      <c r="O21" s="140">
        <f>IF(ISNUMBER(SEARCH('Карта учёта'!$B$23,Расходка[Наименование расходного материала])),MAX($O$1:O20)+1,0)</f>
        <v>20</v>
      </c>
      <c r="P21" s="140">
        <f>IF(ISNUMBER(SEARCH('Карта учёта'!$B$24,Расходка[Наименование расходного материала])),MAX($P$1:P20)+1,0)</f>
        <v>20</v>
      </c>
      <c r="Q21" s="140">
        <f>IF(ISNUMBER(SEARCH('Карта учёта'!$B$25,Расходка[Наименование расходного материала])),MAX($Q$1:Q20)+1,0)</f>
        <v>20</v>
      </c>
      <c r="R21" s="139" t="str">
        <f>IFERROR(INDEX(Расходка[Наименование расходного материала],MATCH(Расходка[№],Поиск_расходки[Индекс1],0)),"")</f>
        <v/>
      </c>
      <c r="S21" s="139" t="str">
        <f>IFERROR(INDEX(Расходка[Наименование расходного материала],MATCH(Расходка[№],Поиск_расходки[Индекс2],0)),"")</f>
        <v/>
      </c>
      <c r="T21" s="139" t="str">
        <f>IFERROR(INDEX(Расходка[Наименование расходного материала],MATCH(Расходка[№],Поиск_расходки[Индекс3],0)),"")</f>
        <v/>
      </c>
      <c r="U21" s="139" t="str">
        <f>IFERROR(INDEX(Расходка[Наименование расходного материала],MATCH(Расходка[№],Поиск_расходки[Индекс4],0)),"")</f>
        <v/>
      </c>
      <c r="V21" s="139" t="str">
        <f>IFERROR(INDEX(Расходка[Наименование расходного материала],MATCH(Расходка[№],Поиск_расходки[Индекс5],0)),"")</f>
        <v/>
      </c>
      <c r="W21" s="139" t="str">
        <f>IFERROR(INDEX(Расходка[Наименование расходного материала],MATCH(Расходка[№],Поиск_расходки[Индекс6],0)),"")</f>
        <v/>
      </c>
      <c r="X21" s="139" t="str">
        <f>IFERROR(INDEX(Расходка[Наименование расходного материала],MATCH(Расходка[№],Поиск_расходки[Индекс7],0)),"")</f>
        <v/>
      </c>
      <c r="Y21" s="139" t="str">
        <f>IFERROR(INDEX(Расходка[Наименование расходного материала],MATCH(Расходка[№],Поиск_расходки[Индекс8],0)),"")</f>
        <v/>
      </c>
      <c r="Z21" s="139" t="str">
        <f>IFERROR(INDEX(Расходка[Наименование расходного материала],MATCH(Расходка[№],Поиск_расходки[Индекс9],0)),"")</f>
        <v>DES, Resolute Integtity</v>
      </c>
      <c r="AA21" s="139" t="str">
        <f>IFERROR(INDEX(Расходка[Наименование расходного материала],MATCH(Расходка[№],Поиск_расходки[Индекс10],0)),"")</f>
        <v>DES, Resolute Integtity</v>
      </c>
      <c r="AB21" s="139" t="str">
        <f>IFERROR(INDEX(Расходка[Наименование расходного материала],MATCH(Расходка[№],Поиск_расходки[Индекс11],0)),"")</f>
        <v>DES, Resolute Integtity</v>
      </c>
      <c r="AC21" s="139" t="str">
        <f>IFERROR(INDEX(Расходка[Наименование расходного материала],MATCH(Расходка[№],Поиск_расходки[Индекс12],0)),"")</f>
        <v>DES, Resolute Integtity</v>
      </c>
      <c r="AD21" s="139" t="str">
        <f>IFERROR(INDEX(Расходка[Наименование расходного материала],MATCH(Расходка[№],Поиск_расходки[Индекс13],0)),"")</f>
        <v>DES, Resolute Integtity</v>
      </c>
      <c r="AF21" s="4" t="s">
        <v>5</v>
      </c>
      <c r="AG21" s="4" t="s">
        <v>117</v>
      </c>
    </row>
    <row r="22" spans="1:33">
      <c r="A22">
        <v>21</v>
      </c>
      <c r="B22" t="s">
        <v>6</v>
      </c>
      <c r="C22" s="196" t="s">
        <v>430</v>
      </c>
      <c r="E22" s="140">
        <f>IF(ISNUMBER(SEARCH('Карта учёта'!$B$13,Расходка[[#This Row],[Наименование расходного материала]])),MAX($E$1:E21)+1,0)</f>
        <v>0</v>
      </c>
      <c r="F22" s="140">
        <f>IF(ISNUMBER(SEARCH('Карта учёта'!$B$14,Расходка[[#This Row],[Наименование расходного материала]])),MAX($F$1:F21)+1,0)</f>
        <v>0</v>
      </c>
      <c r="G22" s="140">
        <f>IF(ISNUMBER(SEARCH('Карта учёта'!$B$15,Расходка[Наименование расходного материала])),MAX($G$1:G21)+1,0)</f>
        <v>0</v>
      </c>
      <c r="H22" s="140">
        <f>IF(ISNUMBER(SEARCH('Карта учёта'!$B$16,Расходка[Наименование расходного материала])),MAX($H$1:H21)+1,0)</f>
        <v>0</v>
      </c>
      <c r="I22" s="140">
        <f>IF(ISNUMBER(SEARCH('Карта учёта'!$B$17,Расходка[Наименование расходного материала])),MAX($I$1:I21)+1,0)</f>
        <v>0</v>
      </c>
      <c r="J22" s="140">
        <f>IF(ISNUMBER(SEARCH('Карта учёта'!$B$18,Расходка[Наименование расходного материала])),MAX($J$1:J21)+1,0)</f>
        <v>0</v>
      </c>
      <c r="K22" s="140">
        <f>IF(ISNUMBER(SEARCH('Карта учёта'!$B$19,Расходка[Наименование расходного материала])),MAX($K$1:K21)+1,0)</f>
        <v>0</v>
      </c>
      <c r="L22" s="140">
        <f>IF(ISNUMBER(SEARCH('Карта учёта'!$B$20,Расходка[Наименование расходного материала])),MAX($L$1:L21)+1,0)</f>
        <v>0</v>
      </c>
      <c r="M22" s="140">
        <f>IF(ISNUMBER(SEARCH('Карта учёта'!$B$21,Расходка[Наименование расходного материала])),MAX($M$1:M21)+1,0)</f>
        <v>21</v>
      </c>
      <c r="N22" s="142">
        <f>IF(ISNUMBER(SEARCH('Карта учёта'!$B$22,Расходка[Наименование расходного материала])),MAX($N$1:N21)+1,0)</f>
        <v>21</v>
      </c>
      <c r="O22" s="140">
        <f>IF(ISNUMBER(SEARCH('Карта учёта'!$B$23,Расходка[Наименование расходного материала])),MAX($O$1:O21)+1,0)</f>
        <v>21</v>
      </c>
      <c r="P22" s="140">
        <f>IF(ISNUMBER(SEARCH('Карта учёта'!$B$24,Расходка[Наименование расходного материала])),MAX($P$1:P21)+1,0)</f>
        <v>21</v>
      </c>
      <c r="Q22" s="140">
        <f>IF(ISNUMBER(SEARCH('Карта учёта'!$B$25,Расходка[Наименование расходного материала])),MAX($Q$1:Q21)+1,0)</f>
        <v>21</v>
      </c>
      <c r="R22" s="139" t="str">
        <f>IFERROR(INDEX(Расходка[Наименование расходного материала],MATCH(Расходка[№],Поиск_расходки[Индекс1],0)),"")</f>
        <v/>
      </c>
      <c r="S22" s="139" t="str">
        <f>IFERROR(INDEX(Расходка[Наименование расходного материала],MATCH(Расходка[№],Поиск_расходки[Индекс2],0)),"")</f>
        <v/>
      </c>
      <c r="T22" s="139" t="str">
        <f>IFERROR(INDEX(Расходка[Наименование расходного материала],MATCH(Расходка[№],Поиск_расходки[Индекс3],0)),"")</f>
        <v/>
      </c>
      <c r="U22" s="139" t="str">
        <f>IFERROR(INDEX(Расходка[Наименование расходного материала],MATCH(Расходка[№],Поиск_расходки[Индекс4],0)),"")</f>
        <v/>
      </c>
      <c r="V22" s="139" t="str">
        <f>IFERROR(INDEX(Расходка[Наименование расходного материала],MATCH(Расходка[№],Поиск_расходки[Индекс5],0)),"")</f>
        <v/>
      </c>
      <c r="W22" s="139" t="str">
        <f>IFERROR(INDEX(Расходка[Наименование расходного материала],MATCH(Расходка[№],Поиск_расходки[Индекс6],0)),"")</f>
        <v/>
      </c>
      <c r="X22" s="139" t="str">
        <f>IFERROR(INDEX(Расходка[Наименование расходного материала],MATCH(Расходка[№],Поиск_расходки[Индекс7],0)),"")</f>
        <v/>
      </c>
      <c r="Y22" s="139" t="str">
        <f>IFERROR(INDEX(Расходка[Наименование расходного материала],MATCH(Расходка[№],Поиск_расходки[Индекс8],0)),"")</f>
        <v/>
      </c>
      <c r="Z22" s="139" t="str">
        <f>IFERROR(INDEX(Расходка[Наименование расходного материала],MATCH(Расходка[№],Поиск_расходки[Индекс9],0)),"")</f>
        <v>DES, Calipso</v>
      </c>
      <c r="AA22" s="139" t="str">
        <f>IFERROR(INDEX(Расходка[Наименование расходного материала],MATCH(Расходка[№],Поиск_расходки[Индекс10],0)),"")</f>
        <v>DES, Calipso</v>
      </c>
      <c r="AB22" s="139" t="str">
        <f>IFERROR(INDEX(Расходка[Наименование расходного материала],MATCH(Расходка[№],Поиск_расходки[Индекс11],0)),"")</f>
        <v>DES, Calipso</v>
      </c>
      <c r="AC22" s="139" t="str">
        <f>IFERROR(INDEX(Расходка[Наименование расходного материала],MATCH(Расходка[№],Поиск_расходки[Индекс12],0)),"")</f>
        <v>DES, Calipso</v>
      </c>
      <c r="AD22" s="139" t="str">
        <f>IFERROR(INDEX(Расходка[Наименование расходного материала],MATCH(Расходка[№],Поиск_расходки[Индекс13],0)),"")</f>
        <v>DES, Calipso</v>
      </c>
      <c r="AF22" s="4" t="s">
        <v>5</v>
      </c>
      <c r="AG22" s="4" t="s">
        <v>118</v>
      </c>
    </row>
    <row r="23" spans="1:33">
      <c r="A23">
        <v>22</v>
      </c>
      <c r="B23" t="s">
        <v>6</v>
      </c>
      <c r="C23" s="196" t="s">
        <v>429</v>
      </c>
      <c r="E23" s="140">
        <f>IF(ISNUMBER(SEARCH('Карта учёта'!$B$13,Расходка[[#This Row],[Наименование расходного материала]])),MAX($E$1:E22)+1,0)</f>
        <v>0</v>
      </c>
      <c r="F23" s="140">
        <f>IF(ISNUMBER(SEARCH('Карта учёта'!$B$14,Расходка[[#This Row],[Наименование расходного материала]])),MAX($F$1:F22)+1,0)</f>
        <v>0</v>
      </c>
      <c r="G23" s="140">
        <f>IF(ISNUMBER(SEARCH('Карта учёта'!$B$15,Расходка[Наименование расходного материала])),MAX($G$1:G22)+1,0)</f>
        <v>0</v>
      </c>
      <c r="H23" s="140">
        <f>IF(ISNUMBER(SEARCH('Карта учёта'!$B$16,Расходка[Наименование расходного материала])),MAX($H$1:H22)+1,0)</f>
        <v>0</v>
      </c>
      <c r="I23" s="140">
        <f>IF(ISNUMBER(SEARCH('Карта учёта'!$B$17,Расходка[Наименование расходного материала])),MAX($I$1:I22)+1,0)</f>
        <v>0</v>
      </c>
      <c r="J23" s="140">
        <f>IF(ISNUMBER(SEARCH('Карта учёта'!$B$18,Расходка[Наименование расходного материала])),MAX($J$1:J22)+1,0)</f>
        <v>0</v>
      </c>
      <c r="K23" s="140">
        <f>IF(ISNUMBER(SEARCH('Карта учёта'!$B$19,Расходка[Наименование расходного материала])),MAX($K$1:K22)+1,0)</f>
        <v>0</v>
      </c>
      <c r="L23" s="140">
        <f>IF(ISNUMBER(SEARCH('Карта учёта'!$B$20,Расходка[Наименование расходного материала])),MAX($L$1:L22)+1,0)</f>
        <v>0</v>
      </c>
      <c r="M23" s="140">
        <f>IF(ISNUMBER(SEARCH('Карта учёта'!$B$21,Расходка[Наименование расходного материала])),MAX($M$1:M22)+1,0)</f>
        <v>22</v>
      </c>
      <c r="N23" s="142">
        <f>IF(ISNUMBER(SEARCH('Карта учёта'!$B$22,Расходка[Наименование расходного материала])),MAX($N$1:N22)+1,0)</f>
        <v>22</v>
      </c>
      <c r="O23" s="140">
        <f>IF(ISNUMBER(SEARCH('Карта учёта'!$B$23,Расходка[Наименование расходного материала])),MAX($O$1:O22)+1,0)</f>
        <v>22</v>
      </c>
      <c r="P23" s="140">
        <f>IF(ISNUMBER(SEARCH('Карта учёта'!$B$24,Расходка[Наименование расходного материала])),MAX($P$1:P22)+1,0)</f>
        <v>22</v>
      </c>
      <c r="Q23" s="140">
        <f>IF(ISNUMBER(SEARCH('Карта учёта'!$B$25,Расходка[Наименование расходного материала])),MAX($Q$1:Q22)+1,0)</f>
        <v>22</v>
      </c>
      <c r="R23" s="139" t="str">
        <f>IFERROR(INDEX(Расходка[Наименование расходного материала],MATCH(Расходка[№],Поиск_расходки[Индекс1],0)),"")</f>
        <v/>
      </c>
      <c r="S23" s="139" t="str">
        <f>IFERROR(INDEX(Расходка[Наименование расходного материала],MATCH(Расходка[№],Поиск_расходки[Индекс2],0)),"")</f>
        <v/>
      </c>
      <c r="T23" s="139" t="str">
        <f>IFERROR(INDEX(Расходка[Наименование расходного материала],MATCH(Расходка[№],Поиск_расходки[Индекс3],0)),"")</f>
        <v/>
      </c>
      <c r="U23" s="139" t="str">
        <f>IFERROR(INDEX(Расходка[Наименование расходного материала],MATCH(Расходка[№],Поиск_расходки[Индекс4],0)),"")</f>
        <v/>
      </c>
      <c r="V23" s="139" t="str">
        <f>IFERROR(INDEX(Расходка[Наименование расходного материала],MATCH(Расходка[№],Поиск_расходки[Индекс5],0)),"")</f>
        <v/>
      </c>
      <c r="W23" s="139" t="str">
        <f>IFERROR(INDEX(Расходка[Наименование расходного материала],MATCH(Расходка[№],Поиск_расходки[Индекс6],0)),"")</f>
        <v/>
      </c>
      <c r="X23" s="139" t="str">
        <f>IFERROR(INDEX(Расходка[Наименование расходного материала],MATCH(Расходка[№],Поиск_расходки[Индекс7],0)),"")</f>
        <v/>
      </c>
      <c r="Y23" s="139" t="str">
        <f>IFERROR(INDEX(Расходка[Наименование расходного материала],MATCH(Расходка[№],Поиск_расходки[Индекс8],0)),"")</f>
        <v/>
      </c>
      <c r="Z23" s="139" t="str">
        <f>IFERROR(INDEX(Расходка[Наименование расходного материала],MATCH(Расходка[№],Поиск_расходки[Индекс9],0)),"")</f>
        <v>DES, NanoMed</v>
      </c>
      <c r="AA23" s="139" t="str">
        <f>IFERROR(INDEX(Расходка[Наименование расходного материала],MATCH(Расходка[№],Поиск_расходки[Индекс10],0)),"")</f>
        <v>DES, NanoMed</v>
      </c>
      <c r="AB23" s="139" t="str">
        <f>IFERROR(INDEX(Расходка[Наименование расходного материала],MATCH(Расходка[№],Поиск_расходки[Индекс11],0)),"")</f>
        <v>DES, NanoMed</v>
      </c>
      <c r="AC23" s="139" t="str">
        <f>IFERROR(INDEX(Расходка[Наименование расходного материала],MATCH(Расходка[№],Поиск_расходки[Индекс12],0)),"")</f>
        <v>DES, NanoMed</v>
      </c>
      <c r="AD23" s="139" t="str">
        <f>IFERROR(INDEX(Расходка[Наименование расходного материала],MATCH(Расходка[№],Поиск_расходки[Индекс13],0)),"")</f>
        <v>DES, NanoMed</v>
      </c>
      <c r="AF23" s="4" t="s">
        <v>5</v>
      </c>
      <c r="AG23" s="4" t="s">
        <v>119</v>
      </c>
    </row>
    <row r="24" spans="1:33">
      <c r="A24">
        <v>23</v>
      </c>
      <c r="B24" t="s">
        <v>6</v>
      </c>
      <c r="C24" s="198" t="s">
        <v>445</v>
      </c>
      <c r="E24" s="140">
        <f>IF(ISNUMBER(SEARCH('Карта учёта'!$B$13,Расходка[[#This Row],[Наименование расходного материала]])),MAX($E$1:E23)+1,0)</f>
        <v>0</v>
      </c>
      <c r="F24" s="140">
        <f>IF(ISNUMBER(SEARCH('Карта учёта'!$B$14,Расходка[[#This Row],[Наименование расходного материала]])),MAX($F$1:F23)+1,0)</f>
        <v>0</v>
      </c>
      <c r="G24" s="140">
        <f>IF(ISNUMBER(SEARCH('Карта учёта'!$B$15,Расходка[Наименование расходного материала])),MAX($G$1:G23)+1,0)</f>
        <v>0</v>
      </c>
      <c r="H24" s="140">
        <f>IF(ISNUMBER(SEARCH('Карта учёта'!$B$16,Расходка[Наименование расходного материала])),MAX($H$1:H23)+1,0)</f>
        <v>0</v>
      </c>
      <c r="I24" s="140">
        <f>IF(ISNUMBER(SEARCH('Карта учёта'!$B$17,Расходка[Наименование расходного материала])),MAX($I$1:I23)+1,0)</f>
        <v>0</v>
      </c>
      <c r="J24" s="140">
        <f>IF(ISNUMBER(SEARCH('Карта учёта'!$B$18,Расходка[Наименование расходного материала])),MAX($J$1:J23)+1,0)</f>
        <v>0</v>
      </c>
      <c r="K24" s="140">
        <f>IF(ISNUMBER(SEARCH('Карта учёта'!$B$19,Расходка[Наименование расходного материала])),MAX($K$1:K23)+1,0)</f>
        <v>0</v>
      </c>
      <c r="L24" s="140">
        <f>IF(ISNUMBER(SEARCH('Карта учёта'!$B$20,Расходка[Наименование расходного материала])),MAX($L$1:L23)+1,0)</f>
        <v>0</v>
      </c>
      <c r="M24" s="140">
        <f>IF(ISNUMBER(SEARCH('Карта учёта'!$B$21,Расходка[Наименование расходного материала])),MAX($M$1:M23)+1,0)</f>
        <v>23</v>
      </c>
      <c r="N24" s="142">
        <f>IF(ISNUMBER(SEARCH('Карта учёта'!$B$22,Расходка[Наименование расходного материала])),MAX($N$1:N23)+1,0)</f>
        <v>23</v>
      </c>
      <c r="O24" s="140">
        <f>IF(ISNUMBER(SEARCH('Карта учёта'!$B$23,Расходка[Наименование расходного материала])),MAX($O$1:O23)+1,0)</f>
        <v>23</v>
      </c>
      <c r="P24" s="140">
        <f>IF(ISNUMBER(SEARCH('Карта учёта'!$B$24,Расходка[Наименование расходного материала])),MAX($P$1:P23)+1,0)</f>
        <v>23</v>
      </c>
      <c r="Q24" s="140">
        <f>IF(ISNUMBER(SEARCH('Карта учёта'!$B$25,Расходка[Наименование расходного материала])),MAX($Q$1:Q23)+1,0)</f>
        <v>23</v>
      </c>
      <c r="R24" s="139" t="str">
        <f>IFERROR(INDEX(Расходка[Наименование расходного материала],MATCH(Расходка[№],Поиск_расходки[Индекс1],0)),"")</f>
        <v/>
      </c>
      <c r="S24" s="139" t="str">
        <f>IFERROR(INDEX(Расходка[Наименование расходного материала],MATCH(Расходка[№],Поиск_расходки[Индекс2],0)),"")</f>
        <v/>
      </c>
      <c r="T24" s="139" t="str">
        <f>IFERROR(INDEX(Расходка[Наименование расходного материала],MATCH(Расходка[№],Поиск_расходки[Индекс3],0)),"")</f>
        <v/>
      </c>
      <c r="U24" s="139" t="str">
        <f>IFERROR(INDEX(Расходка[Наименование расходного материала],MATCH(Расходка[№],Поиск_расходки[Индекс4],0)),"")</f>
        <v/>
      </c>
      <c r="V24" s="139" t="str">
        <f>IFERROR(INDEX(Расходка[Наименование расходного материала],MATCH(Расходка[№],Поиск_расходки[Индекс5],0)),"")</f>
        <v/>
      </c>
      <c r="W24" s="139" t="str">
        <f>IFERROR(INDEX(Расходка[Наименование расходного материала],MATCH(Расходка[№],Поиск_расходки[Индекс6],0)),"")</f>
        <v/>
      </c>
      <c r="X24" s="139" t="str">
        <f>IFERROR(INDEX(Расходка[Наименование расходного материала],MATCH(Расходка[№],Поиск_расходки[Индекс7],0)),"")</f>
        <v/>
      </c>
      <c r="Y24" s="139" t="str">
        <f>IFERROR(INDEX(Расходка[Наименование расходного материала],MATCH(Расходка[№],Поиск_расходки[Индекс8],0)),"")</f>
        <v/>
      </c>
      <c r="Z24" s="139" t="str">
        <f>IFERROR(INDEX(Расходка[Наименование расходного материала],MATCH(Расходка[№],Поиск_расходки[Индекс9],0)),"")</f>
        <v>DES,Firehawk</v>
      </c>
      <c r="AA24" s="139" t="str">
        <f>IFERROR(INDEX(Расходка[Наименование расходного материала],MATCH(Расходка[№],Поиск_расходки[Индекс10],0)),"")</f>
        <v>DES,Firehawk</v>
      </c>
      <c r="AB24" s="139" t="str">
        <f>IFERROR(INDEX(Расходка[Наименование расходного материала],MATCH(Расходка[№],Поиск_расходки[Индекс11],0)),"")</f>
        <v>DES,Firehawk</v>
      </c>
      <c r="AC24" s="139" t="str">
        <f>IFERROR(INDEX(Расходка[Наименование расходного материала],MATCH(Расходка[№],Поиск_расходки[Индекс12],0)),"")</f>
        <v>DES,Firehawk</v>
      </c>
      <c r="AD24" s="139" t="str">
        <f>IFERROR(INDEX(Расходка[Наименование расходного материала],MATCH(Расходка[№],Поиск_расходки[Индекс13],0)),"")</f>
        <v>DES,Firehawk</v>
      </c>
      <c r="AF24" s="4" t="s">
        <v>5</v>
      </c>
      <c r="AG24" s="4" t="s">
        <v>120</v>
      </c>
    </row>
    <row r="25" spans="1:33">
      <c r="A25">
        <v>24</v>
      </c>
      <c r="B25" t="s">
        <v>6</v>
      </c>
      <c r="C25" s="1" t="s">
        <v>345</v>
      </c>
      <c r="E25" s="140">
        <f>IF(ISNUMBER(SEARCH('Карта учёта'!$B$13,Расходка[[#This Row],[Наименование расходного материала]])),MAX($E$1:E24)+1,0)</f>
        <v>0</v>
      </c>
      <c r="F25" s="140">
        <f>IF(ISNUMBER(SEARCH('Карта учёта'!$B$14,Расходка[[#This Row],[Наименование расходного материала]])),MAX($F$1:F24)+1,0)</f>
        <v>0</v>
      </c>
      <c r="G25" s="140">
        <f>IF(ISNUMBER(SEARCH('Карта учёта'!$B$15,Расходка[Наименование расходного материала])),MAX($G$1:G24)+1,0)</f>
        <v>0</v>
      </c>
      <c r="H25" s="140">
        <f>IF(ISNUMBER(SEARCH('Карта учёта'!$B$16,Расходка[Наименование расходного материала])),MAX($H$1:H24)+1,0)</f>
        <v>0</v>
      </c>
      <c r="I25" s="140">
        <f>IF(ISNUMBER(SEARCH('Карта учёта'!$B$17,Расходка[Наименование расходного материала])),MAX($I$1:I24)+1,0)</f>
        <v>0</v>
      </c>
      <c r="J25" s="140">
        <f>IF(ISNUMBER(SEARCH('Карта учёта'!$B$18,Расходка[Наименование расходного материала])),MAX($J$1:J24)+1,0)</f>
        <v>0</v>
      </c>
      <c r="K25" s="140">
        <f>IF(ISNUMBER(SEARCH('Карта учёта'!$B$19,Расходка[Наименование расходного материала])),MAX($K$1:K24)+1,0)</f>
        <v>0</v>
      </c>
      <c r="L25" s="140">
        <f>IF(ISNUMBER(SEARCH('Карта учёта'!$B$20,Расходка[Наименование расходного материала])),MAX($L$1:L24)+1,0)</f>
        <v>0</v>
      </c>
      <c r="M25" s="140">
        <f>IF(ISNUMBER(SEARCH('Карта учёта'!$B$21,Расходка[Наименование расходного материала])),MAX($M$1:M24)+1,0)</f>
        <v>24</v>
      </c>
      <c r="N25" s="142">
        <f>IF(ISNUMBER(SEARCH('Карта учёта'!$B$22,Расходка[Наименование расходного материала])),MAX($N$1:N24)+1,0)</f>
        <v>24</v>
      </c>
      <c r="O25" s="140">
        <f>IF(ISNUMBER(SEARCH('Карта учёта'!$B$23,Расходка[Наименование расходного материала])),MAX($O$1:O24)+1,0)</f>
        <v>24</v>
      </c>
      <c r="P25" s="140">
        <f>IF(ISNUMBER(SEARCH('Карта учёта'!$B$24,Расходка[Наименование расходного материала])),MAX($P$1:P24)+1,0)</f>
        <v>24</v>
      </c>
      <c r="Q25" s="140">
        <f>IF(ISNUMBER(SEARCH('Карта учёта'!$B$25,Расходка[Наименование расходного материала])),MAX($Q$1:Q24)+1,0)</f>
        <v>24</v>
      </c>
      <c r="R25" s="139" t="str">
        <f>IFERROR(INDEX(Расходка[Наименование расходного материала],MATCH(Расходка[№],Поиск_расходки[Индекс1],0)),"")</f>
        <v/>
      </c>
      <c r="S25" s="139" t="str">
        <f>IFERROR(INDEX(Расходка[Наименование расходного материала],MATCH(Расходка[№],Поиск_расходки[Индекс2],0)),"")</f>
        <v/>
      </c>
      <c r="T25" s="139" t="str">
        <f>IFERROR(INDEX(Расходка[Наименование расходного материала],MATCH(Расходка[№],Поиск_расходки[Индекс3],0)),"")</f>
        <v/>
      </c>
      <c r="U25" s="139" t="str">
        <f>IFERROR(INDEX(Расходка[Наименование расходного материала],MATCH(Расходка[№],Поиск_расходки[Индекс4],0)),"")</f>
        <v/>
      </c>
      <c r="V25" s="139" t="str">
        <f>IFERROR(INDEX(Расходка[Наименование расходного материала],MATCH(Расходка[№],Поиск_расходки[Индекс5],0)),"")</f>
        <v/>
      </c>
      <c r="W25" s="139" t="str">
        <f>IFERROR(INDEX(Расходка[Наименование расходного материала],MATCH(Расходка[№],Поиск_расходки[Индекс6],0)),"")</f>
        <v/>
      </c>
      <c r="X25" s="139" t="str">
        <f>IFERROR(INDEX(Расходка[Наименование расходного материала],MATCH(Расходка[№],Поиск_расходки[Индекс7],0)),"")</f>
        <v/>
      </c>
      <c r="Y25" s="139" t="str">
        <f>IFERROR(INDEX(Расходка[Наименование расходного материала],MATCH(Расходка[№],Поиск_расходки[Индекс8],0)),"")</f>
        <v/>
      </c>
      <c r="Z25" s="139" t="str">
        <f>IFERROR(INDEX(Расходка[Наименование расходного материала],MATCH(Расходка[№],Поиск_расходки[Индекс9],0)),"")</f>
        <v>BMS, Integtity</v>
      </c>
      <c r="AA25" s="139" t="str">
        <f>IFERROR(INDEX(Расходка[Наименование расходного материала],MATCH(Расходка[№],Поиск_расходки[Индекс10],0)),"")</f>
        <v>BMS, Integtity</v>
      </c>
      <c r="AB25" s="139" t="str">
        <f>IFERROR(INDEX(Расходка[Наименование расходного материала],MATCH(Расходка[№],Поиск_расходки[Индекс11],0)),"")</f>
        <v>BMS, Integtity</v>
      </c>
      <c r="AC25" s="139" t="str">
        <f>IFERROR(INDEX(Расходка[Наименование расходного материала],MATCH(Расходка[№],Поиск_расходки[Индекс12],0)),"")</f>
        <v>BMS, Integtity</v>
      </c>
      <c r="AD25" s="139" t="str">
        <f>IFERROR(INDEX(Расходка[Наименование расходного материала],MATCH(Расходка[№],Поиск_расходки[Индекс13],0)),"")</f>
        <v>BMS, Integtity</v>
      </c>
      <c r="AF25" s="4" t="s">
        <v>5</v>
      </c>
      <c r="AG25" s="4" t="s">
        <v>121</v>
      </c>
    </row>
    <row r="26" spans="1:33">
      <c r="A26">
        <v>25</v>
      </c>
      <c r="B26" t="s">
        <v>123</v>
      </c>
      <c r="C26" s="1" t="s">
        <v>401</v>
      </c>
      <c r="E26" s="142">
        <f>IF(ISNUMBER(SEARCH('Карта учёта'!$B$13,Расходка[[#This Row],[Наименование расходного материала]])),MAX($E$1:E25)+1,0)</f>
        <v>0</v>
      </c>
      <c r="F26" s="142">
        <f>IF(ISNUMBER(SEARCH('Карта учёта'!$B$14,Расходка[[#This Row],[Наименование расходного материала]])),MAX($F$1:F25)+1,0)</f>
        <v>0</v>
      </c>
      <c r="G26" s="142">
        <f>IF(ISNUMBER(SEARCH('Карта учёта'!$B$15,Расходка[Наименование расходного материала])),MAX($G$1:G25)+1,0)</f>
        <v>0</v>
      </c>
      <c r="H26" s="142">
        <f>IF(ISNUMBER(SEARCH('Карта учёта'!$B$16,Расходка[Наименование расходного материала])),MAX($H$1:H25)+1,0)</f>
        <v>0</v>
      </c>
      <c r="I26" s="142">
        <f>IF(ISNUMBER(SEARCH('Карта учёта'!$B$17,Расходка[Наименование расходного материала])),MAX($I$1:I25)+1,0)</f>
        <v>0</v>
      </c>
      <c r="J26" s="142">
        <f>IF(ISNUMBER(SEARCH('Карта учёта'!$B$18,Расходка[Наименование расходного материала])),MAX($J$1:J25)+1,0)</f>
        <v>0</v>
      </c>
      <c r="K26" s="142">
        <f>IF(ISNUMBER(SEARCH('Карта учёта'!$B$19,Расходка[Наименование расходного материала])),MAX($K$1:K25)+1,0)</f>
        <v>0</v>
      </c>
      <c r="L26" s="142">
        <f>IF(ISNUMBER(SEARCH('Карта учёта'!$B$20,Расходка[Наименование расходного материала])),MAX($L$1:L25)+1,0)</f>
        <v>0</v>
      </c>
      <c r="M26" s="142">
        <f>IF(ISNUMBER(SEARCH('Карта учёта'!$B$21,Расходка[Наименование расходного материала])),MAX($M$1:M25)+1,0)</f>
        <v>25</v>
      </c>
      <c r="N26" s="142">
        <f>IF(ISNUMBER(SEARCH('Карта учёта'!$B$22,Расходка[Наименование расходного материала])),MAX($N$1:N25)+1,0)</f>
        <v>25</v>
      </c>
      <c r="O26" s="142">
        <f>IF(ISNUMBER(SEARCH('Карта учёта'!$B$23,Расходка[Наименование расходного материала])),MAX($O$1:O25)+1,0)</f>
        <v>25</v>
      </c>
      <c r="P26" s="142">
        <f>IF(ISNUMBER(SEARCH('Карта учёта'!$B$24,Расходка[Наименование расходного материала])),MAX($P$1:P25)+1,0)</f>
        <v>25</v>
      </c>
      <c r="Q26" s="142">
        <f>IF(ISNUMBER(SEARCH('Карта учёта'!$B$25,Расходка[Наименование расходного материала])),MAX($Q$1:Q25)+1,0)</f>
        <v>25</v>
      </c>
      <c r="R26" s="144" t="str">
        <f>IFERROR(INDEX(Расходка[Наименование расходного материала],MATCH(Расходка[№],Поиск_расходки[Индекс1],0)),"")</f>
        <v/>
      </c>
      <c r="S26" s="144" t="str">
        <f>IFERROR(INDEX(Расходка[Наименование расходного материала],MATCH(Расходка[№],Поиск_расходки[Индекс2],0)),"")</f>
        <v/>
      </c>
      <c r="T26" s="144" t="str">
        <f>IFERROR(INDEX(Расходка[Наименование расходного материала],MATCH(Расходка[№],Поиск_расходки[Индекс3],0)),"")</f>
        <v/>
      </c>
      <c r="U26" s="144" t="str">
        <f>IFERROR(INDEX(Расходка[Наименование расходного материала],MATCH(Расходка[№],Поиск_расходки[Индекс4],0)),"")</f>
        <v/>
      </c>
      <c r="V26" s="144" t="str">
        <f>IFERROR(INDEX(Расходка[Наименование расходного материала],MATCH(Расходка[№],Поиск_расходки[Индекс5],0)),"")</f>
        <v/>
      </c>
      <c r="W26" s="144" t="str">
        <f>IFERROR(INDEX(Расходка[Наименование расходного материала],MATCH(Расходка[№],Поиск_расходки[Индекс6],0)),"")</f>
        <v/>
      </c>
      <c r="X26" s="144" t="str">
        <f>IFERROR(INDEX(Расходка[Наименование расходного материала],MATCH(Расходка[№],Поиск_расходки[Индекс7],0)),"")</f>
        <v/>
      </c>
      <c r="Y26" s="144" t="str">
        <f>IFERROR(INDEX(Расходка[Наименование расходного материала],MATCH(Расходка[№],Поиск_расходки[Индекс8],0)),"")</f>
        <v/>
      </c>
      <c r="Z26" s="144" t="str">
        <f>IFERROR(INDEX(Расходка[Наименование расходного материала],MATCH(Расходка[№],Поиск_расходки[Индекс9],0)),"")</f>
        <v>Guidezilla™ II 6F</v>
      </c>
      <c r="AA26" s="144" t="str">
        <f>IFERROR(INDEX(Расходка[Наименование расходного материала],MATCH(Расходка[№],Поиск_расходки[Индекс10],0)),"")</f>
        <v>Guidezilla™ II 6F</v>
      </c>
      <c r="AB26" s="144" t="str">
        <f>IFERROR(INDEX(Расходка[Наименование расходного материала],MATCH(Расходка[№],Поиск_расходки[Индекс11],0)),"")</f>
        <v>Guidezilla™ II 6F</v>
      </c>
      <c r="AC26" s="144" t="str">
        <f>IFERROR(INDEX(Расходка[Наименование расходного материала],MATCH(Расходка[№],Поиск_расходки[Индекс12],0)),"")</f>
        <v>Guidezilla™ II 6F</v>
      </c>
      <c r="AD26" s="144" t="str">
        <f>IFERROR(INDEX(Расходка[Наименование расходного материала],MATCH(Расходка[№],Поиск_расходки[Индекс13],0)),"")</f>
        <v>Guidezilla™ II 6F</v>
      </c>
      <c r="AF26" s="4" t="s">
        <v>5</v>
      </c>
      <c r="AG26" s="4" t="s">
        <v>373</v>
      </c>
    </row>
    <row r="27" spans="1:33">
      <c r="A27">
        <v>26</v>
      </c>
      <c r="B27" t="s">
        <v>123</v>
      </c>
      <c r="C27" s="1" t="s">
        <v>427</v>
      </c>
      <c r="E27" s="142">
        <f>IF(ISNUMBER(SEARCH('Карта учёта'!$B$13,Расходка[[#This Row],[Наименование расходного материала]])),MAX($E$1:E26)+1,0)</f>
        <v>0</v>
      </c>
      <c r="F27" s="142">
        <f>IF(ISNUMBER(SEARCH('Карта учёта'!$B$14,Расходка[[#This Row],[Наименование расходного материала]])),MAX($F$1:F26)+1,0)</f>
        <v>0</v>
      </c>
      <c r="G27" s="142">
        <f>IF(ISNUMBER(SEARCH('Карта учёта'!$B$15,Расходка[Наименование расходного материала])),MAX($G$1:G26)+1,0)</f>
        <v>0</v>
      </c>
      <c r="H27" s="142">
        <f>IF(ISNUMBER(SEARCH('Карта учёта'!$B$16,Расходка[Наименование расходного материала])),MAX($H$1:H26)+1,0)</f>
        <v>0</v>
      </c>
      <c r="I27" s="142">
        <f>IF(ISNUMBER(SEARCH('Карта учёта'!$B$17,Расходка[Наименование расходного материала])),MAX($I$1:I26)+1,0)</f>
        <v>0</v>
      </c>
      <c r="J27" s="142">
        <f>IF(ISNUMBER(SEARCH('Карта учёта'!$B$18,Расходка[Наименование расходного материала])),MAX($J$1:J26)+1,0)</f>
        <v>0</v>
      </c>
      <c r="K27" s="142">
        <f>IF(ISNUMBER(SEARCH('Карта учёта'!$B$19,Расходка[Наименование расходного материала])),MAX($K$1:K26)+1,0)</f>
        <v>0</v>
      </c>
      <c r="L27" s="142">
        <f>IF(ISNUMBER(SEARCH('Карта учёта'!$B$20,Расходка[Наименование расходного материала])),MAX($L$1:L26)+1,0)</f>
        <v>0</v>
      </c>
      <c r="M27" s="142">
        <f>IF(ISNUMBER(SEARCH('Карта учёта'!$B$21,Расходка[Наименование расходного материала])),MAX($M$1:M26)+1,0)</f>
        <v>26</v>
      </c>
      <c r="N27" s="142">
        <f>IF(ISNUMBER(SEARCH('Карта учёта'!$B$22,Расходка[Наименование расходного материала])),MAX($N$1:N26)+1,0)</f>
        <v>26</v>
      </c>
      <c r="O27" s="142">
        <f>IF(ISNUMBER(SEARCH('Карта учёта'!$B$23,Расходка[Наименование расходного материала])),MAX($O$1:O26)+1,0)</f>
        <v>26</v>
      </c>
      <c r="P27" s="142">
        <f>IF(ISNUMBER(SEARCH('Карта учёта'!$B$24,Расходка[Наименование расходного материала])),MAX($P$1:P26)+1,0)</f>
        <v>26</v>
      </c>
      <c r="Q27" s="142">
        <f>IF(ISNUMBER(SEARCH('Карта учёта'!$B$25,Расходка[Наименование расходного материала])),MAX($Q$1:Q26)+1,0)</f>
        <v>26</v>
      </c>
      <c r="R27" s="144" t="str">
        <f>IFERROR(INDEX(Расходка[Наименование расходного материала],MATCH(Расходка[№],Поиск_расходки[Индекс1],0)),"")</f>
        <v/>
      </c>
      <c r="S27" s="144" t="str">
        <f>IFERROR(INDEX(Расходка[Наименование расходного материала],MATCH(Расходка[№],Поиск_расходки[Индекс2],0)),"")</f>
        <v/>
      </c>
      <c r="T27" s="144" t="str">
        <f>IFERROR(INDEX(Расходка[Наименование расходного материала],MATCH(Расходка[№],Поиск_расходки[Индекс3],0)),"")</f>
        <v/>
      </c>
      <c r="U27" s="144" t="str">
        <f>IFERROR(INDEX(Расходка[Наименование расходного материала],MATCH(Расходка[№],Поиск_расходки[Индекс4],0)),"")</f>
        <v/>
      </c>
      <c r="V27" s="144" t="str">
        <f>IFERROR(INDEX(Расходка[Наименование расходного материала],MATCH(Расходка[№],Поиск_расходки[Индекс5],0)),"")</f>
        <v/>
      </c>
      <c r="W27" s="144" t="str">
        <f>IFERROR(INDEX(Расходка[Наименование расходного материала],MATCH(Расходка[№],Поиск_расходки[Индекс6],0)),"")</f>
        <v/>
      </c>
      <c r="X27" s="144" t="str">
        <f>IFERROR(INDEX(Расходка[Наименование расходного материала],MATCH(Расходка[№],Поиск_расходки[Индекс7],0)),"")</f>
        <v/>
      </c>
      <c r="Y27" s="144" t="str">
        <f>IFERROR(INDEX(Расходка[Наименование расходного материала],MATCH(Расходка[№],Поиск_расходки[Индекс8],0)),"")</f>
        <v/>
      </c>
      <c r="Z27" s="144" t="str">
        <f>IFERROR(INDEX(Расходка[Наименование расходного материала],MATCH(Расходка[№],Поиск_расходки[Индекс9],0)),"")</f>
        <v>Telescope ™ II 6F</v>
      </c>
      <c r="AA27" s="144" t="str">
        <f>IFERROR(INDEX(Расходка[Наименование расходного материала],MATCH(Расходка[№],Поиск_расходки[Индекс10],0)),"")</f>
        <v>Telescope ™ II 6F</v>
      </c>
      <c r="AB27" s="144" t="str">
        <f>IFERROR(INDEX(Расходка[Наименование расходного материала],MATCH(Расходка[№],Поиск_расходки[Индекс11],0)),"")</f>
        <v>Telescope ™ II 6F</v>
      </c>
      <c r="AC27" s="144" t="str">
        <f>IFERROR(INDEX(Расходка[Наименование расходного материала],MATCH(Расходка[№],Поиск_расходки[Индекс12],0)),"")</f>
        <v>Telescope ™ II 6F</v>
      </c>
      <c r="AD27" s="144" t="str">
        <f>IFERROR(INDEX(Расходка[Наименование расходного материала],MATCH(Расходка[№],Поиск_расходки[Индекс13],0)),"")</f>
        <v>Telescope ™ II 6F</v>
      </c>
      <c r="AF27" s="4" t="s">
        <v>5</v>
      </c>
      <c r="AG27" s="4" t="s">
        <v>374</v>
      </c>
    </row>
    <row r="28" spans="1:33">
      <c r="A28">
        <v>27</v>
      </c>
      <c r="B28" t="s">
        <v>4</v>
      </c>
      <c r="C28" t="s">
        <v>402</v>
      </c>
      <c r="E28" s="142">
        <f>IF(ISNUMBER(SEARCH('Карта учёта'!$B$13,Расходка[[#This Row],[Наименование расходного материала]])),MAX($E$1:E27)+1,0)</f>
        <v>0</v>
      </c>
      <c r="F28" s="142">
        <f>IF(ISNUMBER(SEARCH('Карта учёта'!$B$14,Расходка[[#This Row],[Наименование расходного материала]])),MAX($F$1:F27)+1,0)</f>
        <v>0</v>
      </c>
      <c r="G28" s="142">
        <f>IF(ISNUMBER(SEARCH('Карта учёта'!$B$15,Расходка[Наименование расходного материала])),MAX($G$1:G27)+1,0)</f>
        <v>0</v>
      </c>
      <c r="H28" s="142">
        <f>IF(ISNUMBER(SEARCH('Карта учёта'!$B$16,Расходка[Наименование расходного материала])),MAX($H$1:H27)+1,0)</f>
        <v>0</v>
      </c>
      <c r="I28" s="142">
        <f>IF(ISNUMBER(SEARCH('Карта учёта'!$B$17,Расходка[Наименование расходного материала])),MAX($I$1:I27)+1,0)</f>
        <v>0</v>
      </c>
      <c r="J28" s="142">
        <f>IF(ISNUMBER(SEARCH('Карта учёта'!$B$18,Расходка[Наименование расходного материала])),MAX($J$1:J27)+1,0)</f>
        <v>0</v>
      </c>
      <c r="K28" s="142">
        <f>IF(ISNUMBER(SEARCH('Карта учёта'!$B$19,Расходка[Наименование расходного материала])),MAX($K$1:K27)+1,0)</f>
        <v>0</v>
      </c>
      <c r="L28" s="142">
        <f>IF(ISNUMBER(SEARCH('Карта учёта'!$B$20,Расходка[Наименование расходного материала])),MAX($L$1:L27)+1,0)</f>
        <v>0</v>
      </c>
      <c r="M28" s="142">
        <f>IF(ISNUMBER(SEARCH('Карта учёта'!$B$21,Расходка[Наименование расходного материала])),MAX($M$1:M27)+1,0)</f>
        <v>27</v>
      </c>
      <c r="N28" s="142">
        <f>IF(ISNUMBER(SEARCH('Карта учёта'!$B$22,Расходка[Наименование расходного материала])),MAX($N$1:N27)+1,0)</f>
        <v>27</v>
      </c>
      <c r="O28" s="142">
        <f>IF(ISNUMBER(SEARCH('Карта учёта'!$B$23,Расходка[Наименование расходного материала])),MAX($O$1:O27)+1,0)</f>
        <v>27</v>
      </c>
      <c r="P28" s="142">
        <f>IF(ISNUMBER(SEARCH('Карта учёта'!$B$24,Расходка[Наименование расходного материала])),MAX($P$1:P27)+1,0)</f>
        <v>27</v>
      </c>
      <c r="Q28" s="142">
        <f>IF(ISNUMBER(SEARCH('Карта учёта'!$B$25,Расходка[Наименование расходного материала])),MAX($Q$1:Q27)+1,0)</f>
        <v>27</v>
      </c>
      <c r="R28" s="144" t="str">
        <f>IFERROR(INDEX(Расходка[Наименование расходного материала],MATCH(Расходка[№],Поиск_расходки[Индекс1],0)),"")</f>
        <v/>
      </c>
      <c r="S28" s="144" t="str">
        <f>IFERROR(INDEX(Расходка[Наименование расходного материала],MATCH(Расходка[№],Поиск_расходки[Индекс2],0)),"")</f>
        <v/>
      </c>
      <c r="T28" s="144" t="str">
        <f>IFERROR(INDEX(Расходка[Наименование расходного материала],MATCH(Расходка[№],Поиск_расходки[Индекс3],0)),"")</f>
        <v/>
      </c>
      <c r="U28" s="144" t="str">
        <f>IFERROR(INDEX(Расходка[Наименование расходного материала],MATCH(Расходка[№],Поиск_расходки[Индекс4],0)),"")</f>
        <v/>
      </c>
      <c r="V28" s="144" t="str">
        <f>IFERROR(INDEX(Расходка[Наименование расходного материала],MATCH(Расходка[№],Поиск_расходки[Индекс5],0)),"")</f>
        <v/>
      </c>
      <c r="W28" s="144" t="str">
        <f>IFERROR(INDEX(Расходка[Наименование расходного материала],MATCH(Расходка[№],Поиск_расходки[Индекс6],0)),"")</f>
        <v/>
      </c>
      <c r="X28" s="144" t="str">
        <f>IFERROR(INDEX(Расходка[Наименование расходного материала],MATCH(Расходка[№],Поиск_расходки[Индекс7],0)),"")</f>
        <v/>
      </c>
      <c r="Y28" s="144" t="str">
        <f>IFERROR(INDEX(Расходка[Наименование расходного материала],MATCH(Расходка[№],Поиск_расходки[Индекс8],0)),"")</f>
        <v/>
      </c>
      <c r="Z28" s="144" t="str">
        <f>IFERROR(INDEX(Расходка[Наименование расходного материала],MATCH(Расходка[№],Поиск_расходки[Индекс9],0)),"")</f>
        <v>Launcher 6F EBU 3.5</v>
      </c>
      <c r="AA28" s="144" t="str">
        <f>IFERROR(INDEX(Расходка[Наименование расходного материала],MATCH(Расходка[№],Поиск_расходки[Индекс10],0)),"")</f>
        <v>Launcher 6F EBU 3.5</v>
      </c>
      <c r="AB28" s="144" t="str">
        <f>IFERROR(INDEX(Расходка[Наименование расходного материала],MATCH(Расходка[№],Поиск_расходки[Индекс11],0)),"")</f>
        <v>Launcher 6F EBU 3.5</v>
      </c>
      <c r="AC28" s="144" t="str">
        <f>IFERROR(INDEX(Расходка[Наименование расходного материала],MATCH(Расходка[№],Поиск_расходки[Индекс12],0)),"")</f>
        <v>Launcher 6F EBU 3.5</v>
      </c>
      <c r="AD28" s="144" t="str">
        <f>IFERROR(INDEX(Расходка[Наименование расходного материала],MATCH(Расходка[№],Поиск_расходки[Индекс13],0)),"")</f>
        <v>Launcher 6F EBU 3.5</v>
      </c>
      <c r="AF28" s="4" t="s">
        <v>5</v>
      </c>
      <c r="AG28" s="4" t="s">
        <v>457</v>
      </c>
    </row>
    <row r="29" spans="1:33">
      <c r="A29">
        <v>28</v>
      </c>
      <c r="B29" t="s">
        <v>4</v>
      </c>
      <c r="C29" t="s">
        <v>403</v>
      </c>
      <c r="E29" s="142">
        <f>IF(ISNUMBER(SEARCH('Карта учёта'!$B$13,Расходка[[#This Row],[Наименование расходного материала]])),MAX($E$1:E28)+1,0)</f>
        <v>0</v>
      </c>
      <c r="F29" s="142">
        <f>IF(ISNUMBER(SEARCH('Карта учёта'!$B$14,Расходка[[#This Row],[Наименование расходного материала]])),MAX($F$1:F28)+1,0)</f>
        <v>0</v>
      </c>
      <c r="G29" s="142">
        <f>IF(ISNUMBER(SEARCH('Карта учёта'!$B$15,Расходка[Наименование расходного материала])),MAX($G$1:G28)+1,0)</f>
        <v>0</v>
      </c>
      <c r="H29" s="142">
        <f>IF(ISNUMBER(SEARCH('Карта учёта'!$B$16,Расходка[Наименование расходного материала])),MAX($H$1:H28)+1,0)</f>
        <v>0</v>
      </c>
      <c r="I29" s="142">
        <f>IF(ISNUMBER(SEARCH('Карта учёта'!$B$17,Расходка[Наименование расходного материала])),MAX($I$1:I28)+1,0)</f>
        <v>0</v>
      </c>
      <c r="J29" s="142">
        <f>IF(ISNUMBER(SEARCH('Карта учёта'!$B$18,Расходка[Наименование расходного материала])),MAX($J$1:J28)+1,0)</f>
        <v>0</v>
      </c>
      <c r="K29" s="142">
        <f>IF(ISNUMBER(SEARCH('Карта учёта'!$B$19,Расходка[Наименование расходного материала])),MAX($K$1:K28)+1,0)</f>
        <v>0</v>
      </c>
      <c r="L29" s="142">
        <f>IF(ISNUMBER(SEARCH('Карта учёта'!$B$20,Расходка[Наименование расходного материала])),MAX($L$1:L28)+1,0)</f>
        <v>0</v>
      </c>
      <c r="M29" s="142">
        <f>IF(ISNUMBER(SEARCH('Карта учёта'!$B$21,Расходка[Наименование расходного материала])),MAX($M$1:M28)+1,0)</f>
        <v>28</v>
      </c>
      <c r="N29" s="142">
        <f>IF(ISNUMBER(SEARCH('Карта учёта'!$B$22,Расходка[Наименование расходного материала])),MAX($N$1:N28)+1,0)</f>
        <v>28</v>
      </c>
      <c r="O29" s="142">
        <f>IF(ISNUMBER(SEARCH('Карта учёта'!$B$23,Расходка[Наименование расходного материала])),MAX($O$1:O28)+1,0)</f>
        <v>28</v>
      </c>
      <c r="P29" s="142">
        <f>IF(ISNUMBER(SEARCH('Карта учёта'!$B$24,Расходка[Наименование расходного материала])),MAX($P$1:P28)+1,0)</f>
        <v>28</v>
      </c>
      <c r="Q29" s="142">
        <f>IF(ISNUMBER(SEARCH('Карта учёта'!$B$25,Расходка[Наименование расходного материала])),MAX($Q$1:Q28)+1,0)</f>
        <v>28</v>
      </c>
      <c r="R29" s="144" t="str">
        <f>IFERROR(INDEX(Расходка[Наименование расходного материала],MATCH(Расходка[№],Поиск_расходки[Индекс1],0)),"")</f>
        <v/>
      </c>
      <c r="S29" s="144" t="str">
        <f>IFERROR(INDEX(Расходка[Наименование расходного материала],MATCH(Расходка[№],Поиск_расходки[Индекс2],0)),"")</f>
        <v/>
      </c>
      <c r="T29" s="144" t="str">
        <f>IFERROR(INDEX(Расходка[Наименование расходного материала],MATCH(Расходка[№],Поиск_расходки[Индекс3],0)),"")</f>
        <v/>
      </c>
      <c r="U29" s="144" t="str">
        <f>IFERROR(INDEX(Расходка[Наименование расходного материала],MATCH(Расходка[№],Поиск_расходки[Индекс4],0)),"")</f>
        <v/>
      </c>
      <c r="V29" s="144" t="str">
        <f>IFERROR(INDEX(Расходка[Наименование расходного материала],MATCH(Расходка[№],Поиск_расходки[Индекс5],0)),"")</f>
        <v/>
      </c>
      <c r="W29" s="144" t="str">
        <f>IFERROR(INDEX(Расходка[Наименование расходного материала],MATCH(Расходка[№],Поиск_расходки[Индекс6],0)),"")</f>
        <v/>
      </c>
      <c r="X29" s="144" t="str">
        <f>IFERROR(INDEX(Расходка[Наименование расходного материала],MATCH(Расходка[№],Поиск_расходки[Индекс7],0)),"")</f>
        <v/>
      </c>
      <c r="Y29" s="144" t="str">
        <f>IFERROR(INDEX(Расходка[Наименование расходного материала],MATCH(Расходка[№],Поиск_расходки[Индекс8],0)),"")</f>
        <v/>
      </c>
      <c r="Z29" s="144" t="str">
        <f>IFERROR(INDEX(Расходка[Наименование расходного материала],MATCH(Расходка[№],Поиск_расходки[Индекс9],0)),"")</f>
        <v>Launcher 6F EBU 4.0</v>
      </c>
      <c r="AA29" s="144" t="str">
        <f>IFERROR(INDEX(Расходка[Наименование расходного материала],MATCH(Расходка[№],Поиск_расходки[Индекс10],0)),"")</f>
        <v>Launcher 6F EBU 4.0</v>
      </c>
      <c r="AB29" s="144" t="str">
        <f>IFERROR(INDEX(Расходка[Наименование расходного материала],MATCH(Расходка[№],Поиск_расходки[Индекс11],0)),"")</f>
        <v>Launcher 6F EBU 4.0</v>
      </c>
      <c r="AC29" s="144" t="str">
        <f>IFERROR(INDEX(Расходка[Наименование расходного материала],MATCH(Расходка[№],Поиск_расходки[Индекс12],0)),"")</f>
        <v>Launcher 6F EBU 4.0</v>
      </c>
      <c r="AD29" s="144" t="str">
        <f>IFERROR(INDEX(Расходка[Наименование расходного материала],MATCH(Расходка[№],Поиск_расходки[Индекс13],0)),"")</f>
        <v>Launcher 6F EBU 4.0</v>
      </c>
      <c r="AF29" s="4" t="s">
        <v>6</v>
      </c>
      <c r="AG29" s="4" t="s">
        <v>159</v>
      </c>
    </row>
    <row r="30" spans="1:33">
      <c r="A30">
        <v>29</v>
      </c>
      <c r="B30" t="s">
        <v>4</v>
      </c>
      <c r="C30" t="s">
        <v>404</v>
      </c>
      <c r="E30" s="142">
        <f>IF(ISNUMBER(SEARCH('Карта учёта'!$B$13,Расходка[[#This Row],[Наименование расходного материала]])),MAX($E$1:E29)+1,0)</f>
        <v>0</v>
      </c>
      <c r="F30" s="142">
        <f>IF(ISNUMBER(SEARCH('Карта учёта'!$B$14,Расходка[[#This Row],[Наименование расходного материала]])),MAX($F$1:F29)+1,0)</f>
        <v>0</v>
      </c>
      <c r="G30" s="142">
        <f>IF(ISNUMBER(SEARCH('Карта учёта'!$B$15,Расходка[Наименование расходного материала])),MAX($G$1:G29)+1,0)</f>
        <v>0</v>
      </c>
      <c r="H30" s="142">
        <f>IF(ISNUMBER(SEARCH('Карта учёта'!$B$16,Расходка[Наименование расходного материала])),MAX($H$1:H29)+1,0)</f>
        <v>0</v>
      </c>
      <c r="I30" s="142">
        <f>IF(ISNUMBER(SEARCH('Карта учёта'!$B$17,Расходка[Наименование расходного материала])),MAX($I$1:I29)+1,0)</f>
        <v>0</v>
      </c>
      <c r="J30" s="142">
        <f>IF(ISNUMBER(SEARCH('Карта учёта'!$B$18,Расходка[Наименование расходного материала])),MAX($J$1:J29)+1,0)</f>
        <v>0</v>
      </c>
      <c r="K30" s="142">
        <f>IF(ISNUMBER(SEARCH('Карта учёта'!$B$19,Расходка[Наименование расходного материала])),MAX($K$1:K29)+1,0)</f>
        <v>0</v>
      </c>
      <c r="L30" s="142">
        <f>IF(ISNUMBER(SEARCH('Карта учёта'!$B$20,Расходка[Наименование расходного материала])),MAX($L$1:L29)+1,0)</f>
        <v>0</v>
      </c>
      <c r="M30" s="142">
        <f>IF(ISNUMBER(SEARCH('Карта учёта'!$B$21,Расходка[Наименование расходного материала])),MAX($M$1:M29)+1,0)</f>
        <v>29</v>
      </c>
      <c r="N30" s="142">
        <f>IF(ISNUMBER(SEARCH('Карта учёта'!$B$22,Расходка[Наименование расходного материала])),MAX($N$1:N29)+1,0)</f>
        <v>29</v>
      </c>
      <c r="O30" s="142">
        <f>IF(ISNUMBER(SEARCH('Карта учёта'!$B$23,Расходка[Наименование расходного материала])),MAX($O$1:O29)+1,0)</f>
        <v>29</v>
      </c>
      <c r="P30" s="142">
        <f>IF(ISNUMBER(SEARCH('Карта учёта'!$B$24,Расходка[Наименование расходного материала])),MAX($P$1:P29)+1,0)</f>
        <v>29</v>
      </c>
      <c r="Q30" s="142">
        <f>IF(ISNUMBER(SEARCH('Карта учёта'!$B$25,Расходка[Наименование расходного материала])),MAX($Q$1:Q29)+1,0)</f>
        <v>29</v>
      </c>
      <c r="R30" s="144" t="str">
        <f>IFERROR(INDEX(Расходка[Наименование расходного материала],MATCH(Расходка[№],Поиск_расходки[Индекс1],0)),"")</f>
        <v/>
      </c>
      <c r="S30" s="144" t="str">
        <f>IFERROR(INDEX(Расходка[Наименование расходного материала],MATCH(Расходка[№],Поиск_расходки[Индекс2],0)),"")</f>
        <v/>
      </c>
      <c r="T30" s="144" t="str">
        <f>IFERROR(INDEX(Расходка[Наименование расходного материала],MATCH(Расходка[№],Поиск_расходки[Индекс3],0)),"")</f>
        <v/>
      </c>
      <c r="U30" s="144" t="str">
        <f>IFERROR(INDEX(Расходка[Наименование расходного материала],MATCH(Расходка[№],Поиск_расходки[Индекс4],0)),"")</f>
        <v/>
      </c>
      <c r="V30" s="144" t="str">
        <f>IFERROR(INDEX(Расходка[Наименование расходного материала],MATCH(Расходка[№],Поиск_расходки[Индекс5],0)),"")</f>
        <v/>
      </c>
      <c r="W30" s="144" t="str">
        <f>IFERROR(INDEX(Расходка[Наименование расходного материала],MATCH(Расходка[№],Поиск_расходки[Индекс6],0)),"")</f>
        <v/>
      </c>
      <c r="X30" s="144" t="str">
        <f>IFERROR(INDEX(Расходка[Наименование расходного материала],MATCH(Расходка[№],Поиск_расходки[Индекс7],0)),"")</f>
        <v/>
      </c>
      <c r="Y30" s="144" t="str">
        <f>IFERROR(INDEX(Расходка[Наименование расходного материала],MATCH(Расходка[№],Поиск_расходки[Индекс8],0)),"")</f>
        <v/>
      </c>
      <c r="Z30" s="144" t="str">
        <f>IFERROR(INDEX(Расходка[Наименование расходного материала],MATCH(Расходка[№],Поиск_расходки[Индекс9],0)),"")</f>
        <v>Launcher 6F JL 3.5</v>
      </c>
      <c r="AA30" s="144" t="str">
        <f>IFERROR(INDEX(Расходка[Наименование расходного материала],MATCH(Расходка[№],Поиск_расходки[Индекс10],0)),"")</f>
        <v>Launcher 6F JL 3.5</v>
      </c>
      <c r="AB30" s="144" t="str">
        <f>IFERROR(INDEX(Расходка[Наименование расходного материала],MATCH(Расходка[№],Поиск_расходки[Индекс11],0)),"")</f>
        <v>Launcher 6F JL 3.5</v>
      </c>
      <c r="AC30" s="144" t="str">
        <f>IFERROR(INDEX(Расходка[Наименование расходного материала],MATCH(Расходка[№],Поиск_расходки[Индекс12],0)),"")</f>
        <v>Launcher 6F JL 3.5</v>
      </c>
      <c r="AD30" s="144" t="str">
        <f>IFERROR(INDEX(Расходка[Наименование расходного материала],MATCH(Расходка[№],Поиск_расходки[Индекс13],0)),"")</f>
        <v>Launcher 6F JL 3.5</v>
      </c>
      <c r="AF30" s="4" t="s">
        <v>6</v>
      </c>
      <c r="AG30" s="4" t="s">
        <v>454</v>
      </c>
    </row>
    <row r="31" spans="1:33">
      <c r="A31">
        <v>30</v>
      </c>
      <c r="B31" t="s">
        <v>4</v>
      </c>
      <c r="C31" t="s">
        <v>405</v>
      </c>
      <c r="E31" s="142">
        <f>IF(ISNUMBER(SEARCH('Карта учёта'!$B$13,Расходка[[#This Row],[Наименование расходного материала]])),MAX($E$1:E30)+1,0)</f>
        <v>0</v>
      </c>
      <c r="F31" s="142">
        <f>IF(ISNUMBER(SEARCH('Карта учёта'!$B$14,Расходка[[#This Row],[Наименование расходного материала]])),MAX($F$1:F30)+1,0)</f>
        <v>0</v>
      </c>
      <c r="G31" s="142">
        <f>IF(ISNUMBER(SEARCH('Карта учёта'!$B$15,Расходка[Наименование расходного материала])),MAX($G$1:G30)+1,0)</f>
        <v>0</v>
      </c>
      <c r="H31" s="142">
        <f>IF(ISNUMBER(SEARCH('Карта учёта'!$B$16,Расходка[Наименование расходного материала])),MAX($H$1:H30)+1,0)</f>
        <v>0</v>
      </c>
      <c r="I31" s="142">
        <f>IF(ISNUMBER(SEARCH('Карта учёта'!$B$17,Расходка[Наименование расходного материала])),MAX($I$1:I30)+1,0)</f>
        <v>0</v>
      </c>
      <c r="J31" s="142">
        <f>IF(ISNUMBER(SEARCH('Карта учёта'!$B$18,Расходка[Наименование расходного материала])),MAX($J$1:J30)+1,0)</f>
        <v>0</v>
      </c>
      <c r="K31" s="142">
        <f>IF(ISNUMBER(SEARCH('Карта учёта'!$B$19,Расходка[Наименование расходного материала])),MAX($K$1:K30)+1,0)</f>
        <v>0</v>
      </c>
      <c r="L31" s="142">
        <f>IF(ISNUMBER(SEARCH('Карта учёта'!$B$20,Расходка[Наименование расходного материала])),MAX($L$1:L30)+1,0)</f>
        <v>0</v>
      </c>
      <c r="M31" s="142">
        <f>IF(ISNUMBER(SEARCH('Карта учёта'!$B$21,Расходка[Наименование расходного материала])),MAX($M$1:M30)+1,0)</f>
        <v>30</v>
      </c>
      <c r="N31" s="142">
        <f>IF(ISNUMBER(SEARCH('Карта учёта'!$B$22,Расходка[Наименование расходного материала])),MAX($N$1:N30)+1,0)</f>
        <v>30</v>
      </c>
      <c r="O31" s="142">
        <f>IF(ISNUMBER(SEARCH('Карта учёта'!$B$23,Расходка[Наименование расходного материала])),MAX($O$1:O30)+1,0)</f>
        <v>30</v>
      </c>
      <c r="P31" s="142">
        <f>IF(ISNUMBER(SEARCH('Карта учёта'!$B$24,Расходка[Наименование расходного материала])),MAX($P$1:P30)+1,0)</f>
        <v>30</v>
      </c>
      <c r="Q31" s="142">
        <f>IF(ISNUMBER(SEARCH('Карта учёта'!$B$25,Расходка[Наименование расходного материала])),MAX($Q$1:Q30)+1,0)</f>
        <v>30</v>
      </c>
      <c r="R31" s="144" t="str">
        <f>IFERROR(INDEX(Расходка[Наименование расходного материала],MATCH(Расходка[№],Поиск_расходки[Индекс1],0)),"")</f>
        <v/>
      </c>
      <c r="S31" s="144" t="str">
        <f>IFERROR(INDEX(Расходка[Наименование расходного материала],MATCH(Расходка[№],Поиск_расходки[Индекс2],0)),"")</f>
        <v/>
      </c>
      <c r="T31" s="144" t="str">
        <f>IFERROR(INDEX(Расходка[Наименование расходного материала],MATCH(Расходка[№],Поиск_расходки[Индекс3],0)),"")</f>
        <v/>
      </c>
      <c r="U31" s="144" t="str">
        <f>IFERROR(INDEX(Расходка[Наименование расходного материала],MATCH(Расходка[№],Поиск_расходки[Индекс4],0)),"")</f>
        <v/>
      </c>
      <c r="V31" s="144" t="str">
        <f>IFERROR(INDEX(Расходка[Наименование расходного материала],MATCH(Расходка[№],Поиск_расходки[Индекс5],0)),"")</f>
        <v/>
      </c>
      <c r="W31" s="144" t="str">
        <f>IFERROR(INDEX(Расходка[Наименование расходного материала],MATCH(Расходка[№],Поиск_расходки[Индекс6],0)),"")</f>
        <v/>
      </c>
      <c r="X31" s="144" t="str">
        <f>IFERROR(INDEX(Расходка[Наименование расходного материала],MATCH(Расходка[№],Поиск_расходки[Индекс7],0)),"")</f>
        <v/>
      </c>
      <c r="Y31" s="144" t="str">
        <f>IFERROR(INDEX(Расходка[Наименование расходного материала],MATCH(Расходка[№],Поиск_расходки[Индекс8],0)),"")</f>
        <v/>
      </c>
      <c r="Z31" s="144" t="str">
        <f>IFERROR(INDEX(Расходка[Наименование расходного материала],MATCH(Расходка[№],Поиск_расходки[Индекс9],0)),"")</f>
        <v>Launcher 6F JL 4.0</v>
      </c>
      <c r="AA31" s="144" t="str">
        <f>IFERROR(INDEX(Расходка[Наименование расходного материала],MATCH(Расходка[№],Поиск_расходки[Индекс10],0)),"")</f>
        <v>Launcher 6F JL 4.0</v>
      </c>
      <c r="AB31" s="144" t="str">
        <f>IFERROR(INDEX(Расходка[Наименование расходного материала],MATCH(Расходка[№],Поиск_расходки[Индекс11],0)),"")</f>
        <v>Launcher 6F JL 4.0</v>
      </c>
      <c r="AC31" s="144" t="str">
        <f>IFERROR(INDEX(Расходка[Наименование расходного материала],MATCH(Расходка[№],Поиск_расходки[Индекс12],0)),"")</f>
        <v>Launcher 6F JL 4.0</v>
      </c>
      <c r="AD31" s="144" t="str">
        <f>IFERROR(INDEX(Расходка[Наименование расходного материала],MATCH(Расходка[№],Поиск_расходки[Индекс13],0)),"")</f>
        <v>Launcher 6F JL 4.0</v>
      </c>
      <c r="AF31" s="4" t="s">
        <v>6</v>
      </c>
      <c r="AG31" s="4" t="s">
        <v>420</v>
      </c>
    </row>
    <row r="32" spans="1:33">
      <c r="A32">
        <v>31</v>
      </c>
      <c r="B32" t="s">
        <v>4</v>
      </c>
      <c r="C32" t="s">
        <v>411</v>
      </c>
      <c r="E32" s="142">
        <f>IF(ISNUMBER(SEARCH('Карта учёта'!$B$13,Расходка[[#This Row],[Наименование расходного материала]])),MAX($E$1:E31)+1,0)</f>
        <v>0</v>
      </c>
      <c r="F32" s="142">
        <f>IF(ISNUMBER(SEARCH('Карта учёта'!$B$14,Расходка[[#This Row],[Наименование расходного материала]])),MAX($F$1:F31)+1,0)</f>
        <v>0</v>
      </c>
      <c r="G32" s="142">
        <f>IF(ISNUMBER(SEARCH('Карта учёта'!$B$15,Расходка[Наименование расходного материала])),MAX($G$1:G31)+1,0)</f>
        <v>0</v>
      </c>
      <c r="H32" s="142">
        <f>IF(ISNUMBER(SEARCH('Карта учёта'!$B$16,Расходка[Наименование расходного материала])),MAX($H$1:H31)+1,0)</f>
        <v>0</v>
      </c>
      <c r="I32" s="142">
        <f>IF(ISNUMBER(SEARCH('Карта учёта'!$B$17,Расходка[Наименование расходного материала])),MAX($I$1:I31)+1,0)</f>
        <v>0</v>
      </c>
      <c r="J32" s="142">
        <f>IF(ISNUMBER(SEARCH('Карта учёта'!$B$18,Расходка[Наименование расходного материала])),MAX($J$1:J31)+1,0)</f>
        <v>0</v>
      </c>
      <c r="K32" s="142">
        <f>IF(ISNUMBER(SEARCH('Карта учёта'!$B$19,Расходка[Наименование расходного материала])),MAX($K$1:K31)+1,0)</f>
        <v>0</v>
      </c>
      <c r="L32" s="142">
        <f>IF(ISNUMBER(SEARCH('Карта учёта'!$B$20,Расходка[Наименование расходного материала])),MAX($L$1:L31)+1,0)</f>
        <v>0</v>
      </c>
      <c r="M32" s="142">
        <f>IF(ISNUMBER(SEARCH('Карта учёта'!$B$21,Расходка[Наименование расходного материала])),MAX($M$1:M31)+1,0)</f>
        <v>31</v>
      </c>
      <c r="N32" s="142">
        <f>IF(ISNUMBER(SEARCH('Карта учёта'!$B$22,Расходка[Наименование расходного материала])),MAX($N$1:N31)+1,0)</f>
        <v>31</v>
      </c>
      <c r="O32" s="142">
        <f>IF(ISNUMBER(SEARCH('Карта учёта'!$B$23,Расходка[Наименование расходного материала])),MAX($O$1:O31)+1,0)</f>
        <v>31</v>
      </c>
      <c r="P32" s="142">
        <f>IF(ISNUMBER(SEARCH('Карта учёта'!$B$24,Расходка[Наименование расходного материала])),MAX($P$1:P31)+1,0)</f>
        <v>31</v>
      </c>
      <c r="Q32" s="142">
        <f>IF(ISNUMBER(SEARCH('Карта учёта'!$B$25,Расходка[Наименование расходного материала])),MAX($Q$1:Q31)+1,0)</f>
        <v>31</v>
      </c>
      <c r="R32" s="144" t="str">
        <f>IFERROR(INDEX(Расходка[Наименование расходного материала],MATCH(Расходка[№],Поиск_расходки[Индекс1],0)),"")</f>
        <v/>
      </c>
      <c r="S32" s="144" t="str">
        <f>IFERROR(INDEX(Расходка[Наименование расходного материала],MATCH(Расходка[№],Поиск_расходки[Индекс2],0)),"")</f>
        <v/>
      </c>
      <c r="T32" s="144" t="str">
        <f>IFERROR(INDEX(Расходка[Наименование расходного материала],MATCH(Расходка[№],Поиск_расходки[Индекс3],0)),"")</f>
        <v/>
      </c>
      <c r="U32" s="144" t="str">
        <f>IFERROR(INDEX(Расходка[Наименование расходного материала],MATCH(Расходка[№],Поиск_расходки[Индекс4],0)),"")</f>
        <v/>
      </c>
      <c r="V32" s="144" t="str">
        <f>IFERROR(INDEX(Расходка[Наименование расходного материала],MATCH(Расходка[№],Поиск_расходки[Индекс5],0)),"")</f>
        <v/>
      </c>
      <c r="W32" s="144" t="str">
        <f>IFERROR(INDEX(Расходка[Наименование расходного материала],MATCH(Расходка[№],Поиск_расходки[Индекс6],0)),"")</f>
        <v/>
      </c>
      <c r="X32" s="144" t="str">
        <f>IFERROR(INDEX(Расходка[Наименование расходного материала],MATCH(Расходка[№],Поиск_расходки[Индекс7],0)),"")</f>
        <v/>
      </c>
      <c r="Y32" s="144" t="str">
        <f>IFERROR(INDEX(Расходка[Наименование расходного материала],MATCH(Расходка[№],Поиск_расходки[Индекс8],0)),"")</f>
        <v/>
      </c>
      <c r="Z32" s="144" t="str">
        <f>IFERROR(INDEX(Расходка[Наименование расходного материала],MATCH(Расходка[№],Поиск_расходки[Индекс9],0)),"")</f>
        <v>Launcher 6F JL 4.5</v>
      </c>
      <c r="AA32" s="144" t="str">
        <f>IFERROR(INDEX(Расходка[Наименование расходного материала],MATCH(Расходка[№],Поиск_расходки[Индекс10],0)),"")</f>
        <v>Launcher 6F JL 4.5</v>
      </c>
      <c r="AB32" s="144" t="str">
        <f>IFERROR(INDEX(Расходка[Наименование расходного материала],MATCH(Расходка[№],Поиск_расходки[Индекс11],0)),"")</f>
        <v>Launcher 6F JL 4.5</v>
      </c>
      <c r="AC32" s="144" t="str">
        <f>IFERROR(INDEX(Расходка[Наименование расходного материала],MATCH(Расходка[№],Поиск_расходки[Индекс12],0)),"")</f>
        <v>Launcher 6F JL 4.5</v>
      </c>
      <c r="AD32" s="144" t="str">
        <f>IFERROR(INDEX(Расходка[Наименование расходного материала],MATCH(Расходка[№],Поиск_расходки[Индекс13],0)),"")</f>
        <v>Launcher 6F JL 4.5</v>
      </c>
      <c r="AF32" s="4" t="s">
        <v>6</v>
      </c>
      <c r="AG32" s="4" t="s">
        <v>431</v>
      </c>
    </row>
    <row r="33" spans="1:33">
      <c r="A33">
        <v>32</v>
      </c>
      <c r="B33" t="s">
        <v>4</v>
      </c>
      <c r="C33" t="s">
        <v>446</v>
      </c>
      <c r="E33" s="142">
        <f>IF(ISNUMBER(SEARCH('Карта учёта'!$B$13,Расходка[[#This Row],[Наименование расходного материала]])),MAX($E$1:E32)+1,0)</f>
        <v>0</v>
      </c>
      <c r="F33" s="142">
        <f>IF(ISNUMBER(SEARCH('Карта учёта'!$B$14,Расходка[[#This Row],[Наименование расходного материала]])),MAX($F$1:F32)+1,0)</f>
        <v>0</v>
      </c>
      <c r="G33" s="142">
        <f>IF(ISNUMBER(SEARCH('Карта учёта'!$B$15,Расходка[Наименование расходного материала])),MAX($G$1:G32)+1,0)</f>
        <v>0</v>
      </c>
      <c r="H33" s="142">
        <f>IF(ISNUMBER(SEARCH('Карта учёта'!$B$16,Расходка[Наименование расходного материала])),MAX($H$1:H32)+1,0)</f>
        <v>0</v>
      </c>
      <c r="I33" s="142">
        <f>IF(ISNUMBER(SEARCH('Карта учёта'!$B$17,Расходка[Наименование расходного материала])),MAX($I$1:I32)+1,0)</f>
        <v>0</v>
      </c>
      <c r="J33" s="142">
        <f>IF(ISNUMBER(SEARCH('Карта учёта'!$B$18,Расходка[Наименование расходного материала])),MAX($J$1:J32)+1,0)</f>
        <v>0</v>
      </c>
      <c r="K33" s="142">
        <f>IF(ISNUMBER(SEARCH('Карта учёта'!$B$19,Расходка[Наименование расходного материала])),MAX($K$1:K32)+1,0)</f>
        <v>0</v>
      </c>
      <c r="L33" s="142">
        <f>IF(ISNUMBER(SEARCH('Карта учёта'!$B$20,Расходка[Наименование расходного материала])),MAX($L$1:L32)+1,0)</f>
        <v>0</v>
      </c>
      <c r="M33" s="142">
        <f>IF(ISNUMBER(SEARCH('Карта учёта'!$B$21,Расходка[Наименование расходного материала])),MAX($M$1:M32)+1,0)</f>
        <v>32</v>
      </c>
      <c r="N33" s="142">
        <f>IF(ISNUMBER(SEARCH('Карта учёта'!$B$22,Расходка[Наименование расходного материала])),MAX($N$1:N32)+1,0)</f>
        <v>32</v>
      </c>
      <c r="O33" s="142">
        <f>IF(ISNUMBER(SEARCH('Карта учёта'!$B$23,Расходка[Наименование расходного материала])),MAX($O$1:O32)+1,0)</f>
        <v>32</v>
      </c>
      <c r="P33" s="142">
        <f>IF(ISNUMBER(SEARCH('Карта учёта'!$B$24,Расходка[Наименование расходного материала])),MAX($P$1:P32)+1,0)</f>
        <v>32</v>
      </c>
      <c r="Q33" s="142">
        <f>IF(ISNUMBER(SEARCH('Карта учёта'!$B$25,Расходка[Наименование расходного материала])),MAX($Q$1:Q32)+1,0)</f>
        <v>32</v>
      </c>
      <c r="R33" s="144" t="str">
        <f>IFERROR(INDEX(Расходка[Наименование расходного материала],MATCH(Расходка[№],Поиск_расходки[Индекс1],0)),"")</f>
        <v/>
      </c>
      <c r="S33" s="144" t="str">
        <f>IFERROR(INDEX(Расходка[Наименование расходного материала],MATCH(Расходка[№],Поиск_расходки[Индекс2],0)),"")</f>
        <v/>
      </c>
      <c r="T33" s="144" t="str">
        <f>IFERROR(INDEX(Расходка[Наименование расходного материала],MATCH(Расходка[№],Поиск_расходки[Индекс3],0)),"")</f>
        <v/>
      </c>
      <c r="U33" s="144" t="str">
        <f>IFERROR(INDEX(Расходка[Наименование расходного материала],MATCH(Расходка[№],Поиск_расходки[Индекс4],0)),"")</f>
        <v/>
      </c>
      <c r="V33" s="144" t="str">
        <f>IFERROR(INDEX(Расходка[Наименование расходного материала],MATCH(Расходка[№],Поиск_расходки[Индекс5],0)),"")</f>
        <v/>
      </c>
      <c r="W33" s="144" t="str">
        <f>IFERROR(INDEX(Расходка[Наименование расходного материала],MATCH(Расходка[№],Поиск_расходки[Индекс6],0)),"")</f>
        <v/>
      </c>
      <c r="X33" s="144" t="str">
        <f>IFERROR(INDEX(Расходка[Наименование расходного материала],MATCH(Расходка[№],Поиск_расходки[Индекс7],0)),"")</f>
        <v/>
      </c>
      <c r="Y33" s="144" t="str">
        <f>IFERROR(INDEX(Расходка[Наименование расходного материала],MATCH(Расходка[№],Поиск_расходки[Индекс8],0)),"")</f>
        <v/>
      </c>
      <c r="Z33" s="144" t="str">
        <f>IFERROR(INDEX(Расходка[Наименование расходного материала],MATCH(Расходка[№],Поиск_расходки[Индекс9],0)),"")</f>
        <v>Launcher 6F AL 1</v>
      </c>
      <c r="AA33" s="144" t="str">
        <f>IFERROR(INDEX(Расходка[Наименование расходного материала],MATCH(Расходка[№],Поиск_расходки[Индекс10],0)),"")</f>
        <v>Launcher 6F AL 1</v>
      </c>
      <c r="AB33" s="144" t="str">
        <f>IFERROR(INDEX(Расходка[Наименование расходного материала],MATCH(Расходка[№],Поиск_расходки[Индекс11],0)),"")</f>
        <v>Launcher 6F AL 1</v>
      </c>
      <c r="AC33" s="144" t="str">
        <f>IFERROR(INDEX(Расходка[Наименование расходного материала],MATCH(Расходка[№],Поиск_расходки[Индекс12],0)),"")</f>
        <v>Launcher 6F AL 1</v>
      </c>
      <c r="AD33" s="144" t="str">
        <f>IFERROR(INDEX(Расходка[Наименование расходного материала],MATCH(Расходка[№],Поиск_расходки[Индекс13],0)),"")</f>
        <v>Launcher 6F AL 1</v>
      </c>
      <c r="AF33" s="4" t="s">
        <v>6</v>
      </c>
      <c r="AG33" s="4" t="s">
        <v>105</v>
      </c>
    </row>
    <row r="34" spans="1:33">
      <c r="A34">
        <v>33</v>
      </c>
      <c r="B34" t="s">
        <v>4</v>
      </c>
      <c r="C34" t="s">
        <v>447</v>
      </c>
      <c r="E34" s="142">
        <f>IF(ISNUMBER(SEARCH('Карта учёта'!$B$13,Расходка[[#This Row],[Наименование расходного материала]])),MAX($E$1:E33)+1,0)</f>
        <v>0</v>
      </c>
      <c r="F34" s="142">
        <f>IF(ISNUMBER(SEARCH('Карта учёта'!$B$14,Расходка[[#This Row],[Наименование расходного материала]])),MAX($F$1:F33)+1,0)</f>
        <v>0</v>
      </c>
      <c r="G34" s="142">
        <f>IF(ISNUMBER(SEARCH('Карта учёта'!$B$15,Расходка[Наименование расходного материала])),MAX($G$1:G33)+1,0)</f>
        <v>0</v>
      </c>
      <c r="H34" s="142">
        <f>IF(ISNUMBER(SEARCH('Карта учёта'!$B$16,Расходка[Наименование расходного материала])),MAX($H$1:H33)+1,0)</f>
        <v>0</v>
      </c>
      <c r="I34" s="142">
        <f>IF(ISNUMBER(SEARCH('Карта учёта'!$B$17,Расходка[Наименование расходного материала])),MAX($I$1:I33)+1,0)</f>
        <v>0</v>
      </c>
      <c r="J34" s="142">
        <f>IF(ISNUMBER(SEARCH('Карта учёта'!$B$18,Расходка[Наименование расходного материала])),MAX($J$1:J33)+1,0)</f>
        <v>0</v>
      </c>
      <c r="K34" s="142">
        <f>IF(ISNUMBER(SEARCH('Карта учёта'!$B$19,Расходка[Наименование расходного материала])),MAX($K$1:K33)+1,0)</f>
        <v>0</v>
      </c>
      <c r="L34" s="142">
        <f>IF(ISNUMBER(SEARCH('Карта учёта'!$B$20,Расходка[Наименование расходного материала])),MAX($L$1:L33)+1,0)</f>
        <v>0</v>
      </c>
      <c r="M34" s="142">
        <f>IF(ISNUMBER(SEARCH('Карта учёта'!$B$21,Расходка[Наименование расходного материала])),MAX($M$1:M33)+1,0)</f>
        <v>33</v>
      </c>
      <c r="N34" s="142">
        <f>IF(ISNUMBER(SEARCH('Карта учёта'!$B$22,Расходка[Наименование расходного материала])),MAX($N$1:N33)+1,0)</f>
        <v>33</v>
      </c>
      <c r="O34" s="142">
        <f>IF(ISNUMBER(SEARCH('Карта учёта'!$B$23,Расходка[Наименование расходного материала])),MAX($O$1:O33)+1,0)</f>
        <v>33</v>
      </c>
      <c r="P34" s="142">
        <f>IF(ISNUMBER(SEARCH('Карта учёта'!$B$24,Расходка[Наименование расходного материала])),MAX($P$1:P33)+1,0)</f>
        <v>33</v>
      </c>
      <c r="Q34" s="142">
        <f>IF(ISNUMBER(SEARCH('Карта учёта'!$B$25,Расходка[Наименование расходного материала])),MAX($Q$1:Q33)+1,0)</f>
        <v>33</v>
      </c>
      <c r="R34" s="144" t="str">
        <f>IFERROR(INDEX(Расходка[Наименование расходного материала],MATCH(Расходка[№],Поиск_расходки[Индекс1],0)),"")</f>
        <v/>
      </c>
      <c r="S34" s="144" t="str">
        <f>IFERROR(INDEX(Расходка[Наименование расходного материала],MATCH(Расходка[№],Поиск_расходки[Индекс2],0)),"")</f>
        <v/>
      </c>
      <c r="T34" s="144" t="str">
        <f>IFERROR(INDEX(Расходка[Наименование расходного материала],MATCH(Расходка[№],Поиск_расходки[Индекс3],0)),"")</f>
        <v/>
      </c>
      <c r="U34" s="144" t="str">
        <f>IFERROR(INDEX(Расходка[Наименование расходного материала],MATCH(Расходка[№],Поиск_расходки[Индекс4],0)),"")</f>
        <v/>
      </c>
      <c r="V34" s="144" t="str">
        <f>IFERROR(INDEX(Расходка[Наименование расходного материала],MATCH(Расходка[№],Поиск_расходки[Индекс5],0)),"")</f>
        <v/>
      </c>
      <c r="W34" s="144" t="str">
        <f>IFERROR(INDEX(Расходка[Наименование расходного материала],MATCH(Расходка[№],Поиск_расходки[Индекс6],0)),"")</f>
        <v/>
      </c>
      <c r="X34" s="144" t="str">
        <f>IFERROR(INDEX(Расходка[Наименование расходного материала],MATCH(Расходка[№],Поиск_расходки[Индекс7],0)),"")</f>
        <v/>
      </c>
      <c r="Y34" s="144" t="str">
        <f>IFERROR(INDEX(Расходка[Наименование расходного материала],MATCH(Расходка[№],Поиск_расходки[Индекс8],0)),"")</f>
        <v/>
      </c>
      <c r="Z34" s="144" t="str">
        <f>IFERROR(INDEX(Расходка[Наименование расходного материала],MATCH(Расходка[№],Поиск_расходки[Индекс9],0)),"")</f>
        <v>Launcher 6F AL 2</v>
      </c>
      <c r="AA34" s="144" t="str">
        <f>IFERROR(INDEX(Расходка[Наименование расходного материала],MATCH(Расходка[№],Поиск_расходки[Индекс10],0)),"")</f>
        <v>Launcher 6F AL 2</v>
      </c>
      <c r="AB34" s="144" t="str">
        <f>IFERROR(INDEX(Расходка[Наименование расходного материала],MATCH(Расходка[№],Поиск_расходки[Индекс11],0)),"")</f>
        <v>Launcher 6F AL 2</v>
      </c>
      <c r="AC34" s="144" t="str">
        <f>IFERROR(INDEX(Расходка[Наименование расходного материала],MATCH(Расходка[№],Поиск_расходки[Индекс12],0)),"")</f>
        <v>Launcher 6F AL 2</v>
      </c>
      <c r="AD34" s="144" t="str">
        <f>IFERROR(INDEX(Расходка[Наименование расходного материала],MATCH(Расходка[№],Поиск_расходки[Индекс13],0)),"")</f>
        <v>Launcher 6F AL 2</v>
      </c>
      <c r="AF34" s="4" t="s">
        <v>6</v>
      </c>
      <c r="AG34" s="4" t="s">
        <v>160</v>
      </c>
    </row>
    <row r="35" spans="1:33">
      <c r="A35">
        <v>34</v>
      </c>
      <c r="B35" t="s">
        <v>4</v>
      </c>
      <c r="C35" t="s">
        <v>406</v>
      </c>
      <c r="E35" s="142">
        <f>IF(ISNUMBER(SEARCH('Карта учёта'!$B$13,Расходка[[#This Row],[Наименование расходного материала]])),MAX($E$1:E34)+1,0)</f>
        <v>0</v>
      </c>
      <c r="F35" s="142">
        <f>IF(ISNUMBER(SEARCH('Карта учёта'!$B$14,Расходка[[#This Row],[Наименование расходного материала]])),MAX($F$1:F34)+1,0)</f>
        <v>0</v>
      </c>
      <c r="G35" s="142">
        <f>IF(ISNUMBER(SEARCH('Карта учёта'!$B$15,Расходка[Наименование расходного материала])),MAX($G$1:G34)+1,0)</f>
        <v>0</v>
      </c>
      <c r="H35" s="142">
        <f>IF(ISNUMBER(SEARCH('Карта учёта'!$B$16,Расходка[Наименование расходного материала])),MAX($H$1:H34)+1,0)</f>
        <v>0</v>
      </c>
      <c r="I35" s="142">
        <f>IF(ISNUMBER(SEARCH('Карта учёта'!$B$17,Расходка[Наименование расходного материала])),MAX($I$1:I34)+1,0)</f>
        <v>0</v>
      </c>
      <c r="J35" s="142">
        <f>IF(ISNUMBER(SEARCH('Карта учёта'!$B$18,Расходка[Наименование расходного материала])),MAX($J$1:J34)+1,0)</f>
        <v>0</v>
      </c>
      <c r="K35" s="142">
        <f>IF(ISNUMBER(SEARCH('Карта учёта'!$B$19,Расходка[Наименование расходного материала])),MAX($K$1:K34)+1,0)</f>
        <v>0</v>
      </c>
      <c r="L35" s="142">
        <f>IF(ISNUMBER(SEARCH('Карта учёта'!$B$20,Расходка[Наименование расходного материала])),MAX($L$1:L34)+1,0)</f>
        <v>0</v>
      </c>
      <c r="M35" s="142">
        <f>IF(ISNUMBER(SEARCH('Карта учёта'!$B$21,Расходка[Наименование расходного материала])),MAX($M$1:M34)+1,0)</f>
        <v>34</v>
      </c>
      <c r="N35" s="142">
        <f>IF(ISNUMBER(SEARCH('Карта учёта'!$B$22,Расходка[Наименование расходного материала])),MAX($N$1:N34)+1,0)</f>
        <v>34</v>
      </c>
      <c r="O35" s="142">
        <f>IF(ISNUMBER(SEARCH('Карта учёта'!$B$23,Расходка[Наименование расходного материала])),MAX($O$1:O34)+1,0)</f>
        <v>34</v>
      </c>
      <c r="P35" s="142">
        <f>IF(ISNUMBER(SEARCH('Карта учёта'!$B$24,Расходка[Наименование расходного материала])),MAX($P$1:P34)+1,0)</f>
        <v>34</v>
      </c>
      <c r="Q35" s="142">
        <f>IF(ISNUMBER(SEARCH('Карта учёта'!$B$25,Расходка[Наименование расходного материала])),MAX($Q$1:Q34)+1,0)</f>
        <v>34</v>
      </c>
      <c r="R35" s="144" t="str">
        <f>IFERROR(INDEX(Расходка[Наименование расходного материала],MATCH(Расходка[№],Поиск_расходки[Индекс1],0)),"")</f>
        <v/>
      </c>
      <c r="S35" s="144" t="str">
        <f>IFERROR(INDEX(Расходка[Наименование расходного материала],MATCH(Расходка[№],Поиск_расходки[Индекс2],0)),"")</f>
        <v/>
      </c>
      <c r="T35" s="144" t="str">
        <f>IFERROR(INDEX(Расходка[Наименование расходного материала],MATCH(Расходка[№],Поиск_расходки[Индекс3],0)),"")</f>
        <v/>
      </c>
      <c r="U35" s="144" t="str">
        <f>IFERROR(INDEX(Расходка[Наименование расходного материала],MATCH(Расходка[№],Поиск_расходки[Индекс4],0)),"")</f>
        <v/>
      </c>
      <c r="V35" s="144" t="str">
        <f>IFERROR(INDEX(Расходка[Наименование расходного материала],MATCH(Расходка[№],Поиск_расходки[Индекс5],0)),"")</f>
        <v/>
      </c>
      <c r="W35" s="144" t="str">
        <f>IFERROR(INDEX(Расходка[Наименование расходного материала],MATCH(Расходка[№],Поиск_расходки[Индекс6],0)),"")</f>
        <v/>
      </c>
      <c r="X35" s="144" t="str">
        <f>IFERROR(INDEX(Расходка[Наименование расходного материала],MATCH(Расходка[№],Поиск_расходки[Индекс7],0)),"")</f>
        <v/>
      </c>
      <c r="Y35" s="144" t="str">
        <f>IFERROR(INDEX(Расходка[Наименование расходного материала],MATCH(Расходка[№],Поиск_расходки[Индекс8],0)),"")</f>
        <v/>
      </c>
      <c r="Z35" s="144" t="str">
        <f>IFERROR(INDEX(Расходка[Наименование расходного материала],MATCH(Расходка[№],Поиск_расходки[Индекс9],0)),"")</f>
        <v>Launcher 6F JR 3.5</v>
      </c>
      <c r="AA35" s="144" t="str">
        <f>IFERROR(INDEX(Расходка[Наименование расходного материала],MATCH(Расходка[№],Поиск_расходки[Индекс10],0)),"")</f>
        <v>Launcher 6F JR 3.5</v>
      </c>
      <c r="AB35" s="144" t="str">
        <f>IFERROR(INDEX(Расходка[Наименование расходного материала],MATCH(Расходка[№],Поиск_расходки[Индекс11],0)),"")</f>
        <v>Launcher 6F JR 3.5</v>
      </c>
      <c r="AC35" s="144" t="str">
        <f>IFERROR(INDEX(Расходка[Наименование расходного материала],MATCH(Расходка[№],Поиск_расходки[Индекс12],0)),"")</f>
        <v>Launcher 6F JR 3.5</v>
      </c>
      <c r="AD35" s="144" t="str">
        <f>IFERROR(INDEX(Расходка[Наименование расходного материала],MATCH(Расходка[№],Поиск_расходки[Индекс13],0)),"")</f>
        <v>Launcher 6F JR 3.5</v>
      </c>
      <c r="AF35" s="4" t="s">
        <v>6</v>
      </c>
      <c r="AG35" s="4" t="s">
        <v>453</v>
      </c>
    </row>
    <row r="36" spans="1:33">
      <c r="A36">
        <v>35</v>
      </c>
      <c r="B36" t="s">
        <v>4</v>
      </c>
      <c r="C36" t="s">
        <v>407</v>
      </c>
      <c r="E36" s="142">
        <f>IF(ISNUMBER(SEARCH('Карта учёта'!$B$13,Расходка[[#This Row],[Наименование расходного материала]])),MAX($E$1:E35)+1,0)</f>
        <v>1</v>
      </c>
      <c r="F36" s="142">
        <f>IF(ISNUMBER(SEARCH('Карта учёта'!$B$14,Расходка[[#This Row],[Наименование расходного материала]])),MAX($F$1:F35)+1,0)</f>
        <v>0</v>
      </c>
      <c r="G36" s="142">
        <f>IF(ISNUMBER(SEARCH('Карта учёта'!$B$15,Расходка[Наименование расходного материала])),MAX($G$1:G35)+1,0)</f>
        <v>0</v>
      </c>
      <c r="H36" s="142">
        <f>IF(ISNUMBER(SEARCH('Карта учёта'!$B$16,Расходка[Наименование расходного материала])),MAX($H$1:H35)+1,0)</f>
        <v>0</v>
      </c>
      <c r="I36" s="142">
        <f>IF(ISNUMBER(SEARCH('Карта учёта'!$B$17,Расходка[Наименование расходного материала])),MAX($I$1:I35)+1,0)</f>
        <v>0</v>
      </c>
      <c r="J36" s="142">
        <f>IF(ISNUMBER(SEARCH('Карта учёта'!$B$18,Расходка[Наименование расходного материала])),MAX($J$1:J35)+1,0)</f>
        <v>0</v>
      </c>
      <c r="K36" s="142">
        <f>IF(ISNUMBER(SEARCH('Карта учёта'!$B$19,Расходка[Наименование расходного материала])),MAX($K$1:K35)+1,0)</f>
        <v>0</v>
      </c>
      <c r="L36" s="142">
        <f>IF(ISNUMBER(SEARCH('Карта учёта'!$B$20,Расходка[Наименование расходного материала])),MAX($L$1:L35)+1,0)</f>
        <v>0</v>
      </c>
      <c r="M36" s="142">
        <f>IF(ISNUMBER(SEARCH('Карта учёта'!$B$21,Расходка[Наименование расходного материала])),MAX($M$1:M35)+1,0)</f>
        <v>35</v>
      </c>
      <c r="N36" s="142">
        <f>IF(ISNUMBER(SEARCH('Карта учёта'!$B$22,Расходка[Наименование расходного материала])),MAX($N$1:N35)+1,0)</f>
        <v>35</v>
      </c>
      <c r="O36" s="142">
        <f>IF(ISNUMBER(SEARCH('Карта учёта'!$B$23,Расходка[Наименование расходного материала])),MAX($O$1:O35)+1,0)</f>
        <v>35</v>
      </c>
      <c r="P36" s="142">
        <f>IF(ISNUMBER(SEARCH('Карта учёта'!$B$24,Расходка[Наименование расходного материала])),MAX($P$1:P35)+1,0)</f>
        <v>35</v>
      </c>
      <c r="Q36" s="142">
        <f>IF(ISNUMBER(SEARCH('Карта учёта'!$B$25,Расходка[Наименование расходного материала])),MAX($Q$1:Q35)+1,0)</f>
        <v>35</v>
      </c>
      <c r="R36" s="144" t="str">
        <f>IFERROR(INDEX(Расходка[Наименование расходного материала],MATCH(Расходка[№],Поиск_расходки[Индекс1],0)),"")</f>
        <v/>
      </c>
      <c r="S36" s="144" t="str">
        <f>IFERROR(INDEX(Расходка[Наименование расходного материала],MATCH(Расходка[№],Поиск_расходки[Индекс2],0)),"")</f>
        <v/>
      </c>
      <c r="T36" s="144" t="str">
        <f>IFERROR(INDEX(Расходка[Наименование расходного материала],MATCH(Расходка[№],Поиск_расходки[Индекс3],0)),"")</f>
        <v/>
      </c>
      <c r="U36" s="144" t="str">
        <f>IFERROR(INDEX(Расходка[Наименование расходного материала],MATCH(Расходка[№],Поиск_расходки[Индекс4],0)),"")</f>
        <v/>
      </c>
      <c r="V36" s="144" t="str">
        <f>IFERROR(INDEX(Расходка[Наименование расходного материала],MATCH(Расходка[№],Поиск_расходки[Индекс5],0)),"")</f>
        <v/>
      </c>
      <c r="W36" s="144" t="str">
        <f>IFERROR(INDEX(Расходка[Наименование расходного материала],MATCH(Расходка[№],Поиск_расходки[Индекс6],0)),"")</f>
        <v/>
      </c>
      <c r="X36" s="144" t="str">
        <f>IFERROR(INDEX(Расходка[Наименование расходного материала],MATCH(Расходка[№],Поиск_расходки[Индекс7],0)),"")</f>
        <v/>
      </c>
      <c r="Y36" s="144" t="str">
        <f>IFERROR(INDEX(Расходка[Наименование расходного материала],MATCH(Расходка[№],Поиск_расходки[Индекс8],0)),"")</f>
        <v/>
      </c>
      <c r="Z36" s="144" t="str">
        <f>IFERROR(INDEX(Расходка[Наименование расходного материала],MATCH(Расходка[№],Поиск_расходки[Индекс9],0)),"")</f>
        <v>Launcher 6F JR 4.0</v>
      </c>
      <c r="AA36" s="144" t="str">
        <f>IFERROR(INDEX(Расходка[Наименование расходного материала],MATCH(Расходка[№],Поиск_расходки[Индекс10],0)),"")</f>
        <v>Launcher 6F JR 4.0</v>
      </c>
      <c r="AB36" s="144" t="str">
        <f>IFERROR(INDEX(Расходка[Наименование расходного материала],MATCH(Расходка[№],Поиск_расходки[Индекс11],0)),"")</f>
        <v>Launcher 6F JR 4.0</v>
      </c>
      <c r="AC36" s="144" t="str">
        <f>IFERROR(INDEX(Расходка[Наименование расходного материала],MATCH(Расходка[№],Поиск_расходки[Индекс12],0)),"")</f>
        <v>Launcher 6F JR 4.0</v>
      </c>
      <c r="AD36" s="144" t="str">
        <f>IFERROR(INDEX(Расходка[Наименование расходного материала],MATCH(Расходка[№],Поиск_расходки[Индекс13],0)),"")</f>
        <v>Launcher 6F JR 4.0</v>
      </c>
      <c r="AF36" s="4" t="s">
        <v>6</v>
      </c>
      <c r="AG36" s="4" t="s">
        <v>163</v>
      </c>
    </row>
    <row r="37" spans="1:33">
      <c r="A37">
        <v>36</v>
      </c>
      <c r="B37" t="s">
        <v>4</v>
      </c>
      <c r="C37" t="s">
        <v>418</v>
      </c>
      <c r="E37" s="142">
        <f>IF(ISNUMBER(SEARCH('Карта учёта'!$B$13,Расходка[[#This Row],[Наименование расходного материала]])),MAX($E$1:E36)+1,0)</f>
        <v>0</v>
      </c>
      <c r="F37" s="142">
        <f>IF(ISNUMBER(SEARCH('Карта учёта'!$B$14,Расходка[[#This Row],[Наименование расходного материала]])),MAX($F$1:F36)+1,0)</f>
        <v>0</v>
      </c>
      <c r="G37" s="142">
        <f>IF(ISNUMBER(SEARCH('Карта учёта'!$B$15,Расходка[Наименование расходного материала])),MAX($G$1:G36)+1,0)</f>
        <v>0</v>
      </c>
      <c r="H37" s="142">
        <f>IF(ISNUMBER(SEARCH('Карта учёта'!$B$16,Расходка[Наименование расходного материала])),MAX($H$1:H36)+1,0)</f>
        <v>0</v>
      </c>
      <c r="I37" s="142">
        <f>IF(ISNUMBER(SEARCH('Карта учёта'!$B$17,Расходка[Наименование расходного материала])),MAX($I$1:I36)+1,0)</f>
        <v>0</v>
      </c>
      <c r="J37" s="142">
        <f>IF(ISNUMBER(SEARCH('Карта учёта'!$B$18,Расходка[Наименование расходного материала])),MAX($J$1:J36)+1,0)</f>
        <v>0</v>
      </c>
      <c r="K37" s="142">
        <f>IF(ISNUMBER(SEARCH('Карта учёта'!$B$19,Расходка[Наименование расходного материала])),MAX($K$1:K36)+1,0)</f>
        <v>0</v>
      </c>
      <c r="L37" s="142">
        <f>IF(ISNUMBER(SEARCH('Карта учёта'!$B$20,Расходка[Наименование расходного материала])),MAX($L$1:L36)+1,0)</f>
        <v>0</v>
      </c>
      <c r="M37" s="142">
        <f>IF(ISNUMBER(SEARCH('Карта учёта'!$B$21,Расходка[Наименование расходного материала])),MAX($M$1:M36)+1,0)</f>
        <v>36</v>
      </c>
      <c r="N37" s="142">
        <f>IF(ISNUMBER(SEARCH('Карта учёта'!$B$22,Расходка[Наименование расходного материала])),MAX($N$1:N36)+1,0)</f>
        <v>36</v>
      </c>
      <c r="O37" s="142">
        <f>IF(ISNUMBER(SEARCH('Карта учёта'!$B$23,Расходка[Наименование расходного материала])),MAX($O$1:O36)+1,0)</f>
        <v>36</v>
      </c>
      <c r="P37" s="142">
        <f>IF(ISNUMBER(SEARCH('Карта учёта'!$B$24,Расходка[Наименование расходного материала])),MAX($P$1:P36)+1,0)</f>
        <v>36</v>
      </c>
      <c r="Q37" s="142">
        <f>IF(ISNUMBER(SEARCH('Карта учёта'!$B$25,Расходка[Наименование расходного материала])),MAX($Q$1:Q36)+1,0)</f>
        <v>36</v>
      </c>
      <c r="R37" s="144" t="str">
        <f>IFERROR(INDEX(Расходка[Наименование расходного материала],MATCH(Расходка[№],Поиск_расходки[Индекс1],0)),"")</f>
        <v/>
      </c>
      <c r="S37" s="144" t="str">
        <f>IFERROR(INDEX(Расходка[Наименование расходного материала],MATCH(Расходка[№],Поиск_расходки[Индекс2],0)),"")</f>
        <v/>
      </c>
      <c r="T37" s="144" t="str">
        <f>IFERROR(INDEX(Расходка[Наименование расходного материала],MATCH(Расходка[№],Поиск_расходки[Индекс3],0)),"")</f>
        <v/>
      </c>
      <c r="U37" s="144" t="str">
        <f>IFERROR(INDEX(Расходка[Наименование расходного материала],MATCH(Расходка[№],Поиск_расходки[Индекс4],0)),"")</f>
        <v/>
      </c>
      <c r="V37" s="144" t="str">
        <f>IFERROR(INDEX(Расходка[Наименование расходного материала],MATCH(Расходка[№],Поиск_расходки[Индекс5],0)),"")</f>
        <v/>
      </c>
      <c r="W37" s="144" t="str">
        <f>IFERROR(INDEX(Расходка[Наименование расходного материала],MATCH(Расходка[№],Поиск_расходки[Индекс6],0)),"")</f>
        <v/>
      </c>
      <c r="X37" s="144" t="str">
        <f>IFERROR(INDEX(Расходка[Наименование расходного материала],MATCH(Расходка[№],Поиск_расходки[Индекс7],0)),"")</f>
        <v/>
      </c>
      <c r="Y37" s="144" t="str">
        <f>IFERROR(INDEX(Расходка[Наименование расходного материала],MATCH(Расходка[№],Поиск_расходки[Индекс8],0)),"")</f>
        <v/>
      </c>
      <c r="Z37" s="144" t="str">
        <f>IFERROR(INDEX(Расходка[Наименование расходного материала],MATCH(Расходка[№],Поиск_расходки[Индекс9],0)),"")</f>
        <v>Launcher 7F JL 3.5</v>
      </c>
      <c r="AA37" s="144" t="str">
        <f>IFERROR(INDEX(Расходка[Наименование расходного материала],MATCH(Расходка[№],Поиск_расходки[Индекс10],0)),"")</f>
        <v>Launcher 7F JL 3.5</v>
      </c>
      <c r="AB37" s="144" t="str">
        <f>IFERROR(INDEX(Расходка[Наименование расходного материала],MATCH(Расходка[№],Поиск_расходки[Индекс11],0)),"")</f>
        <v>Launcher 7F JL 3.5</v>
      </c>
      <c r="AC37" s="144" t="str">
        <f>IFERROR(INDEX(Расходка[Наименование расходного материала],MATCH(Расходка[№],Поиск_расходки[Индекс12],0)),"")</f>
        <v>Launcher 7F JL 3.5</v>
      </c>
      <c r="AD37" s="144" t="str">
        <f>IFERROR(INDEX(Расходка[Наименование расходного материала],MATCH(Расходка[№],Поиск_расходки[Индекс13],0)),"")</f>
        <v>Launcher 7F JL 3.5</v>
      </c>
      <c r="AF37" s="4" t="s">
        <v>6</v>
      </c>
      <c r="AG37" s="4" t="s">
        <v>165</v>
      </c>
    </row>
    <row r="38" spans="1:33">
      <c r="A38">
        <v>37</v>
      </c>
      <c r="B38" t="s">
        <v>4</v>
      </c>
      <c r="C38" t="s">
        <v>417</v>
      </c>
      <c r="E38" s="142">
        <f>IF(ISNUMBER(SEARCH('Карта учёта'!$B$13,Расходка[[#This Row],[Наименование расходного материала]])),MAX($E$1:E37)+1,0)</f>
        <v>0</v>
      </c>
      <c r="F38" s="142">
        <f>IF(ISNUMBER(SEARCH('Карта учёта'!$B$14,Расходка[[#This Row],[Наименование расходного материала]])),MAX($F$1:F37)+1,0)</f>
        <v>0</v>
      </c>
      <c r="G38" s="142">
        <f>IF(ISNUMBER(SEARCH('Карта учёта'!$B$15,Расходка[Наименование расходного материала])),MAX($G$1:G37)+1,0)</f>
        <v>0</v>
      </c>
      <c r="H38" s="142">
        <f>IF(ISNUMBER(SEARCH('Карта учёта'!$B$16,Расходка[Наименование расходного материала])),MAX($H$1:H37)+1,0)</f>
        <v>0</v>
      </c>
      <c r="I38" s="142">
        <f>IF(ISNUMBER(SEARCH('Карта учёта'!$B$17,Расходка[Наименование расходного материала])),MAX($I$1:I37)+1,0)</f>
        <v>0</v>
      </c>
      <c r="J38" s="142">
        <f>IF(ISNUMBER(SEARCH('Карта учёта'!$B$18,Расходка[Наименование расходного материала])),MAX($J$1:J37)+1,0)</f>
        <v>0</v>
      </c>
      <c r="K38" s="142">
        <f>IF(ISNUMBER(SEARCH('Карта учёта'!$B$19,Расходка[Наименование расходного материала])),MAX($K$1:K37)+1,0)</f>
        <v>0</v>
      </c>
      <c r="L38" s="142">
        <f>IF(ISNUMBER(SEARCH('Карта учёта'!$B$20,Расходка[Наименование расходного материала])),MAX($L$1:L37)+1,0)</f>
        <v>0</v>
      </c>
      <c r="M38" s="142">
        <f>IF(ISNUMBER(SEARCH('Карта учёта'!$B$21,Расходка[Наименование расходного материала])),MAX($M$1:M37)+1,0)</f>
        <v>37</v>
      </c>
      <c r="N38" s="142">
        <f>IF(ISNUMBER(SEARCH('Карта учёта'!$B$22,Расходка[Наименование расходного материала])),MAX($N$1:N37)+1,0)</f>
        <v>37</v>
      </c>
      <c r="O38" s="142">
        <f>IF(ISNUMBER(SEARCH('Карта учёта'!$B$23,Расходка[Наименование расходного материала])),MAX($O$1:O37)+1,0)</f>
        <v>37</v>
      </c>
      <c r="P38" s="142">
        <f>IF(ISNUMBER(SEARCH('Карта учёта'!$B$24,Расходка[Наименование расходного материала])),MAX($P$1:P37)+1,0)</f>
        <v>37</v>
      </c>
      <c r="Q38" s="142">
        <f>IF(ISNUMBER(SEARCH('Карта учёта'!$B$25,Расходка[Наименование расходного материала])),MAX($Q$1:Q37)+1,0)</f>
        <v>37</v>
      </c>
      <c r="R38" s="144" t="str">
        <f>IFERROR(INDEX(Расходка[Наименование расходного материала],MATCH(Расходка[№],Поиск_расходки[Индекс1],0)),"")</f>
        <v/>
      </c>
      <c r="S38" s="144" t="str">
        <f>IFERROR(INDEX(Расходка[Наименование расходного материала],MATCH(Расходка[№],Поиск_расходки[Индекс2],0)),"")</f>
        <v/>
      </c>
      <c r="T38" s="144" t="str">
        <f>IFERROR(INDEX(Расходка[Наименование расходного материала],MATCH(Расходка[№],Поиск_расходки[Индекс3],0)),"")</f>
        <v/>
      </c>
      <c r="U38" s="144" t="str">
        <f>IFERROR(INDEX(Расходка[Наименование расходного материала],MATCH(Расходка[№],Поиск_расходки[Индекс4],0)),"")</f>
        <v/>
      </c>
      <c r="V38" s="144" t="str">
        <f>IFERROR(INDEX(Расходка[Наименование расходного материала],MATCH(Расходка[№],Поиск_расходки[Индекс5],0)),"")</f>
        <v/>
      </c>
      <c r="W38" s="144" t="str">
        <f>IFERROR(INDEX(Расходка[Наименование расходного материала],MATCH(Расходка[№],Поиск_расходки[Индекс6],0)),"")</f>
        <v/>
      </c>
      <c r="X38" s="144" t="str">
        <f>IFERROR(INDEX(Расходка[Наименование расходного материала],MATCH(Расходка[№],Поиск_расходки[Индекс7],0)),"")</f>
        <v/>
      </c>
      <c r="Y38" s="144" t="str">
        <f>IFERROR(INDEX(Расходка[Наименование расходного материала],MATCH(Расходка[№],Поиск_расходки[Индекс8],0)),"")</f>
        <v/>
      </c>
      <c r="Z38" s="144" t="str">
        <f>IFERROR(INDEX(Расходка[Наименование расходного материала],MATCH(Расходка[№],Поиск_расходки[Индекс9],0)),"")</f>
        <v>Launcher 7F JL 4.0</v>
      </c>
      <c r="AA38" s="144" t="str">
        <f>IFERROR(INDEX(Расходка[Наименование расходного материала],MATCH(Расходка[№],Поиск_расходки[Индекс10],0)),"")</f>
        <v>Launcher 7F JL 4.0</v>
      </c>
      <c r="AB38" s="144" t="str">
        <f>IFERROR(INDEX(Расходка[Наименование расходного материала],MATCH(Расходка[№],Поиск_расходки[Индекс11],0)),"")</f>
        <v>Launcher 7F JL 4.0</v>
      </c>
      <c r="AC38" s="144" t="str">
        <f>IFERROR(INDEX(Расходка[Наименование расходного материала],MATCH(Расходка[№],Поиск_расходки[Индекс12],0)),"")</f>
        <v>Launcher 7F JL 4.0</v>
      </c>
      <c r="AD38" s="144" t="str">
        <f>IFERROR(INDEX(Расходка[Наименование расходного материала],MATCH(Расходка[№],Поиск_расходки[Индекс13],0)),"")</f>
        <v>Launcher 7F JL 4.0</v>
      </c>
      <c r="AF38" s="4" t="s">
        <v>6</v>
      </c>
      <c r="AG38" s="4" t="s">
        <v>434</v>
      </c>
    </row>
    <row r="39" spans="1:33">
      <c r="A39">
        <v>38</v>
      </c>
      <c r="B39" t="s">
        <v>368</v>
      </c>
      <c r="C39" s="1" t="s">
        <v>408</v>
      </c>
      <c r="E39" s="142">
        <f>IF(ISNUMBER(SEARCH('Карта учёта'!$B$13,Расходка[[#This Row],[Наименование расходного материала]])),MAX($E$1:E38)+1,0)</f>
        <v>0</v>
      </c>
      <c r="F39" s="142">
        <f>IF(ISNUMBER(SEARCH('Карта учёта'!$B$14,Расходка[[#This Row],[Наименование расходного материала]])),MAX($F$1:F38)+1,0)</f>
        <v>0</v>
      </c>
      <c r="G39" s="142">
        <f>IF(ISNUMBER(SEARCH('Карта учёта'!$B$15,Расходка[Наименование расходного материала])),MAX($G$1:G38)+1,0)</f>
        <v>0</v>
      </c>
      <c r="H39" s="142">
        <f>IF(ISNUMBER(SEARCH('Карта учёта'!$B$16,Расходка[Наименование расходного материала])),MAX($H$1:H38)+1,0)</f>
        <v>0</v>
      </c>
      <c r="I39" s="142">
        <f>IF(ISNUMBER(SEARCH('Карта учёта'!$B$17,Расходка[Наименование расходного материала])),MAX($I$1:I38)+1,0)</f>
        <v>0</v>
      </c>
      <c r="J39" s="142">
        <f>IF(ISNUMBER(SEARCH('Карта учёта'!$B$18,Расходка[Наименование расходного материала])),MAX($J$1:J38)+1,0)</f>
        <v>0</v>
      </c>
      <c r="K39" s="142">
        <f>IF(ISNUMBER(SEARCH('Карта учёта'!$B$19,Расходка[Наименование расходного материала])),MAX($K$1:K38)+1,0)</f>
        <v>0</v>
      </c>
      <c r="L39" s="142">
        <f>IF(ISNUMBER(SEARCH('Карта учёта'!$B$20,Расходка[Наименование расходного материала])),MAX($L$1:L38)+1,0)</f>
        <v>0</v>
      </c>
      <c r="M39" s="142">
        <f>IF(ISNUMBER(SEARCH('Карта учёта'!$B$21,Расходка[Наименование расходного материала])),MAX($M$1:M38)+1,0)</f>
        <v>38</v>
      </c>
      <c r="N39" s="142">
        <f>IF(ISNUMBER(SEARCH('Карта учёта'!$B$22,Расходка[Наименование расходного материала])),MAX($N$1:N38)+1,0)</f>
        <v>38</v>
      </c>
      <c r="O39" s="142">
        <f>IF(ISNUMBER(SEARCH('Карта учёта'!$B$23,Расходка[Наименование расходного материала])),MAX($O$1:O38)+1,0)</f>
        <v>38</v>
      </c>
      <c r="P39" s="142">
        <f>IF(ISNUMBER(SEARCH('Карта учёта'!$B$24,Расходка[Наименование расходного материала])),MAX($P$1:P38)+1,0)</f>
        <v>38</v>
      </c>
      <c r="Q39" s="142">
        <f>IF(ISNUMBER(SEARCH('Карта учёта'!$B$25,Расходка[Наименование расходного материала])),MAX($Q$1:Q38)+1,0)</f>
        <v>38</v>
      </c>
      <c r="R39" s="144" t="str">
        <f>IFERROR(INDEX(Расходка[Наименование расходного материала],MATCH(Расходка[№],Поиск_расходки[Индекс1],0)),"")</f>
        <v/>
      </c>
      <c r="S39" s="144" t="str">
        <f>IFERROR(INDEX(Расходка[Наименование расходного материала],MATCH(Расходка[№],Поиск_расходки[Индекс2],0)),"")</f>
        <v/>
      </c>
      <c r="T39" s="144" t="str">
        <f>IFERROR(INDEX(Расходка[Наименование расходного материала],MATCH(Расходка[№],Поиск_расходки[Индекс3],0)),"")</f>
        <v/>
      </c>
      <c r="U39" s="144" t="str">
        <f>IFERROR(INDEX(Расходка[Наименование расходного материала],MATCH(Расходка[№],Поиск_расходки[Индекс4],0)),"")</f>
        <v/>
      </c>
      <c r="V39" s="144" t="str">
        <f>IFERROR(INDEX(Расходка[Наименование расходного материала],MATCH(Расходка[№],Поиск_расходки[Индекс5],0)),"")</f>
        <v/>
      </c>
      <c r="W39" s="144" t="str">
        <f>IFERROR(INDEX(Расходка[Наименование расходного материала],MATCH(Расходка[№],Поиск_расходки[Индекс6],0)),"")</f>
        <v/>
      </c>
      <c r="X39" s="144" t="str">
        <f>IFERROR(INDEX(Расходка[Наименование расходного материала],MATCH(Расходка[№],Поиск_расходки[Индекс7],0)),"")</f>
        <v/>
      </c>
      <c r="Y39" s="144" t="str">
        <f>IFERROR(INDEX(Расходка[Наименование расходного материала],MATCH(Расходка[№],Поиск_расходки[Индекс8],0)),"")</f>
        <v/>
      </c>
      <c r="Z39" s="144" t="str">
        <f>IFERROR(INDEX(Расходка[Наименование расходного материала],MATCH(Расходка[№],Поиск_расходки[Индекс9],0)),"")</f>
        <v>Angio-Seal™ VIP</v>
      </c>
      <c r="AA39" s="144" t="str">
        <f>IFERROR(INDEX(Расходка[Наименование расходного материала],MATCH(Расходка[№],Поиск_расходки[Индекс10],0)),"")</f>
        <v>Angio-Seal™ VIP</v>
      </c>
      <c r="AB39" s="144" t="str">
        <f>IFERROR(INDEX(Расходка[Наименование расходного материала],MATCH(Расходка[№],Поиск_расходки[Индекс11],0)),"")</f>
        <v>Angio-Seal™ VIP</v>
      </c>
      <c r="AC39" s="144" t="str">
        <f>IFERROR(INDEX(Расходка[Наименование расходного материала],MATCH(Расходка[№],Поиск_расходки[Индекс12],0)),"")</f>
        <v>Angio-Seal™ VIP</v>
      </c>
      <c r="AD39" s="144" t="str">
        <f>IFERROR(INDEX(Расходка[Наименование расходного материала],MATCH(Расходка[№],Поиск_расходки[Индекс13],0)),"")</f>
        <v>Angio-Seal™ VIP</v>
      </c>
      <c r="AF39" s="4" t="s">
        <v>6</v>
      </c>
      <c r="AG39" s="4" t="s">
        <v>164</v>
      </c>
    </row>
    <row r="40" spans="1:33">
      <c r="A40">
        <v>39</v>
      </c>
      <c r="B40" t="s">
        <v>377</v>
      </c>
      <c r="C40" t="s">
        <v>409</v>
      </c>
      <c r="E40" s="142">
        <f>IF(ISNUMBER(SEARCH('Карта учёта'!$B$13,Расходка[[#This Row],[Наименование расходного материала]])),MAX($E$1:E39)+1,0)</f>
        <v>0</v>
      </c>
      <c r="F40" s="142">
        <f>IF(ISNUMBER(SEARCH('Карта учёта'!$B$14,Расходка[[#This Row],[Наименование расходного материала]])),MAX($F$1:F39)+1,0)</f>
        <v>0</v>
      </c>
      <c r="G40" s="142">
        <f>IF(ISNUMBER(SEARCH('Карта учёта'!$B$15,Расходка[Наименование расходного материала])),MAX($G$1:G39)+1,0)</f>
        <v>0</v>
      </c>
      <c r="H40" s="142">
        <f>IF(ISNUMBER(SEARCH('Карта учёта'!$B$16,Расходка[Наименование расходного материала])),MAX($H$1:H39)+1,0)</f>
        <v>0</v>
      </c>
      <c r="I40" s="142">
        <f>IF(ISNUMBER(SEARCH('Карта учёта'!$B$17,Расходка[Наименование расходного материала])),MAX($I$1:I39)+1,0)</f>
        <v>0</v>
      </c>
      <c r="J40" s="142">
        <f>IF(ISNUMBER(SEARCH('Карта учёта'!$B$18,Расходка[Наименование расходного материала])),MAX($J$1:J39)+1,0)</f>
        <v>0</v>
      </c>
      <c r="K40" s="142">
        <f>IF(ISNUMBER(SEARCH('Карта учёта'!$B$19,Расходка[Наименование расходного материала])),MAX($K$1:K39)+1,0)</f>
        <v>0</v>
      </c>
      <c r="L40" s="142">
        <f>IF(ISNUMBER(SEARCH('Карта учёта'!$B$20,Расходка[Наименование расходного материала])),MAX($L$1:L39)+1,0)</f>
        <v>0</v>
      </c>
      <c r="M40" s="142">
        <f>IF(ISNUMBER(SEARCH('Карта учёта'!$B$21,Расходка[Наименование расходного материала])),MAX($M$1:M39)+1,0)</f>
        <v>39</v>
      </c>
      <c r="N40" s="142">
        <f>IF(ISNUMBER(SEARCH('Карта учёта'!$B$22,Расходка[Наименование расходного материала])),MAX($N$1:N39)+1,0)</f>
        <v>39</v>
      </c>
      <c r="O40" s="142">
        <f>IF(ISNUMBER(SEARCH('Карта учёта'!$B$23,Расходка[Наименование расходного материала])),MAX($O$1:O39)+1,0)</f>
        <v>39</v>
      </c>
      <c r="P40" s="142">
        <f>IF(ISNUMBER(SEARCH('Карта учёта'!$B$24,Расходка[Наименование расходного материала])),MAX($P$1:P39)+1,0)</f>
        <v>39</v>
      </c>
      <c r="Q40" s="142">
        <f>IF(ISNUMBER(SEARCH('Карта учёта'!$B$25,Расходка[Наименование расходного материала])),MAX($Q$1:Q39)+1,0)</f>
        <v>39</v>
      </c>
      <c r="R40" s="144" t="str">
        <f>IFERROR(INDEX(Расходка[Наименование расходного материала],MATCH(Расходка[№],Поиск_расходки[Индекс1],0)),"")</f>
        <v/>
      </c>
      <c r="S40" s="144" t="str">
        <f>IFERROR(INDEX(Расходка[Наименование расходного материала],MATCH(Расходка[№],Поиск_расходки[Индекс2],0)),"")</f>
        <v/>
      </c>
      <c r="T40" s="144" t="str">
        <f>IFERROR(INDEX(Расходка[Наименование расходного материала],MATCH(Расходка[№],Поиск_расходки[Индекс3],0)),"")</f>
        <v/>
      </c>
      <c r="U40" s="144" t="str">
        <f>IFERROR(INDEX(Расходка[Наименование расходного материала],MATCH(Расходка[№],Поиск_расходки[Индекс4],0)),"")</f>
        <v/>
      </c>
      <c r="V40" s="144" t="str">
        <f>IFERROR(INDEX(Расходка[Наименование расходного материала],MATCH(Расходка[№],Поиск_расходки[Индекс5],0)),"")</f>
        <v/>
      </c>
      <c r="W40" s="144" t="str">
        <f>IFERROR(INDEX(Расходка[Наименование расходного материала],MATCH(Расходка[№],Поиск_расходки[Индекс6],0)),"")</f>
        <v/>
      </c>
      <c r="X40" s="144" t="str">
        <f>IFERROR(INDEX(Расходка[Наименование расходного материала],MATCH(Расходка[№],Поиск_расходки[Индекс7],0)),"")</f>
        <v/>
      </c>
      <c r="Y40" s="144" t="str">
        <f>IFERROR(INDEX(Расходка[Наименование расходного материала],MATCH(Расходка[№],Поиск_расходки[Индекс8],0)),"")</f>
        <v/>
      </c>
      <c r="Z40" s="144" t="str">
        <f>IFERROR(INDEX(Расходка[Наименование расходного материала],MATCH(Расходка[№],Поиск_расходки[Индекс9],0)),"")</f>
        <v>BasixCOMPAK</v>
      </c>
      <c r="AA40" s="144" t="str">
        <f>IFERROR(INDEX(Расходка[Наименование расходного материала],MATCH(Расходка[№],Поиск_расходки[Индекс10],0)),"")</f>
        <v>BasixCOMPAK</v>
      </c>
      <c r="AB40" s="144" t="str">
        <f>IFERROR(INDEX(Расходка[Наименование расходного материала],MATCH(Расходка[№],Поиск_расходки[Индекс11],0)),"")</f>
        <v>BasixCOMPAK</v>
      </c>
      <c r="AC40" s="144" t="str">
        <f>IFERROR(INDEX(Расходка[Наименование расходного материала],MATCH(Расходка[№],Поиск_расходки[Индекс12],0)),"")</f>
        <v>BasixCOMPAK</v>
      </c>
      <c r="AD40" s="144" t="str">
        <f>IFERROR(INDEX(Расходка[Наименование расходного материала],MATCH(Расходка[№],Поиск_расходки[Индекс13],0)),"")</f>
        <v>BasixCOMPAK</v>
      </c>
      <c r="AF40" s="4" t="s">
        <v>6</v>
      </c>
      <c r="AG40" s="4" t="s">
        <v>435</v>
      </c>
    </row>
    <row r="41" spans="1:33">
      <c r="A41">
        <v>40</v>
      </c>
      <c r="B41" t="s">
        <v>379</v>
      </c>
      <c r="C41" s="1" t="s">
        <v>410</v>
      </c>
      <c r="E41" s="142">
        <f>IF(ISNUMBER(SEARCH('Карта учёта'!$B$13,Расходка[[#This Row],[Наименование расходного материала]])),MAX($E$1:E40)+1,0)</f>
        <v>0</v>
      </c>
      <c r="F41" s="142">
        <f>IF(ISNUMBER(SEARCH('Карта учёта'!$B$14,Расходка[[#This Row],[Наименование расходного материала]])),MAX($F$1:F40)+1,0)</f>
        <v>0</v>
      </c>
      <c r="G41" s="142">
        <f>IF(ISNUMBER(SEARCH('Карта учёта'!$B$15,Расходка[Наименование расходного материала])),MAX($G$1:G40)+1,0)</f>
        <v>0</v>
      </c>
      <c r="H41" s="142">
        <f>IF(ISNUMBER(SEARCH('Карта учёта'!$B$16,Расходка[Наименование расходного материала])),MAX($H$1:H40)+1,0)</f>
        <v>0</v>
      </c>
      <c r="I41" s="142">
        <f>IF(ISNUMBER(SEARCH('Карта учёта'!$B$17,Расходка[Наименование расходного материала])),MAX($I$1:I40)+1,0)</f>
        <v>0</v>
      </c>
      <c r="J41" s="142">
        <f>IF(ISNUMBER(SEARCH('Карта учёта'!$B$18,Расходка[Наименование расходного материала])),MAX($J$1:J40)+1,0)</f>
        <v>0</v>
      </c>
      <c r="K41" s="142">
        <f>IF(ISNUMBER(SEARCH('Карта учёта'!$B$19,Расходка[Наименование расходного материала])),MAX($K$1:K40)+1,0)</f>
        <v>0</v>
      </c>
      <c r="L41" s="142">
        <f>IF(ISNUMBER(SEARCH('Карта учёта'!$B$20,Расходка[Наименование расходного материала])),MAX($L$1:L40)+1,0)</f>
        <v>0</v>
      </c>
      <c r="M41" s="142">
        <f>IF(ISNUMBER(SEARCH('Карта учёта'!$B$21,Расходка[Наименование расходного материала])),MAX($M$1:M40)+1,0)</f>
        <v>40</v>
      </c>
      <c r="N41" s="142">
        <f>IF(ISNUMBER(SEARCH('Карта учёта'!$B$22,Расходка[Наименование расходного материала])),MAX($N$1:N40)+1,0)</f>
        <v>40</v>
      </c>
      <c r="O41" s="142">
        <f>IF(ISNUMBER(SEARCH('Карта учёта'!$B$23,Расходка[Наименование расходного материала])),MAX($O$1:O40)+1,0)</f>
        <v>40</v>
      </c>
      <c r="P41" s="142">
        <f>IF(ISNUMBER(SEARCH('Карта учёта'!$B$24,Расходка[Наименование расходного материала])),MAX($P$1:P40)+1,0)</f>
        <v>40</v>
      </c>
      <c r="Q41" s="142">
        <f>IF(ISNUMBER(SEARCH('Карта учёта'!$B$25,Расходка[Наименование расходного материала])),MAX($Q$1:Q40)+1,0)</f>
        <v>40</v>
      </c>
      <c r="R41" s="144" t="str">
        <f>IFERROR(INDEX(Расходка[Наименование расходного материала],MATCH(Расходка[№],Поиск_расходки[Индекс1],0)),"")</f>
        <v/>
      </c>
      <c r="S41" s="144" t="str">
        <f>IFERROR(INDEX(Расходка[Наименование расходного материала],MATCH(Расходка[№],Поиск_расходки[Индекс2],0)),"")</f>
        <v/>
      </c>
      <c r="T41" s="144" t="str">
        <f>IFERROR(INDEX(Расходка[Наименование расходного материала],MATCH(Расходка[№],Поиск_расходки[Индекс3],0)),"")</f>
        <v/>
      </c>
      <c r="U41" s="144" t="str">
        <f>IFERROR(INDEX(Расходка[Наименование расходного материала],MATCH(Расходка[№],Поиск_расходки[Индекс4],0)),"")</f>
        <v/>
      </c>
      <c r="V41" s="144" t="str">
        <f>IFERROR(INDEX(Расходка[Наименование расходного материала],MATCH(Расходка[№],Поиск_расходки[Индекс5],0)),"")</f>
        <v/>
      </c>
      <c r="W41" s="144" t="str">
        <f>IFERROR(INDEX(Расходка[Наименование расходного материала],MATCH(Расходка[№],Поиск_расходки[Индекс6],0)),"")</f>
        <v/>
      </c>
      <c r="X41" s="144" t="str">
        <f>IFERROR(INDEX(Расходка[Наименование расходного материала],MATCH(Расходка[№],Поиск_расходки[Индекс7],0)),"")</f>
        <v/>
      </c>
      <c r="Y41" s="144" t="str">
        <f>IFERROR(INDEX(Расходка[Наименование расходного материала],MATCH(Расходка[№],Поиск_расходки[Индекс8],0)),"")</f>
        <v/>
      </c>
      <c r="Z41" s="144" t="str">
        <f>IFERROR(INDEX(Расходка[Наименование расходного материала],MATCH(Расходка[№],Поиск_расходки[Индекс9],0)),"")</f>
        <v>Nitrex 260</v>
      </c>
      <c r="AA41" s="144" t="str">
        <f>IFERROR(INDEX(Расходка[Наименование расходного материала],MATCH(Расходка[№],Поиск_расходки[Индекс10],0)),"")</f>
        <v>Nitrex 260</v>
      </c>
      <c r="AB41" s="144" t="str">
        <f>IFERROR(INDEX(Расходка[Наименование расходного материала],MATCH(Расходка[№],Поиск_расходки[Индекс11],0)),"")</f>
        <v>Nitrex 260</v>
      </c>
      <c r="AC41" s="144" t="str">
        <f>IFERROR(INDEX(Расходка[Наименование расходного материала],MATCH(Расходка[№],Поиск_расходки[Индекс12],0)),"")</f>
        <v>Nitrex 260</v>
      </c>
      <c r="AD41" s="144" t="str">
        <f>IFERROR(INDEX(Расходка[Наименование расходного материала],MATCH(Расходка[№],Поиск_расходки[Индекс13],0)),"")</f>
        <v>Nitrex 260</v>
      </c>
      <c r="AF41" s="4" t="s">
        <v>6</v>
      </c>
      <c r="AG41" s="4" t="s">
        <v>167</v>
      </c>
    </row>
    <row r="42" spans="1:33">
      <c r="A42">
        <v>41</v>
      </c>
      <c r="B42" t="s">
        <v>269</v>
      </c>
      <c r="C42" s="1" t="s">
        <v>415</v>
      </c>
      <c r="E42" s="142">
        <f>IF(ISNUMBER(SEARCH('Карта учёта'!$B$13,Расходка[[#This Row],[Наименование расходного материала]])),MAX($E$1:E41)+1,0)</f>
        <v>0</v>
      </c>
      <c r="F42" s="142">
        <f>IF(ISNUMBER(SEARCH('Карта учёта'!$B$14,Расходка[[#This Row],[Наименование расходного материала]])),MAX($F$1:F41)+1,0)</f>
        <v>0</v>
      </c>
      <c r="G42" s="142">
        <f>IF(ISNUMBER(SEARCH('Карта учёта'!$B$15,Расходка[Наименование расходного материала])),MAX($G$1:G41)+1,0)</f>
        <v>0</v>
      </c>
      <c r="H42" s="142">
        <f>IF(ISNUMBER(SEARCH('Карта учёта'!$B$16,Расходка[Наименование расходного материала])),MAX($H$1:H41)+1,0)</f>
        <v>0</v>
      </c>
      <c r="I42" s="142">
        <f>IF(ISNUMBER(SEARCH('Карта учёта'!$B$17,Расходка[Наименование расходного материала])),MAX($I$1:I41)+1,0)</f>
        <v>0</v>
      </c>
      <c r="J42" s="142">
        <f>IF(ISNUMBER(SEARCH('Карта учёта'!$B$18,Расходка[Наименование расходного материала])),MAX($J$1:J41)+1,0)</f>
        <v>0</v>
      </c>
      <c r="K42" s="142">
        <f>IF(ISNUMBER(SEARCH('Карта учёта'!$B$19,Расходка[Наименование расходного материала])),MAX($K$1:K41)+1,0)</f>
        <v>0</v>
      </c>
      <c r="L42" s="142">
        <f>IF(ISNUMBER(SEARCH('Карта учёта'!$B$20,Расходка[Наименование расходного материала])),MAX($L$1:L41)+1,0)</f>
        <v>0</v>
      </c>
      <c r="M42" s="142">
        <f>IF(ISNUMBER(SEARCH('Карта учёта'!$B$21,Расходка[Наименование расходного материала])),MAX($M$1:M41)+1,0)</f>
        <v>41</v>
      </c>
      <c r="N42" s="142">
        <f>IF(ISNUMBER(SEARCH('Карта учёта'!$B$22,Расходка[Наименование расходного материала])),MAX($N$1:N41)+1,0)</f>
        <v>41</v>
      </c>
      <c r="O42" s="142">
        <f>IF(ISNUMBER(SEARCH('Карта учёта'!$B$23,Расходка[Наименование расходного материала])),MAX($O$1:O41)+1,0)</f>
        <v>41</v>
      </c>
      <c r="P42" s="142">
        <f>IF(ISNUMBER(SEARCH('Карта учёта'!$B$24,Расходка[Наименование расходного материала])),MAX($P$1:P41)+1,0)</f>
        <v>41</v>
      </c>
      <c r="Q42" s="142">
        <f>IF(ISNUMBER(SEARCH('Карта учёта'!$B$25,Расходка[Наименование расходного материала])),MAX($Q$1:Q41)+1,0)</f>
        <v>41</v>
      </c>
      <c r="R42" s="144" t="str">
        <f>IFERROR(INDEX(Расходка[Наименование расходного материала],MATCH(Расходка[№],Поиск_расходки[Индекс1],0)),"")</f>
        <v/>
      </c>
      <c r="S42" s="144" t="str">
        <f>IFERROR(INDEX(Расходка[Наименование расходного материала],MATCH(Расходка[№],Поиск_расходки[Индекс2],0)),"")</f>
        <v/>
      </c>
      <c r="T42" s="144" t="str">
        <f>IFERROR(INDEX(Расходка[Наименование расходного материала],MATCH(Расходка[№],Поиск_расходки[Индекс3],0)),"")</f>
        <v/>
      </c>
      <c r="U42" s="144" t="str">
        <f>IFERROR(INDEX(Расходка[Наименование расходного материала],MATCH(Расходка[№],Поиск_расходки[Индекс4],0)),"")</f>
        <v/>
      </c>
      <c r="V42" s="144" t="str">
        <f>IFERROR(INDEX(Расходка[Наименование расходного материала],MATCH(Расходка[№],Поиск_расходки[Индекс5],0)),"")</f>
        <v/>
      </c>
      <c r="W42" s="144" t="str">
        <f>IFERROR(INDEX(Расходка[Наименование расходного материала],MATCH(Расходка[№],Поиск_расходки[Индекс6],0)),"")</f>
        <v/>
      </c>
      <c r="X42" s="144" t="str">
        <f>IFERROR(INDEX(Расходка[Наименование расходного материала],MATCH(Расходка[№],Поиск_расходки[Индекс7],0)),"")</f>
        <v/>
      </c>
      <c r="Y42" s="144" t="str">
        <f>IFERROR(INDEX(Расходка[Наименование расходного материала],MATCH(Расходка[№],Поиск_расходки[Индекс8],0)),"")</f>
        <v/>
      </c>
      <c r="Z42" s="144" t="str">
        <f>IFERROR(INDEX(Расходка[Наименование расходного материала],MATCH(Расходка[№],Поиск_расходки[Индекс9],0)),"")</f>
        <v>Oscor 7F</v>
      </c>
      <c r="AA42" s="144" t="str">
        <f>IFERROR(INDEX(Расходка[Наименование расходного материала],MATCH(Расходка[№],Поиск_расходки[Индекс10],0)),"")</f>
        <v>Oscor 7F</v>
      </c>
      <c r="AB42" s="144" t="str">
        <f>IFERROR(INDEX(Расходка[Наименование расходного материала],MATCH(Расходка[№],Поиск_расходки[Индекс11],0)),"")</f>
        <v>Oscor 7F</v>
      </c>
      <c r="AC42" s="144" t="str">
        <f>IFERROR(INDEX(Расходка[Наименование расходного материала],MATCH(Расходка[№],Поиск_расходки[Индекс12],0)),"")</f>
        <v>Oscor 7F</v>
      </c>
      <c r="AD42" s="144" t="str">
        <f>IFERROR(INDEX(Расходка[Наименование расходного материала],MATCH(Расходка[№],Поиск_расходки[Индекс13],0)),"")</f>
        <v>Oscor 7F</v>
      </c>
      <c r="AF42" s="4" t="s">
        <v>6</v>
      </c>
      <c r="AG42" s="4" t="s">
        <v>168</v>
      </c>
    </row>
    <row r="43" spans="1:33">
      <c r="A43">
        <v>42</v>
      </c>
      <c r="B43" t="s">
        <v>3</v>
      </c>
      <c r="C43" s="1" t="s">
        <v>449</v>
      </c>
      <c r="E43" s="142">
        <f>IF(ISNUMBER(SEARCH('Карта учёта'!$B$13,Расходка[[#This Row],[Наименование расходного материала]])),MAX($E$1:E42)+1,0)</f>
        <v>0</v>
      </c>
      <c r="F43" s="142">
        <f>IF(ISNUMBER(SEARCH('Карта учёта'!$B$14,Расходка[[#This Row],[Наименование расходного материала]])),MAX($F$1:F42)+1,0)</f>
        <v>0</v>
      </c>
      <c r="G43" s="142">
        <f>IF(ISNUMBER(SEARCH('Карта учёта'!$B$15,Расходка[Наименование расходного материала])),MAX($G$1:G42)+1,0)</f>
        <v>0</v>
      </c>
      <c r="H43" s="142">
        <f>IF(ISNUMBER(SEARCH('Карта учёта'!$B$16,Расходка[Наименование расходного материала])),MAX($H$1:H42)+1,0)</f>
        <v>0</v>
      </c>
      <c r="I43" s="142">
        <f>IF(ISNUMBER(SEARCH('Карта учёта'!$B$17,Расходка[Наименование расходного материала])),MAX($I$1:I42)+1,0)</f>
        <v>0</v>
      </c>
      <c r="J43" s="142">
        <f>IF(ISNUMBER(SEARCH('Карта учёта'!$B$18,Расходка[Наименование расходного материала])),MAX($J$1:J42)+1,0)</f>
        <v>0</v>
      </c>
      <c r="K43" s="142">
        <f>IF(ISNUMBER(SEARCH('Карта учёта'!$B$19,Расходка[Наименование расходного материала])),MAX($K$1:K42)+1,0)</f>
        <v>0</v>
      </c>
      <c r="L43" s="142">
        <f>IF(ISNUMBER(SEARCH('Карта учёта'!$B$20,Расходка[Наименование расходного материала])),MAX($L$1:L42)+1,0)</f>
        <v>0</v>
      </c>
      <c r="M43" s="142">
        <f>IF(ISNUMBER(SEARCH('Карта учёта'!$B$21,Расходка[Наименование расходного материала])),MAX($M$1:M42)+1,0)</f>
        <v>42</v>
      </c>
      <c r="N43" s="142">
        <f>IF(ISNUMBER(SEARCH('Карта учёта'!$B$22,Расходка[Наименование расходного материала])),MAX($N$1:N42)+1,0)</f>
        <v>42</v>
      </c>
      <c r="O43" s="142">
        <f>IF(ISNUMBER(SEARCH('Карта учёта'!$B$23,Расходка[Наименование расходного материала])),MAX($O$1:O42)+1,0)</f>
        <v>42</v>
      </c>
      <c r="P43" s="142">
        <f>IF(ISNUMBER(SEARCH('Карта учёта'!$B$24,Расходка[Наименование расходного материала])),MAX($P$1:P42)+1,0)</f>
        <v>42</v>
      </c>
      <c r="Q43" s="142">
        <f>IF(ISNUMBER(SEARCH('Карта учёта'!$B$25,Расходка[Наименование расходного материала])),MAX($Q$1:Q42)+1,0)</f>
        <v>42</v>
      </c>
      <c r="R43" s="144" t="str">
        <f>IFERROR(INDEX(Расходка[Наименование расходного материала],MATCH(Расходка[№],Поиск_расходки[Индекс1],0)),"")</f>
        <v/>
      </c>
      <c r="S43" s="144" t="str">
        <f>IFERROR(INDEX(Расходка[Наименование расходного материала],MATCH(Расходка[№],Поиск_расходки[Индекс2],0)),"")</f>
        <v/>
      </c>
      <c r="T43" s="144" t="str">
        <f>IFERROR(INDEX(Расходка[Наименование расходного материала],MATCH(Расходка[№],Поиск_расходки[Индекс3],0)),"")</f>
        <v/>
      </c>
      <c r="U43" s="144" t="str">
        <f>IFERROR(INDEX(Расходка[Наименование расходного материала],MATCH(Расходка[№],Поиск_расходки[Индекс4],0)),"")</f>
        <v/>
      </c>
      <c r="V43" s="144" t="str">
        <f>IFERROR(INDEX(Расходка[Наименование расходного материала],MATCH(Расходка[№],Поиск_расходки[Индекс5],0)),"")</f>
        <v/>
      </c>
      <c r="W43" s="144" t="str">
        <f>IFERROR(INDEX(Расходка[Наименование расходного материала],MATCH(Расходка[№],Поиск_расходки[Индекс6],0)),"")</f>
        <v/>
      </c>
      <c r="X43" s="144" t="str">
        <f>IFERROR(INDEX(Расходка[Наименование расходного материала],MATCH(Расходка[№],Поиск_расходки[Индекс7],0)),"")</f>
        <v/>
      </c>
      <c r="Y43" s="144" t="str">
        <f>IFERROR(INDEX(Расходка[Наименование расходного материала],MATCH(Расходка[№],Поиск_расходки[Индекс8],0)),"")</f>
        <v/>
      </c>
      <c r="Z43" s="144" t="str">
        <f>IFERROR(INDEX(Расходка[Наименование расходного материала],MATCH(Расходка[№],Поиск_расходки[Индекс9],0)),"")</f>
        <v>Runthrough NS (Floppy)</v>
      </c>
      <c r="AA43" s="144" t="str">
        <f>IFERROR(INDEX(Расходка[Наименование расходного материала],MATCH(Расходка[№],Поиск_расходки[Индекс10],0)),"")</f>
        <v>Runthrough NS (Floppy)</v>
      </c>
      <c r="AB43" s="144" t="str">
        <f>IFERROR(INDEX(Расходка[Наименование расходного материала],MATCH(Расходка[№],Поиск_расходки[Индекс11],0)),"")</f>
        <v>Runthrough NS (Floppy)</v>
      </c>
      <c r="AC43" s="144" t="str">
        <f>IFERROR(INDEX(Расходка[Наименование расходного материала],MATCH(Расходка[№],Поиск_расходки[Индекс12],0)),"")</f>
        <v>Runthrough NS (Floppy)</v>
      </c>
      <c r="AD43" s="144" t="str">
        <f>IFERROR(INDEX(Расходка[Наименование расходного материала],MATCH(Расходка[№],Поиск_расходки[Индекс13],0)),"")</f>
        <v>Runthrough NS (Floppy)</v>
      </c>
      <c r="AF43" s="4" t="s">
        <v>6</v>
      </c>
      <c r="AG43" s="4" t="s">
        <v>421</v>
      </c>
    </row>
    <row r="44" spans="1:33">
      <c r="A44">
        <v>43</v>
      </c>
      <c r="B44" t="s">
        <v>3</v>
      </c>
      <c r="C44" s="1" t="s">
        <v>464</v>
      </c>
      <c r="E44" s="142">
        <f>IF(ISNUMBER(SEARCH('Карта учёта'!$B$13,Расходка[[#This Row],[Наименование расходного материала]])),MAX($E$1:E43)+1,0)</f>
        <v>0</v>
      </c>
      <c r="F44" s="142">
        <f>IF(ISNUMBER(SEARCH('Карта учёта'!$B$14,Расходка[[#This Row],[Наименование расходного материала]])),MAX($F$1:F43)+1,0)</f>
        <v>0</v>
      </c>
      <c r="G44" s="142">
        <f>IF(ISNUMBER(SEARCH('Карта учёта'!$B$15,Расходка[Наименование расходного материала])),MAX($G$1:G43)+1,0)</f>
        <v>0</v>
      </c>
      <c r="H44" s="142">
        <f>IF(ISNUMBER(SEARCH('Карта учёта'!$B$16,Расходка[Наименование расходного материала])),MAX($H$1:H43)+1,0)</f>
        <v>1</v>
      </c>
      <c r="I44" s="142">
        <f>IF(ISNUMBER(SEARCH('Карта учёта'!$B$17,Расходка[Наименование расходного материала])),MAX($I$1:I43)+1,0)</f>
        <v>0</v>
      </c>
      <c r="J44" s="142">
        <f>IF(ISNUMBER(SEARCH('Карта учёта'!$B$18,Расходка[Наименование расходного материала])),MAX($J$1:J43)+1,0)</f>
        <v>0</v>
      </c>
      <c r="K44" s="142">
        <f>IF(ISNUMBER(SEARCH('Карта учёта'!$B$19,Расходка[Наименование расходного материала])),MAX($K$1:K43)+1,0)</f>
        <v>0</v>
      </c>
      <c r="L44" s="142">
        <f>IF(ISNUMBER(SEARCH('Карта учёта'!$B$20,Расходка[Наименование расходного материала])),MAX($L$1:L43)+1,0)</f>
        <v>0</v>
      </c>
      <c r="M44" s="142">
        <f>IF(ISNUMBER(SEARCH('Карта учёта'!$B$21,Расходка[Наименование расходного материала])),MAX($M$1:M43)+1,0)</f>
        <v>43</v>
      </c>
      <c r="N44" s="142">
        <f>IF(ISNUMBER(SEARCH('Карта учёта'!$B$22,Расходка[Наименование расходного материала])),MAX($N$1:N43)+1,0)</f>
        <v>43</v>
      </c>
      <c r="O44" s="142">
        <f>IF(ISNUMBER(SEARCH('Карта учёта'!$B$23,Расходка[Наименование расходного материала])),MAX($O$1:O43)+1,0)</f>
        <v>43</v>
      </c>
      <c r="P44" s="142">
        <f>IF(ISNUMBER(SEARCH('Карта учёта'!$B$24,Расходка[Наименование расходного материала])),MAX($P$1:P43)+1,0)</f>
        <v>43</v>
      </c>
      <c r="Q44" s="142">
        <f>IF(ISNUMBER(SEARCH('Карта учёта'!$B$25,Расходка[Наименование расходного материала])),MAX($Q$1:Q43)+1,0)</f>
        <v>43</v>
      </c>
      <c r="R44" s="144" t="str">
        <f>IFERROR(INDEX(Расходка[Наименование расходного материала],MATCH(Расходка[№],Поиск_расходки[Индекс1],0)),"")</f>
        <v/>
      </c>
      <c r="S44" s="144" t="str">
        <f>IFERROR(INDEX(Расходка[Наименование расходного материала],MATCH(Расходка[№],Поиск_расходки[Индекс2],0)),"")</f>
        <v/>
      </c>
      <c r="T44" s="144" t="str">
        <f>IFERROR(INDEX(Расходка[Наименование расходного материала],MATCH(Расходка[№],Поиск_расходки[Индекс3],0)),"")</f>
        <v/>
      </c>
      <c r="U44" s="144" t="str">
        <f>IFERROR(INDEX(Расходка[Наименование расходного материала],MATCH(Расходка[№],Поиск_расходки[Индекс4],0)),"")</f>
        <v/>
      </c>
      <c r="V44" s="144" t="str">
        <f>IFERROR(INDEX(Расходка[Наименование расходного материала],MATCH(Расходка[№],Поиск_расходки[Индекс5],0)),"")</f>
        <v/>
      </c>
      <c r="W44" s="144" t="str">
        <f>IFERROR(INDEX(Расходка[Наименование расходного материала],MATCH(Расходка[№],Поиск_расходки[Индекс6],0)),"")</f>
        <v/>
      </c>
      <c r="X44" s="144" t="str">
        <f>IFERROR(INDEX(Расходка[Наименование расходного материала],MATCH(Расходка[№],Поиск_расходки[Индекс7],0)),"")</f>
        <v/>
      </c>
      <c r="Y44" s="144" t="str">
        <f>IFERROR(INDEX(Расходка[Наименование расходного материала],MATCH(Расходка[№],Поиск_расходки[Индекс8],0)),"")</f>
        <v/>
      </c>
      <c r="Z44" s="144" t="str">
        <f>IFERROR(INDEX(Расходка[Наименование расходного материала],MATCH(Расходка[№],Поиск_расходки[Индекс9],0)),"")</f>
        <v>Runthrough NS Intermediate</v>
      </c>
      <c r="AA44" s="144" t="str">
        <f>IFERROR(INDEX(Расходка[Наименование расходного материала],MATCH(Расходка[№],Поиск_расходки[Индекс10],0)),"")</f>
        <v>Runthrough NS Intermediate</v>
      </c>
      <c r="AB44" s="144" t="str">
        <f>IFERROR(INDEX(Расходка[Наименование расходного материала],MATCH(Расходка[№],Поиск_расходки[Индекс11],0)),"")</f>
        <v>Runthrough NS Intermediate</v>
      </c>
      <c r="AC44" s="144" t="str">
        <f>IFERROR(INDEX(Расходка[Наименование расходного материала],MATCH(Расходка[№],Поиск_расходки[Индекс12],0)),"")</f>
        <v>Runthrough NS Intermediate</v>
      </c>
      <c r="AD44" s="144" t="str">
        <f>IFERROR(INDEX(Расходка[Наименование расходного материала],MATCH(Расходка[№],Поиск_расходки[Индекс13],0)),"")</f>
        <v>Runthrough NS Intermediate</v>
      </c>
      <c r="AF44" s="4" t="s">
        <v>6</v>
      </c>
      <c r="AG44" s="4" t="s">
        <v>422</v>
      </c>
    </row>
    <row r="45" spans="1:33">
      <c r="A45">
        <v>44</v>
      </c>
      <c r="B45" t="s">
        <v>377</v>
      </c>
      <c r="C45" t="s">
        <v>450</v>
      </c>
      <c r="E45" s="142">
        <f>IF(ISNUMBER(SEARCH('Карта учёта'!$B$13,Расходка[[#This Row],[Наименование расходного материала]])),MAX($E$1:E44)+1,0)</f>
        <v>0</v>
      </c>
      <c r="F45" s="142">
        <f>IF(ISNUMBER(SEARCH('Карта учёта'!$B$14,Расходка[[#This Row],[Наименование расходного материала]])),MAX($F$1:F44)+1,0)</f>
        <v>1</v>
      </c>
      <c r="G45" s="142">
        <f>IF(ISNUMBER(SEARCH('Карта учёта'!$B$15,Расходка[Наименование расходного материала])),MAX($G$1:G44)+1,0)</f>
        <v>0</v>
      </c>
      <c r="H45" s="142">
        <f>IF(ISNUMBER(SEARCH('Карта учёта'!$B$16,Расходка[Наименование расходного материала])),MAX($H$1:H44)+1,0)</f>
        <v>0</v>
      </c>
      <c r="I45" s="142">
        <f>IF(ISNUMBER(SEARCH('Карта учёта'!$B$17,Расходка[Наименование расходного материала])),MAX($I$1:I44)+1,0)</f>
        <v>0</v>
      </c>
      <c r="J45" s="142">
        <f>IF(ISNUMBER(SEARCH('Карта учёта'!$B$18,Расходка[Наименование расходного материала])),MAX($J$1:J44)+1,0)</f>
        <v>0</v>
      </c>
      <c r="K45" s="142">
        <f>IF(ISNUMBER(SEARCH('Карта учёта'!$B$19,Расходка[Наименование расходного материала])),MAX($K$1:K44)+1,0)</f>
        <v>0</v>
      </c>
      <c r="L45" s="142">
        <f>IF(ISNUMBER(SEARCH('Карта учёта'!$B$20,Расходка[Наименование расходного материала])),MAX($L$1:L44)+1,0)</f>
        <v>0</v>
      </c>
      <c r="M45" s="142">
        <f>IF(ISNUMBER(SEARCH('Карта учёта'!$B$21,Расходка[Наименование расходного материала])),MAX($M$1:M44)+1,0)</f>
        <v>44</v>
      </c>
      <c r="N45" s="142">
        <f>IF(ISNUMBER(SEARCH('Карта учёта'!$B$22,Расходка[Наименование расходного материала])),MAX($N$1:N44)+1,0)</f>
        <v>44</v>
      </c>
      <c r="O45" s="142">
        <f>IF(ISNUMBER(SEARCH('Карта учёта'!$B$23,Расходка[Наименование расходного материала])),MAX($O$1:O44)+1,0)</f>
        <v>44</v>
      </c>
      <c r="P45" s="142">
        <f>IF(ISNUMBER(SEARCH('Карта учёта'!$B$24,Расходка[Наименование расходного материала])),MAX($P$1:P44)+1,0)</f>
        <v>44</v>
      </c>
      <c r="Q45" s="142">
        <f>IF(ISNUMBER(SEARCH('Карта учёта'!$B$25,Расходка[Наименование расходного материала])),MAX($Q$1:Q44)+1,0)</f>
        <v>44</v>
      </c>
      <c r="R45" s="144" t="str">
        <f>IFERROR(INDEX(Расходка[Наименование расходного материала],MATCH(Расходка[№],Поиск_расходки[Индекс1],0)),"")</f>
        <v/>
      </c>
      <c r="S45" s="144" t="str">
        <f>IFERROR(INDEX(Расходка[Наименование расходного материала],MATCH(Расходка[№],Поиск_расходки[Индекс2],0)),"")</f>
        <v/>
      </c>
      <c r="T45" s="144" t="str">
        <f>IFERROR(INDEX(Расходка[Наименование расходного материала],MATCH(Расходка[№],Поиск_расходки[Индекс3],0)),"")</f>
        <v/>
      </c>
      <c r="U45" s="144" t="str">
        <f>IFERROR(INDEX(Расходка[Наименование расходного материала],MATCH(Расходка[№],Поиск_расходки[Индекс4],0)),"")</f>
        <v/>
      </c>
      <c r="V45" s="144" t="str">
        <f>IFERROR(INDEX(Расходка[Наименование расходного материала],MATCH(Расходка[№],Поиск_расходки[Индекс5],0)),"")</f>
        <v/>
      </c>
      <c r="W45" s="144" t="str">
        <f>IFERROR(INDEX(Расходка[Наименование расходного материала],MATCH(Расходка[№],Поиск_расходки[Индекс6],0)),"")</f>
        <v/>
      </c>
      <c r="X45" s="144" t="str">
        <f>IFERROR(INDEX(Расходка[Наименование расходного материала],MATCH(Расходка[№],Поиск_расходки[Индекс7],0)),"")</f>
        <v/>
      </c>
      <c r="Y45" s="144" t="str">
        <f>IFERROR(INDEX(Расходка[Наименование расходного материала],MATCH(Расходка[№],Поиск_расходки[Индекс8],0)),"")</f>
        <v/>
      </c>
      <c r="Z45" s="144" t="str">
        <f>IFERROR(INDEX(Расходка[Наименование расходного материала],MATCH(Расходка[№],Поиск_расходки[Индекс9],0)),"")</f>
        <v>Dolphin</v>
      </c>
      <c r="AA45" s="144" t="str">
        <f>IFERROR(INDEX(Расходка[Наименование расходного материала],MATCH(Расходка[№],Поиск_расходки[Индекс10],0)),"")</f>
        <v>Dolphin</v>
      </c>
      <c r="AB45" s="144" t="str">
        <f>IFERROR(INDEX(Расходка[Наименование расходного материала],MATCH(Расходка[№],Поиск_расходки[Индекс11],0)),"")</f>
        <v>Dolphin</v>
      </c>
      <c r="AC45" s="144" t="str">
        <f>IFERROR(INDEX(Расходка[Наименование расходного материала],MATCH(Расходка[№],Поиск_расходки[Индекс12],0)),"")</f>
        <v>Dolphin</v>
      </c>
      <c r="AD45" s="144" t="str">
        <f>IFERROR(INDEX(Расходка[Наименование расходного материала],MATCH(Расходка[№],Поиск_расходки[Индекс13],0)),"")</f>
        <v>Dolphin</v>
      </c>
      <c r="AF45" s="4" t="s">
        <v>6</v>
      </c>
      <c r="AG45" s="4" t="s">
        <v>423</v>
      </c>
    </row>
    <row r="46" spans="1:33">
      <c r="A46">
        <v>45</v>
      </c>
      <c r="B46" t="s">
        <v>6</v>
      </c>
      <c r="C46" t="s">
        <v>455</v>
      </c>
      <c r="E46" s="142">
        <f>IF(ISNUMBER(SEARCH('Карта учёта'!$B$13,Расходка[[#This Row],[Наименование расходного материала]])),MAX($E$1:E45)+1,0)</f>
        <v>0</v>
      </c>
      <c r="F46" s="142">
        <f>IF(ISNUMBER(SEARCH('Карта учёта'!$B$14,Расходка[[#This Row],[Наименование расходного материала]])),MAX($F$1:F45)+1,0)</f>
        <v>0</v>
      </c>
      <c r="G46" s="142">
        <f>IF(ISNUMBER(SEARCH('Карта учёта'!$B$15,Расходка[Наименование расходного материала])),MAX($G$1:G45)+1,0)</f>
        <v>0</v>
      </c>
      <c r="H46" s="142">
        <f>IF(ISNUMBER(SEARCH('Карта учёта'!$B$16,Расходка[Наименование расходного материала])),MAX($H$1:H45)+1,0)</f>
        <v>0</v>
      </c>
      <c r="I46" s="142">
        <f>IF(ISNUMBER(SEARCH('Карта учёта'!$B$17,Расходка[Наименование расходного материала])),MAX($I$1:I45)+1,0)</f>
        <v>0</v>
      </c>
      <c r="J46" s="142">
        <f>IF(ISNUMBER(SEARCH('Карта учёта'!$B$18,Расходка[Наименование расходного материала])),MAX($J$1:J45)+1,0)</f>
        <v>0</v>
      </c>
      <c r="K46" s="142">
        <f>IF(ISNUMBER(SEARCH('Карта учёта'!$B$19,Расходка[Наименование расходного материала])),MAX($K$1:K45)+1,0)</f>
        <v>0</v>
      </c>
      <c r="L46" s="142">
        <f>IF(ISNUMBER(SEARCH('Карта учёта'!$B$20,Расходка[Наименование расходного материала])),MAX($L$1:L45)+1,0)</f>
        <v>0</v>
      </c>
      <c r="M46" s="142">
        <f>IF(ISNUMBER(SEARCH('Карта учёта'!$B$21,Расходка[Наименование расходного материала])),MAX($M$1:M45)+1,0)</f>
        <v>45</v>
      </c>
      <c r="N46" s="142">
        <f>IF(ISNUMBER(SEARCH('Карта учёта'!$B$22,Расходка[Наименование расходного материала])),MAX($N$1:N45)+1,0)</f>
        <v>45</v>
      </c>
      <c r="O46" s="142">
        <f>IF(ISNUMBER(SEARCH('Карта учёта'!$B$23,Расходка[Наименование расходного материала])),MAX($O$1:O45)+1,0)</f>
        <v>45</v>
      </c>
      <c r="P46" s="142">
        <f>IF(ISNUMBER(SEARCH('Карта учёта'!$B$24,Расходка[Наименование расходного материала])),MAX($P$1:P45)+1,0)</f>
        <v>45</v>
      </c>
      <c r="Q46" s="142">
        <f>IF(ISNUMBER(SEARCH('Карта учёта'!$B$25,Расходка[Наименование расходного материала])),MAX($Q$1:Q45)+1,0)</f>
        <v>45</v>
      </c>
      <c r="R46" s="144" t="str">
        <f>IFERROR(INDEX(Расходка[Наименование расходного материала],MATCH(Расходка[№],Поиск_расходки[Индекс1],0)),"")</f>
        <v/>
      </c>
      <c r="S46" s="144" t="str">
        <f>IFERROR(INDEX(Расходка[Наименование расходного материала],MATCH(Расходка[№],Поиск_расходки[Индекс2],0)),"")</f>
        <v/>
      </c>
      <c r="T46" s="144" t="str">
        <f>IFERROR(INDEX(Расходка[Наименование расходного материала],MATCH(Расходка[№],Поиск_расходки[Индекс3],0)),"")</f>
        <v/>
      </c>
      <c r="U46" s="144" t="str">
        <f>IFERROR(INDEX(Расходка[Наименование расходного материала],MATCH(Расходка[№],Поиск_расходки[Индекс4],0)),"")</f>
        <v/>
      </c>
      <c r="V46" s="144" t="str">
        <f>IFERROR(INDEX(Расходка[Наименование расходного материала],MATCH(Расходка[№],Поиск_расходки[Индекс5],0)),"")</f>
        <v/>
      </c>
      <c r="W46" s="144" t="str">
        <f>IFERROR(INDEX(Расходка[Наименование расходного материала],MATCH(Расходка[№],Поиск_расходки[Индекс6],0)),"")</f>
        <v/>
      </c>
      <c r="X46" s="144" t="str">
        <f>IFERROR(INDEX(Расходка[Наименование расходного материала],MATCH(Расходка[№],Поиск_расходки[Индекс7],0)),"")</f>
        <v/>
      </c>
      <c r="Y46" s="144" t="str">
        <f>IFERROR(INDEX(Расходка[Наименование расходного материала],MATCH(Расходка[№],Поиск_расходки[Индекс8],0)),"")</f>
        <v/>
      </c>
      <c r="Z46" s="144" t="str">
        <f>IFERROR(INDEX(Расходка[Наименование расходного материала],MATCH(Расходка[№],Поиск_расходки[Индекс9],0)),"")</f>
        <v>DES, Yukon Chrome PC</v>
      </c>
      <c r="AA46" s="144" t="str">
        <f>IFERROR(INDEX(Расходка[Наименование расходного материала],MATCH(Расходка[№],Поиск_расходки[Индекс10],0)),"")</f>
        <v>DES, Yukon Chrome PC</v>
      </c>
      <c r="AB46" s="144" t="str">
        <f>IFERROR(INDEX(Расходка[Наименование расходного материала],MATCH(Расходка[№],Поиск_расходки[Индекс11],0)),"")</f>
        <v>DES, Yukon Chrome PC</v>
      </c>
      <c r="AC46" s="144" t="str">
        <f>IFERROR(INDEX(Расходка[Наименование расходного материала],MATCH(Расходка[№],Поиск_расходки[Индекс12],0)),"")</f>
        <v>DES, Yukon Chrome PC</v>
      </c>
      <c r="AD46" s="144" t="str">
        <f>IFERROR(INDEX(Расходка[Наименование расходного материала],MATCH(Расходка[№],Поиск_расходки[Индекс13],0)),"")</f>
        <v>DES, Yukon Chrome PC</v>
      </c>
      <c r="AF46" s="4" t="s">
        <v>6</v>
      </c>
      <c r="AG46" s="4" t="s">
        <v>437</v>
      </c>
    </row>
    <row r="47" spans="1:33">
      <c r="A47">
        <v>46</v>
      </c>
      <c r="B47" t="s">
        <v>5</v>
      </c>
      <c r="C47" t="s">
        <v>456</v>
      </c>
      <c r="E47" s="142">
        <f>IF(ISNUMBER(SEARCH('Карта учёта'!$B$13,Расходка[[#This Row],[Наименование расходного материала]])),MAX($E$1:E46)+1,0)</f>
        <v>0</v>
      </c>
      <c r="F47" s="142">
        <f>IF(ISNUMBER(SEARCH('Карта учёта'!$B$14,Расходка[[#This Row],[Наименование расходного материала]])),MAX($F$1:F46)+1,0)</f>
        <v>0</v>
      </c>
      <c r="G47" s="142">
        <f>IF(ISNUMBER(SEARCH('Карта учёта'!$B$15,Расходка[Наименование расходного материала])),MAX($G$1:G46)+1,0)</f>
        <v>0</v>
      </c>
      <c r="H47" s="142">
        <f>IF(ISNUMBER(SEARCH('Карта учёта'!$B$16,Расходка[Наименование расходного материала])),MAX($H$1:H46)+1,0)</f>
        <v>0</v>
      </c>
      <c r="I47" s="142">
        <f>IF(ISNUMBER(SEARCH('Карта учёта'!$B$17,Расходка[Наименование расходного материала])),MAX($I$1:I46)+1,0)</f>
        <v>0</v>
      </c>
      <c r="J47" s="142">
        <f>IF(ISNUMBER(SEARCH('Карта учёта'!$B$18,Расходка[Наименование расходного материала])),MAX($J$1:J46)+1,0)</f>
        <v>0</v>
      </c>
      <c r="K47" s="142">
        <f>IF(ISNUMBER(SEARCH('Карта учёта'!$B$19,Расходка[Наименование расходного материала])),MAX($K$1:K46)+1,0)</f>
        <v>0</v>
      </c>
      <c r="L47" s="142">
        <f>IF(ISNUMBER(SEARCH('Карта учёта'!$B$20,Расходка[Наименование расходного материала])),MAX($L$1:L46)+1,0)</f>
        <v>0</v>
      </c>
      <c r="M47" s="142">
        <f>IF(ISNUMBER(SEARCH('Карта учёта'!$B$21,Расходка[Наименование расходного материала])),MAX($M$1:M46)+1,0)</f>
        <v>46</v>
      </c>
      <c r="N47" s="142">
        <f>IF(ISNUMBER(SEARCH('Карта учёта'!$B$22,Расходка[Наименование расходного материала])),MAX($N$1:N46)+1,0)</f>
        <v>46</v>
      </c>
      <c r="O47" s="142">
        <f>IF(ISNUMBER(SEARCH('Карта учёта'!$B$23,Расходка[Наименование расходного материала])),MAX($O$1:O46)+1,0)</f>
        <v>46</v>
      </c>
      <c r="P47" s="142">
        <f>IF(ISNUMBER(SEARCH('Карта учёта'!$B$24,Расходка[Наименование расходного материала])),MAX($P$1:P46)+1,0)</f>
        <v>46</v>
      </c>
      <c r="Q47" s="142">
        <f>IF(ISNUMBER(SEARCH('Карта учёта'!$B$25,Расходка[Наименование расходного материала])),MAX($Q$1:Q46)+1,0)</f>
        <v>46</v>
      </c>
      <c r="R47" s="144" t="str">
        <f>IFERROR(INDEX(Расходка[Наименование расходного материала],MATCH(Расходка[№],Поиск_расходки[Индекс1],0)),"")</f>
        <v/>
      </c>
      <c r="S47" s="144" t="str">
        <f>IFERROR(INDEX(Расходка[Наименование расходного материала],MATCH(Расходка[№],Поиск_расходки[Индекс2],0)),"")</f>
        <v/>
      </c>
      <c r="T47" s="144" t="str">
        <f>IFERROR(INDEX(Расходка[Наименование расходного материала],MATCH(Расходка[№],Поиск_расходки[Индекс3],0)),"")</f>
        <v/>
      </c>
      <c r="U47" s="144" t="str">
        <f>IFERROR(INDEX(Расходка[Наименование расходного материала],MATCH(Расходка[№],Поиск_расходки[Индекс4],0)),"")</f>
        <v/>
      </c>
      <c r="V47" s="144" t="str">
        <f>IFERROR(INDEX(Расходка[Наименование расходного материала],MATCH(Расходка[№],Поиск_расходки[Индекс5],0)),"")</f>
        <v/>
      </c>
      <c r="W47" s="144" t="str">
        <f>IFERROR(INDEX(Расходка[Наименование расходного материала],MATCH(Расходка[№],Поиск_расходки[Индекс6],0)),"")</f>
        <v/>
      </c>
      <c r="X47" s="144" t="str">
        <f>IFERROR(INDEX(Расходка[Наименование расходного материала],MATCH(Расходка[№],Поиск_расходки[Индекс7],0)),"")</f>
        <v/>
      </c>
      <c r="Y47" s="144" t="str">
        <f>IFERROR(INDEX(Расходка[Наименование расходного материала],MATCH(Расходка[№],Поиск_расходки[Индекс8],0)),"")</f>
        <v/>
      </c>
      <c r="Z47" s="144" t="str">
        <f>IFERROR(INDEX(Расходка[Наименование расходного материала],MATCH(Расходка[№],Поиск_расходки[Индекс9],0)),"")</f>
        <v>SubMarine Rapido, Invatec</v>
      </c>
      <c r="AA47" s="144" t="str">
        <f>IFERROR(INDEX(Расходка[Наименование расходного материала],MATCH(Расходка[№],Поиск_расходки[Индекс10],0)),"")</f>
        <v>SubMarine Rapido, Invatec</v>
      </c>
      <c r="AB47" s="144" t="str">
        <f>IFERROR(INDEX(Расходка[Наименование расходного материала],MATCH(Расходка[№],Поиск_расходки[Индекс11],0)),"")</f>
        <v>SubMarine Rapido, Invatec</v>
      </c>
      <c r="AC47" s="144" t="str">
        <f>IFERROR(INDEX(Расходка[Наименование расходного материала],MATCH(Расходка[№],Поиск_расходки[Индекс12],0)),"")</f>
        <v>SubMarine Rapido, Invatec</v>
      </c>
      <c r="AD47" s="144" t="str">
        <f>IFERROR(INDEX(Расходка[Наименование расходного материала],MATCH(Расходка[№],Поиск_расходки[Индекс13],0)),"")</f>
        <v>SubMarine Rapido, Invatec</v>
      </c>
      <c r="AF47" s="4" t="s">
        <v>6</v>
      </c>
      <c r="AG47" s="4" t="s">
        <v>424</v>
      </c>
    </row>
    <row r="48" spans="1:33">
      <c r="A48">
        <v>47</v>
      </c>
      <c r="E48" s="142">
        <f>IF(ISNUMBER(SEARCH('Карта учёта'!$B$13,Расходка[[#This Row],[Наименование расходного материала]])),MAX($E$1:E47)+1,0)</f>
        <v>0</v>
      </c>
      <c r="F48" s="142">
        <f>IF(ISNUMBER(SEARCH('Карта учёта'!$B$14,Расходка[[#This Row],[Наименование расходного материала]])),MAX($F$1:F47)+1,0)</f>
        <v>0</v>
      </c>
      <c r="G48" s="142">
        <f>IF(ISNUMBER(SEARCH('Карта учёта'!$B$15,Расходка[Наименование расходного материала])),MAX($G$1:G47)+1,0)</f>
        <v>0</v>
      </c>
      <c r="H48" s="142">
        <f>IF(ISNUMBER(SEARCH('Карта учёта'!$B$16,Расходка[Наименование расходного материала])),MAX($H$1:H47)+1,0)</f>
        <v>0</v>
      </c>
      <c r="I48" s="142">
        <f>IF(ISNUMBER(SEARCH('Карта учёта'!$B$17,Расходка[Наименование расходного материала])),MAX($I$1:I47)+1,0)</f>
        <v>0</v>
      </c>
      <c r="J48" s="142">
        <f>IF(ISNUMBER(SEARCH('Карта учёта'!$B$18,Расходка[Наименование расходного материала])),MAX($J$1:J47)+1,0)</f>
        <v>0</v>
      </c>
      <c r="K48" s="142">
        <f>IF(ISNUMBER(SEARCH('Карта учёта'!$B$19,Расходка[Наименование расходного материала])),MAX($K$1:K47)+1,0)</f>
        <v>0</v>
      </c>
      <c r="L48" s="142">
        <f>IF(ISNUMBER(SEARCH('Карта учёта'!$B$20,Расходка[Наименование расходного материала])),MAX($L$1:L47)+1,0)</f>
        <v>0</v>
      </c>
      <c r="M48" s="142">
        <f>IF(ISNUMBER(SEARCH('Карта учёта'!$B$21,Расходка[Наименование расходного материала])),MAX($M$1:M47)+1,0)</f>
        <v>0</v>
      </c>
      <c r="N48" s="142">
        <f>IF(ISNUMBER(SEARCH('Карта учёта'!$B$22,Расходка[Наименование расходного материала])),MAX($N$1:N47)+1,0)</f>
        <v>0</v>
      </c>
      <c r="O48" s="142">
        <f>IF(ISNUMBER(SEARCH('Карта учёта'!$B$23,Расходка[Наименование расходного материала])),MAX($O$1:O47)+1,0)</f>
        <v>0</v>
      </c>
      <c r="P48" s="142">
        <f>IF(ISNUMBER(SEARCH('Карта учёта'!$B$24,Расходка[Наименование расходного материала])),MAX($P$1:P47)+1,0)</f>
        <v>0</v>
      </c>
      <c r="Q48" s="142">
        <f>IF(ISNUMBER(SEARCH('Карта учёта'!$B$25,Расходка[Наименование расходного материала])),MAX($Q$1:Q47)+1,0)</f>
        <v>0</v>
      </c>
      <c r="R48" s="144" t="str">
        <f>IFERROR(INDEX(Расходка[Наименование расходного материала],MATCH(Расходка[№],Поиск_расходки[Индекс1],0)),"")</f>
        <v/>
      </c>
      <c r="S48" s="144" t="str">
        <f>IFERROR(INDEX(Расходка[Наименование расходного материала],MATCH(Расходка[№],Поиск_расходки[Индекс2],0)),"")</f>
        <v/>
      </c>
      <c r="T48" s="144" t="str">
        <f>IFERROR(INDEX(Расходка[Наименование расходного материала],MATCH(Расходка[№],Поиск_расходки[Индекс3],0)),"")</f>
        <v/>
      </c>
      <c r="U48" s="144" t="str">
        <f>IFERROR(INDEX(Расходка[Наименование расходного материала],MATCH(Расходка[№],Поиск_расходки[Индекс4],0)),"")</f>
        <v/>
      </c>
      <c r="V48" s="144" t="str">
        <f>IFERROR(INDEX(Расходка[Наименование расходного материала],MATCH(Расходка[№],Поиск_расходки[Индекс5],0)),"")</f>
        <v/>
      </c>
      <c r="W48" s="144" t="str">
        <f>IFERROR(INDEX(Расходка[Наименование расходного материала],MATCH(Расходка[№],Поиск_расходки[Индекс6],0)),"")</f>
        <v/>
      </c>
      <c r="X48" s="144" t="str">
        <f>IFERROR(INDEX(Расходка[Наименование расходного материала],MATCH(Расходка[№],Поиск_расходки[Индекс7],0)),"")</f>
        <v/>
      </c>
      <c r="Y48" s="144" t="str">
        <f>IFERROR(INDEX(Расходка[Наименование расходного материала],MATCH(Расходка[№],Поиск_расходки[Индекс8],0)),"")</f>
        <v/>
      </c>
      <c r="Z48" s="144" t="str">
        <f>IFERROR(INDEX(Расходка[Наименование расходного материала],MATCH(Расходка[№],Поиск_расходки[Индекс9],0)),"")</f>
        <v/>
      </c>
      <c r="AA48" s="144" t="str">
        <f>IFERROR(INDEX(Расходка[Наименование расходного материала],MATCH(Расходка[№],Поиск_расходки[Индекс10],0)),"")</f>
        <v/>
      </c>
      <c r="AB48" s="144" t="str">
        <f>IFERROR(INDEX(Расходка[Наименование расходного материала],MATCH(Расходка[№],Поиск_расходки[Индекс11],0)),"")</f>
        <v/>
      </c>
      <c r="AC48" s="144" t="str">
        <f>IFERROR(INDEX(Расходка[Наименование расходного материала],MATCH(Расходка[№],Поиск_расходки[Индекс12],0)),"")</f>
        <v/>
      </c>
      <c r="AD48" s="144" t="str">
        <f>IFERROR(INDEX(Расходка[Наименование расходного материала],MATCH(Расходка[№],Поиск_расходки[Индекс13],0)),"")</f>
        <v/>
      </c>
      <c r="AF48" s="4" t="s">
        <v>6</v>
      </c>
      <c r="AG48" s="4" t="s">
        <v>438</v>
      </c>
    </row>
    <row r="49" spans="1:33">
      <c r="A49">
        <v>48</v>
      </c>
      <c r="E49" s="142">
        <f>IF(ISNUMBER(SEARCH('Карта учёта'!$B$13,Расходка[[#This Row],[Наименование расходного материала]])),MAX($E$1:E48)+1,0)</f>
        <v>0</v>
      </c>
      <c r="F49" s="142">
        <f>IF(ISNUMBER(SEARCH('Карта учёта'!$B$14,Расходка[[#This Row],[Наименование расходного материала]])),MAX($F$1:F48)+1,0)</f>
        <v>0</v>
      </c>
      <c r="G49" s="142">
        <f>IF(ISNUMBER(SEARCH('Карта учёта'!$B$15,Расходка[Наименование расходного материала])),MAX($G$1:G48)+1,0)</f>
        <v>0</v>
      </c>
      <c r="H49" s="142">
        <f>IF(ISNUMBER(SEARCH('Карта учёта'!$B$16,Расходка[Наименование расходного материала])),MAX($H$1:H48)+1,0)</f>
        <v>0</v>
      </c>
      <c r="I49" s="142">
        <f>IF(ISNUMBER(SEARCH('Карта учёта'!$B$17,Расходка[Наименование расходного материала])),MAX($I$1:I48)+1,0)</f>
        <v>0</v>
      </c>
      <c r="J49" s="142">
        <f>IF(ISNUMBER(SEARCH('Карта учёта'!$B$18,Расходка[Наименование расходного материала])),MAX($J$1:J48)+1,0)</f>
        <v>0</v>
      </c>
      <c r="K49" s="142">
        <f>IF(ISNUMBER(SEARCH('Карта учёта'!$B$19,Расходка[Наименование расходного материала])),MAX($K$1:K48)+1,0)</f>
        <v>0</v>
      </c>
      <c r="L49" s="142">
        <f>IF(ISNUMBER(SEARCH('Карта учёта'!$B$20,Расходка[Наименование расходного материала])),MAX($L$1:L48)+1,0)</f>
        <v>0</v>
      </c>
      <c r="M49" s="142">
        <f>IF(ISNUMBER(SEARCH('Карта учёта'!$B$21,Расходка[Наименование расходного материала])),MAX($M$1:M48)+1,0)</f>
        <v>0</v>
      </c>
      <c r="N49" s="142">
        <f>IF(ISNUMBER(SEARCH('Карта учёта'!$B$22,Расходка[Наименование расходного материала])),MAX($N$1:N48)+1,0)</f>
        <v>0</v>
      </c>
      <c r="O49" s="142">
        <f>IF(ISNUMBER(SEARCH('Карта учёта'!$B$23,Расходка[Наименование расходного материала])),MAX($O$1:O48)+1,0)</f>
        <v>0</v>
      </c>
      <c r="P49" s="142">
        <f>IF(ISNUMBER(SEARCH('Карта учёта'!$B$24,Расходка[Наименование расходного материала])),MAX($P$1:P48)+1,0)</f>
        <v>0</v>
      </c>
      <c r="Q49" s="142">
        <f>IF(ISNUMBER(SEARCH('Карта учёта'!$B$25,Расходка[Наименование расходного материала])),MAX($Q$1:Q48)+1,0)</f>
        <v>0</v>
      </c>
      <c r="R49" s="144" t="str">
        <f>IFERROR(INDEX(Расходка[Наименование расходного материала],MATCH(Расходка[№],Поиск_расходки[Индекс1],0)),"")</f>
        <v/>
      </c>
      <c r="S49" s="144" t="str">
        <f>IFERROR(INDEX(Расходка[Наименование расходного материала],MATCH(Расходка[№],Поиск_расходки[Индекс2],0)),"")</f>
        <v/>
      </c>
      <c r="T49" s="144" t="str">
        <f>IFERROR(INDEX(Расходка[Наименование расходного материала],MATCH(Расходка[№],Поиск_расходки[Индекс3],0)),"")</f>
        <v/>
      </c>
      <c r="U49" s="144" t="str">
        <f>IFERROR(INDEX(Расходка[Наименование расходного материала],MATCH(Расходка[№],Поиск_расходки[Индекс4],0)),"")</f>
        <v/>
      </c>
      <c r="V49" s="144" t="str">
        <f>IFERROR(INDEX(Расходка[Наименование расходного материала],MATCH(Расходка[№],Поиск_расходки[Индекс5],0)),"")</f>
        <v/>
      </c>
      <c r="W49" s="144" t="str">
        <f>IFERROR(INDEX(Расходка[Наименование расходного материала],MATCH(Расходка[№],Поиск_расходки[Индекс6],0)),"")</f>
        <v/>
      </c>
      <c r="X49" s="144" t="str">
        <f>IFERROR(INDEX(Расходка[Наименование расходного материала],MATCH(Расходка[№],Поиск_расходки[Индекс7],0)),"")</f>
        <v/>
      </c>
      <c r="Y49" s="144" t="str">
        <f>IFERROR(INDEX(Расходка[Наименование расходного материала],MATCH(Расходка[№],Поиск_расходки[Индекс8],0)),"")</f>
        <v/>
      </c>
      <c r="Z49" s="144" t="str">
        <f>IFERROR(INDEX(Расходка[Наименование расходного материала],MATCH(Расходка[№],Поиск_расходки[Индекс9],0)),"")</f>
        <v/>
      </c>
      <c r="AA49" s="144" t="str">
        <f>IFERROR(INDEX(Расходка[Наименование расходного материала],MATCH(Расходка[№],Поиск_расходки[Индекс10],0)),"")</f>
        <v/>
      </c>
      <c r="AB49" s="144" t="str">
        <f>IFERROR(INDEX(Расходка[Наименование расходного материала],MATCH(Расходка[№],Поиск_расходки[Индекс11],0)),"")</f>
        <v/>
      </c>
      <c r="AC49" s="144" t="str">
        <f>IFERROR(INDEX(Расходка[Наименование расходного материала],MATCH(Расходка[№],Поиск_расходки[Индекс12],0)),"")</f>
        <v/>
      </c>
      <c r="AD49" s="144" t="str">
        <f>IFERROR(INDEX(Расходка[Наименование расходного материала],MATCH(Расходка[№],Поиск_расходки[Индекс13],0)),"")</f>
        <v/>
      </c>
      <c r="AF49" s="4" t="s">
        <v>6</v>
      </c>
      <c r="AG49" s="4" t="s">
        <v>175</v>
      </c>
    </row>
    <row r="50" spans="1:33">
      <c r="A50">
        <v>49</v>
      </c>
      <c r="E50" s="142">
        <f>IF(ISNUMBER(SEARCH('Карта учёта'!$B$13,Расходка[[#This Row],[Наименование расходного материала]])),MAX($E$1:E49)+1,0)</f>
        <v>0</v>
      </c>
      <c r="F50" s="142">
        <f>IF(ISNUMBER(SEARCH('Карта учёта'!$B$14,Расходка[[#This Row],[Наименование расходного материала]])),MAX($F$1:F49)+1,0)</f>
        <v>0</v>
      </c>
      <c r="G50" s="142">
        <f>IF(ISNUMBER(SEARCH('Карта учёта'!$B$15,Расходка[Наименование расходного материала])),MAX($G$1:G49)+1,0)</f>
        <v>0</v>
      </c>
      <c r="H50" s="142">
        <f>IF(ISNUMBER(SEARCH('Карта учёта'!$B$16,Расходка[Наименование расходного материала])),MAX($H$1:H49)+1,0)</f>
        <v>0</v>
      </c>
      <c r="I50" s="142">
        <f>IF(ISNUMBER(SEARCH('Карта учёта'!$B$17,Расходка[Наименование расходного материала])),MAX($I$1:I49)+1,0)</f>
        <v>0</v>
      </c>
      <c r="J50" s="142">
        <f>IF(ISNUMBER(SEARCH('Карта учёта'!$B$18,Расходка[Наименование расходного материала])),MAX($J$1:J49)+1,0)</f>
        <v>0</v>
      </c>
      <c r="K50" s="142">
        <f>IF(ISNUMBER(SEARCH('Карта учёта'!$B$19,Расходка[Наименование расходного материала])),MAX($K$1:K49)+1,0)</f>
        <v>0</v>
      </c>
      <c r="L50" s="142">
        <f>IF(ISNUMBER(SEARCH('Карта учёта'!$B$20,Расходка[Наименование расходного материала])),MAX($L$1:L49)+1,0)</f>
        <v>0</v>
      </c>
      <c r="M50" s="142">
        <f>IF(ISNUMBER(SEARCH('Карта учёта'!$B$21,Расходка[Наименование расходного материала])),MAX($M$1:M49)+1,0)</f>
        <v>0</v>
      </c>
      <c r="N50" s="142">
        <f>IF(ISNUMBER(SEARCH('Карта учёта'!$B$22,Расходка[Наименование расходного материала])),MAX($N$1:N49)+1,0)</f>
        <v>0</v>
      </c>
      <c r="O50" s="142">
        <f>IF(ISNUMBER(SEARCH('Карта учёта'!$B$23,Расходка[Наименование расходного материала])),MAX($O$1:O49)+1,0)</f>
        <v>0</v>
      </c>
      <c r="P50" s="142">
        <f>IF(ISNUMBER(SEARCH('Карта учёта'!$B$24,Расходка[Наименование расходного материала])),MAX($P$1:P49)+1,0)</f>
        <v>0</v>
      </c>
      <c r="Q50" s="142">
        <f>IF(ISNUMBER(SEARCH('Карта учёта'!$B$25,Расходка[Наименование расходного материала])),MAX($Q$1:Q49)+1,0)</f>
        <v>0</v>
      </c>
      <c r="R50" s="144" t="str">
        <f>IFERROR(INDEX(Расходка[Наименование расходного материала],MATCH(Расходка[№],Поиск_расходки[Индекс1],0)),"")</f>
        <v/>
      </c>
      <c r="S50" s="144" t="str">
        <f>IFERROR(INDEX(Расходка[Наименование расходного материала],MATCH(Расходка[№],Поиск_расходки[Индекс2],0)),"")</f>
        <v/>
      </c>
      <c r="T50" s="144" t="str">
        <f>IFERROR(INDEX(Расходка[Наименование расходного материала],MATCH(Расходка[№],Поиск_расходки[Индекс3],0)),"")</f>
        <v/>
      </c>
      <c r="U50" s="144" t="str">
        <f>IFERROR(INDEX(Расходка[Наименование расходного материала],MATCH(Расходка[№],Поиск_расходки[Индекс4],0)),"")</f>
        <v/>
      </c>
      <c r="V50" s="144" t="str">
        <f>IFERROR(INDEX(Расходка[Наименование расходного материала],MATCH(Расходка[№],Поиск_расходки[Индекс5],0)),"")</f>
        <v/>
      </c>
      <c r="W50" s="144" t="str">
        <f>IFERROR(INDEX(Расходка[Наименование расходного материала],MATCH(Расходка[№],Поиск_расходки[Индекс6],0)),"")</f>
        <v/>
      </c>
      <c r="X50" s="144" t="str">
        <f>IFERROR(INDEX(Расходка[Наименование расходного материала],MATCH(Расходка[№],Поиск_расходки[Индекс7],0)),"")</f>
        <v/>
      </c>
      <c r="Y50" s="144" t="str">
        <f>IFERROR(INDEX(Расходка[Наименование расходного материала],MATCH(Расходка[№],Поиск_расходки[Индекс8],0)),"")</f>
        <v/>
      </c>
      <c r="Z50" s="144" t="str">
        <f>IFERROR(INDEX(Расходка[Наименование расходного материала],MATCH(Расходка[№],Поиск_расходки[Индекс9],0)),"")</f>
        <v/>
      </c>
      <c r="AA50" s="144" t="str">
        <f>IFERROR(INDEX(Расходка[Наименование расходного материала],MATCH(Расходка[№],Поиск_расходки[Индекс10],0)),"")</f>
        <v/>
      </c>
      <c r="AB50" s="144" t="str">
        <f>IFERROR(INDEX(Расходка[Наименование расходного материала],MATCH(Расходка[№],Поиск_расходки[Индекс11],0)),"")</f>
        <v/>
      </c>
      <c r="AC50" s="144" t="str">
        <f>IFERROR(INDEX(Расходка[Наименование расходного материала],MATCH(Расходка[№],Поиск_расходки[Индекс12],0)),"")</f>
        <v/>
      </c>
      <c r="AD50" s="144" t="str">
        <f>IFERROR(INDEX(Расходка[Наименование расходного материала],MATCH(Расходка[№],Поиск_расходки[Индекс13],0)),"")</f>
        <v/>
      </c>
      <c r="AF50" s="4" t="s">
        <v>6</v>
      </c>
      <c r="AG50" s="4" t="s">
        <v>169</v>
      </c>
    </row>
    <row r="51" spans="1:33">
      <c r="A51">
        <v>50</v>
      </c>
      <c r="E51" s="142">
        <f>IF(ISNUMBER(SEARCH('Карта учёта'!$B$13,Расходка[[#This Row],[Наименование расходного материала]])),MAX($E$1:E50)+1,0)</f>
        <v>0</v>
      </c>
      <c r="F51" s="142">
        <f>IF(ISNUMBER(SEARCH('Карта учёта'!$B$14,Расходка[[#This Row],[Наименование расходного материала]])),MAX($F$1:F50)+1,0)</f>
        <v>0</v>
      </c>
      <c r="G51" s="142">
        <f>IF(ISNUMBER(SEARCH('Карта учёта'!$B$15,Расходка[Наименование расходного материала])),MAX($G$1:G50)+1,0)</f>
        <v>0</v>
      </c>
      <c r="H51" s="142">
        <f>IF(ISNUMBER(SEARCH('Карта учёта'!$B$16,Расходка[Наименование расходного материала])),MAX($H$1:H50)+1,0)</f>
        <v>0</v>
      </c>
      <c r="I51" s="142">
        <f>IF(ISNUMBER(SEARCH('Карта учёта'!$B$17,Расходка[Наименование расходного материала])),MAX($I$1:I50)+1,0)</f>
        <v>0</v>
      </c>
      <c r="J51" s="142">
        <f>IF(ISNUMBER(SEARCH('Карта учёта'!$B$18,Расходка[Наименование расходного материала])),MAX($J$1:J50)+1,0)</f>
        <v>0</v>
      </c>
      <c r="K51" s="142">
        <f>IF(ISNUMBER(SEARCH('Карта учёта'!$B$19,Расходка[Наименование расходного материала])),MAX($K$1:K50)+1,0)</f>
        <v>0</v>
      </c>
      <c r="L51" s="142">
        <f>IF(ISNUMBER(SEARCH('Карта учёта'!$B$20,Расходка[Наименование расходного материала])),MAX($L$1:L50)+1,0)</f>
        <v>0</v>
      </c>
      <c r="M51" s="142">
        <f>IF(ISNUMBER(SEARCH('Карта учёта'!$B$21,Расходка[Наименование расходного материала])),MAX($M$1:M50)+1,0)</f>
        <v>0</v>
      </c>
      <c r="N51" s="142">
        <f>IF(ISNUMBER(SEARCH('Карта учёта'!$B$22,Расходка[Наименование расходного материала])),MAX($N$1:N50)+1,0)</f>
        <v>0</v>
      </c>
      <c r="O51" s="142">
        <f>IF(ISNUMBER(SEARCH('Карта учёта'!$B$23,Расходка[Наименование расходного материала])),MAX($O$1:O50)+1,0)</f>
        <v>0</v>
      </c>
      <c r="P51" s="142">
        <f>IF(ISNUMBER(SEARCH('Карта учёта'!$B$24,Расходка[Наименование расходного материала])),MAX($P$1:P50)+1,0)</f>
        <v>0</v>
      </c>
      <c r="Q51" s="142">
        <f>IF(ISNUMBER(SEARCH('Карта учёта'!$B$25,Расходка[Наименование расходного материала])),MAX($Q$1:Q50)+1,0)</f>
        <v>0</v>
      </c>
      <c r="R51" s="144" t="str">
        <f>IFERROR(INDEX(Расходка[Наименование расходного материала],MATCH(Расходка[№],Поиск_расходки[Индекс1],0)),"")</f>
        <v/>
      </c>
      <c r="S51" s="144" t="str">
        <f>IFERROR(INDEX(Расходка[Наименование расходного материала],MATCH(Расходка[№],Поиск_расходки[Индекс2],0)),"")</f>
        <v/>
      </c>
      <c r="T51" s="144" t="str">
        <f>IFERROR(INDEX(Расходка[Наименование расходного материала],MATCH(Расходка[№],Поиск_расходки[Индекс3],0)),"")</f>
        <v/>
      </c>
      <c r="U51" s="144" t="str">
        <f>IFERROR(INDEX(Расходка[Наименование расходного материала],MATCH(Расходка[№],Поиск_расходки[Индекс4],0)),"")</f>
        <v/>
      </c>
      <c r="V51" s="144" t="str">
        <f>IFERROR(INDEX(Расходка[Наименование расходного материала],MATCH(Расходка[№],Поиск_расходки[Индекс5],0)),"")</f>
        <v/>
      </c>
      <c r="W51" s="144" t="str">
        <f>IFERROR(INDEX(Расходка[Наименование расходного материала],MATCH(Расходка[№],Поиск_расходки[Индекс6],0)),"")</f>
        <v/>
      </c>
      <c r="X51" s="144" t="str">
        <f>IFERROR(INDEX(Расходка[Наименование расходного материала],MATCH(Расходка[№],Поиск_расходки[Индекс7],0)),"")</f>
        <v/>
      </c>
      <c r="Y51" s="144" t="str">
        <f>IFERROR(INDEX(Расходка[Наименование расходного материала],MATCH(Расходка[№],Поиск_расходки[Индекс8],0)),"")</f>
        <v/>
      </c>
      <c r="Z51" s="144" t="str">
        <f>IFERROR(INDEX(Расходка[Наименование расходного материала],MATCH(Расходка[№],Поиск_расходки[Индекс9],0)),"")</f>
        <v/>
      </c>
      <c r="AA51" s="144" t="str">
        <f>IFERROR(INDEX(Расходка[Наименование расходного материала],MATCH(Расходка[№],Поиск_расходки[Индекс10],0)),"")</f>
        <v/>
      </c>
      <c r="AB51" s="144" t="str">
        <f>IFERROR(INDEX(Расходка[Наименование расходного материала],MATCH(Расходка[№],Поиск_расходки[Индекс11],0)),"")</f>
        <v/>
      </c>
      <c r="AC51" s="144" t="str">
        <f>IFERROR(INDEX(Расходка[Наименование расходного материала],MATCH(Расходка[№],Поиск_расходки[Индекс12],0)),"")</f>
        <v/>
      </c>
      <c r="AD51" s="144" t="str">
        <f>IFERROR(INDEX(Расходка[Наименование расходного материала],MATCH(Расходка[№],Поиск_расходки[Индекс13],0)),"")</f>
        <v/>
      </c>
      <c r="AF51" s="4" t="s">
        <v>6</v>
      </c>
      <c r="AG51" s="4" t="s">
        <v>170</v>
      </c>
    </row>
    <row r="52" spans="1:33">
      <c r="A52">
        <v>51</v>
      </c>
      <c r="E52" s="142">
        <f>IF(ISNUMBER(SEARCH('Карта учёта'!$B$13,Расходка[[#This Row],[Наименование расходного материала]])),MAX($E$1:E51)+1,0)</f>
        <v>0</v>
      </c>
      <c r="F52" s="142">
        <f>IF(ISNUMBER(SEARCH('Карта учёта'!$B$14,Расходка[[#This Row],[Наименование расходного материала]])),MAX($F$1:F51)+1,0)</f>
        <v>0</v>
      </c>
      <c r="G52" s="142">
        <f>IF(ISNUMBER(SEARCH('Карта учёта'!$B$15,Расходка[Наименование расходного материала])),MAX($G$1:G51)+1,0)</f>
        <v>0</v>
      </c>
      <c r="H52" s="142">
        <f>IF(ISNUMBER(SEARCH('Карта учёта'!$B$16,Расходка[Наименование расходного материала])),MAX($H$1:H51)+1,0)</f>
        <v>0</v>
      </c>
      <c r="I52" s="142">
        <f>IF(ISNUMBER(SEARCH('Карта учёта'!$B$17,Расходка[Наименование расходного материала])),MAX($I$1:I51)+1,0)</f>
        <v>0</v>
      </c>
      <c r="J52" s="142">
        <f>IF(ISNUMBER(SEARCH('Карта учёта'!$B$18,Расходка[Наименование расходного материала])),MAX($J$1:J51)+1,0)</f>
        <v>0</v>
      </c>
      <c r="K52" s="142">
        <f>IF(ISNUMBER(SEARCH('Карта учёта'!$B$19,Расходка[Наименование расходного материала])),MAX($K$1:K51)+1,0)</f>
        <v>0</v>
      </c>
      <c r="L52" s="142">
        <f>IF(ISNUMBER(SEARCH('Карта учёта'!$B$20,Расходка[Наименование расходного материала])),MAX($L$1:L51)+1,0)</f>
        <v>0</v>
      </c>
      <c r="M52" s="142">
        <f>IF(ISNUMBER(SEARCH('Карта учёта'!$B$21,Расходка[Наименование расходного материала])),MAX($M$1:M51)+1,0)</f>
        <v>0</v>
      </c>
      <c r="N52" s="142">
        <f>IF(ISNUMBER(SEARCH('Карта учёта'!$B$22,Расходка[Наименование расходного материала])),MAX($N$1:N51)+1,0)</f>
        <v>0</v>
      </c>
      <c r="O52" s="142">
        <f>IF(ISNUMBER(SEARCH('Карта учёта'!$B$23,Расходка[Наименование расходного материала])),MAX($O$1:O51)+1,0)</f>
        <v>0</v>
      </c>
      <c r="P52" s="142">
        <f>IF(ISNUMBER(SEARCH('Карта учёта'!$B$24,Расходка[Наименование расходного материала])),MAX($P$1:P51)+1,0)</f>
        <v>0</v>
      </c>
      <c r="Q52" s="142">
        <f>IF(ISNUMBER(SEARCH('Карта учёта'!$B$25,Расходка[Наименование расходного материала])),MAX($Q$1:Q51)+1,0)</f>
        <v>0</v>
      </c>
      <c r="R52" s="144" t="str">
        <f>IFERROR(INDEX(Расходка[Наименование расходного материала],MATCH(Расходка[№],Поиск_расходки[Индекс1],0)),"")</f>
        <v/>
      </c>
      <c r="S52" s="144" t="str">
        <f>IFERROR(INDEX(Расходка[Наименование расходного материала],MATCH(Расходка[№],Поиск_расходки[Индекс2],0)),"")</f>
        <v/>
      </c>
      <c r="T52" s="144" t="str">
        <f>IFERROR(INDEX(Расходка[Наименование расходного материала],MATCH(Расходка[№],Поиск_расходки[Индекс3],0)),"")</f>
        <v/>
      </c>
      <c r="U52" s="144" t="str">
        <f>IFERROR(INDEX(Расходка[Наименование расходного материала],MATCH(Расходка[№],Поиск_расходки[Индекс4],0)),"")</f>
        <v/>
      </c>
      <c r="V52" s="144" t="str">
        <f>IFERROR(INDEX(Расходка[Наименование расходного материала],MATCH(Расходка[№],Поиск_расходки[Индекс5],0)),"")</f>
        <v/>
      </c>
      <c r="W52" s="144" t="str">
        <f>IFERROR(INDEX(Расходка[Наименование расходного материала],MATCH(Расходка[№],Поиск_расходки[Индекс6],0)),"")</f>
        <v/>
      </c>
      <c r="X52" s="144" t="str">
        <f>IFERROR(INDEX(Расходка[Наименование расходного материала],MATCH(Расходка[№],Поиск_расходки[Индекс7],0)),"")</f>
        <v/>
      </c>
      <c r="Y52" s="144" t="str">
        <f>IFERROR(INDEX(Расходка[Наименование расходного материала],MATCH(Расходка[№],Поиск_расходки[Индекс8],0)),"")</f>
        <v/>
      </c>
      <c r="Z52" s="144" t="str">
        <f>IFERROR(INDEX(Расходка[Наименование расходного материала],MATCH(Расходка[№],Поиск_расходки[Индекс9],0)),"")</f>
        <v/>
      </c>
      <c r="AA52" s="144" t="str">
        <f>IFERROR(INDEX(Расходка[Наименование расходного материала],MATCH(Расходка[№],Поиск_расходки[Индекс10],0)),"")</f>
        <v/>
      </c>
      <c r="AB52" s="144" t="str">
        <f>IFERROR(INDEX(Расходка[Наименование расходного материала],MATCH(Расходка[№],Поиск_расходки[Индекс11],0)),"")</f>
        <v/>
      </c>
      <c r="AC52" s="144" t="str">
        <f>IFERROR(INDEX(Расходка[Наименование расходного материала],MATCH(Расходка[№],Поиск_расходки[Индекс12],0)),"")</f>
        <v/>
      </c>
      <c r="AD52" s="144" t="str">
        <f>IFERROR(INDEX(Расходка[Наименование расходного материала],MATCH(Расходка[№],Поиск_расходки[Индекс13],0)),"")</f>
        <v/>
      </c>
      <c r="AF52" s="4" t="s">
        <v>6</v>
      </c>
      <c r="AG52" s="4" t="s">
        <v>171</v>
      </c>
    </row>
    <row r="53" spans="1:33">
      <c r="A53">
        <v>52</v>
      </c>
      <c r="C53" s="1"/>
      <c r="E53" s="142">
        <f>IF(ISNUMBER(SEARCH('Карта учёта'!$B$13,Расходка[[#This Row],[Наименование расходного материала]])),MAX($E$1:E52)+1,0)</f>
        <v>0</v>
      </c>
      <c r="F53" s="142">
        <f>IF(ISNUMBER(SEARCH('Карта учёта'!$B$14,Расходка[[#This Row],[Наименование расходного материала]])),MAX($F$1:F52)+1,0)</f>
        <v>0</v>
      </c>
      <c r="G53" s="142">
        <f>IF(ISNUMBER(SEARCH('Карта учёта'!$B$15,Расходка[Наименование расходного материала])),MAX($G$1:G52)+1,0)</f>
        <v>0</v>
      </c>
      <c r="H53" s="142">
        <f>IF(ISNUMBER(SEARCH('Карта учёта'!$B$16,Расходка[Наименование расходного материала])),MAX($H$1:H52)+1,0)</f>
        <v>0</v>
      </c>
      <c r="I53" s="142">
        <f>IF(ISNUMBER(SEARCH('Карта учёта'!$B$17,Расходка[Наименование расходного материала])),MAX($I$1:I52)+1,0)</f>
        <v>0</v>
      </c>
      <c r="J53" s="142">
        <f>IF(ISNUMBER(SEARCH('Карта учёта'!$B$18,Расходка[Наименование расходного материала])),MAX($J$1:J52)+1,0)</f>
        <v>0</v>
      </c>
      <c r="K53" s="142">
        <f>IF(ISNUMBER(SEARCH('Карта учёта'!$B$19,Расходка[Наименование расходного материала])),MAX($K$1:K52)+1,0)</f>
        <v>0</v>
      </c>
      <c r="L53" s="142">
        <f>IF(ISNUMBER(SEARCH('Карта учёта'!$B$20,Расходка[Наименование расходного материала])),MAX($L$1:L52)+1,0)</f>
        <v>0</v>
      </c>
      <c r="M53" s="142">
        <f>IF(ISNUMBER(SEARCH('Карта учёта'!$B$21,Расходка[Наименование расходного материала])),MAX($M$1:M52)+1,0)</f>
        <v>0</v>
      </c>
      <c r="N53" s="142">
        <f>IF(ISNUMBER(SEARCH('Карта учёта'!$B$22,Расходка[Наименование расходного материала])),MAX($N$1:N52)+1,0)</f>
        <v>0</v>
      </c>
      <c r="O53" s="142">
        <f>IF(ISNUMBER(SEARCH('Карта учёта'!$B$23,Расходка[Наименование расходного материала])),MAX($O$1:O52)+1,0)</f>
        <v>0</v>
      </c>
      <c r="P53" s="142">
        <f>IF(ISNUMBER(SEARCH('Карта учёта'!$B$24,Расходка[Наименование расходного материала])),MAX($P$1:P52)+1,0)</f>
        <v>0</v>
      </c>
      <c r="Q53" s="142">
        <f>IF(ISNUMBER(SEARCH('Карта учёта'!$B$25,Расходка[Наименование расходного материала])),MAX($Q$1:Q52)+1,0)</f>
        <v>0</v>
      </c>
      <c r="R53" s="144" t="str">
        <f>IFERROR(INDEX(Расходка[Наименование расходного материала],MATCH(Расходка[№],Поиск_расходки[Индекс1],0)),"")</f>
        <v/>
      </c>
      <c r="S53" s="144" t="str">
        <f>IFERROR(INDEX(Расходка[Наименование расходного материала],MATCH(Расходка[№],Поиск_расходки[Индекс2],0)),"")</f>
        <v/>
      </c>
      <c r="T53" s="144" t="str">
        <f>IFERROR(INDEX(Расходка[Наименование расходного материала],MATCH(Расходка[№],Поиск_расходки[Индекс3],0)),"")</f>
        <v/>
      </c>
      <c r="U53" s="144" t="str">
        <f>IFERROR(INDEX(Расходка[Наименование расходного материала],MATCH(Расходка[№],Поиск_расходки[Индекс4],0)),"")</f>
        <v/>
      </c>
      <c r="V53" s="144" t="str">
        <f>IFERROR(INDEX(Расходка[Наименование расходного материала],MATCH(Расходка[№],Поиск_расходки[Индекс5],0)),"")</f>
        <v/>
      </c>
      <c r="W53" s="144" t="str">
        <f>IFERROR(INDEX(Расходка[Наименование расходного материала],MATCH(Расходка[№],Поиск_расходки[Индекс6],0)),"")</f>
        <v/>
      </c>
      <c r="X53" s="144" t="str">
        <f>IFERROR(INDEX(Расходка[Наименование расходного материала],MATCH(Расходка[№],Поиск_расходки[Индекс7],0)),"")</f>
        <v/>
      </c>
      <c r="Y53" s="144" t="str">
        <f>IFERROR(INDEX(Расходка[Наименование расходного материала],MATCH(Расходка[№],Поиск_расходки[Индекс8],0)),"")</f>
        <v/>
      </c>
      <c r="Z53" s="144" t="str">
        <f>IFERROR(INDEX(Расходка[Наименование расходного материала],MATCH(Расходка[№],Поиск_расходки[Индекс9],0)),"")</f>
        <v/>
      </c>
      <c r="AA53" s="144" t="str">
        <f>IFERROR(INDEX(Расходка[Наименование расходного материала],MATCH(Расходка[№],Поиск_расходки[Индекс10],0)),"")</f>
        <v/>
      </c>
      <c r="AB53" s="144" t="str">
        <f>IFERROR(INDEX(Расходка[Наименование расходного материала],MATCH(Расходка[№],Поиск_расходки[Индекс11],0)),"")</f>
        <v/>
      </c>
      <c r="AC53" s="144" t="str">
        <f>IFERROR(INDEX(Расходка[Наименование расходного материала],MATCH(Расходка[№],Поиск_расходки[Индекс12],0)),"")</f>
        <v/>
      </c>
      <c r="AD53" s="144" t="str">
        <f>IFERROR(INDEX(Расходка[Наименование расходного материала],MATCH(Расходка[№],Поиск_расходки[Индекс13],0)),"")</f>
        <v/>
      </c>
      <c r="AF53" s="4" t="s">
        <v>6</v>
      </c>
      <c r="AG53" s="4" t="s">
        <v>172</v>
      </c>
    </row>
    <row r="54" spans="1:33">
      <c r="A54">
        <v>53</v>
      </c>
      <c r="E54" s="142">
        <f>IF(ISNUMBER(SEARCH('Карта учёта'!$B$13,Расходка[[#This Row],[Наименование расходного материала]])),MAX($E$1:E53)+1,0)</f>
        <v>0</v>
      </c>
      <c r="F54" s="142">
        <f>IF(ISNUMBER(SEARCH('Карта учёта'!$B$14,Расходка[[#This Row],[Наименование расходного материала]])),MAX($F$1:F53)+1,0)</f>
        <v>0</v>
      </c>
      <c r="G54" s="142">
        <f>IF(ISNUMBER(SEARCH('Карта учёта'!$B$15,Расходка[Наименование расходного материала])),MAX($G$1:G53)+1,0)</f>
        <v>0</v>
      </c>
      <c r="H54" s="142">
        <f>IF(ISNUMBER(SEARCH('Карта учёта'!$B$16,Расходка[Наименование расходного материала])),MAX($H$1:H53)+1,0)</f>
        <v>0</v>
      </c>
      <c r="I54" s="142">
        <f>IF(ISNUMBER(SEARCH('Карта учёта'!$B$17,Расходка[Наименование расходного материала])),MAX($I$1:I53)+1,0)</f>
        <v>0</v>
      </c>
      <c r="J54" s="142">
        <f>IF(ISNUMBER(SEARCH('Карта учёта'!$B$18,Расходка[Наименование расходного материала])),MAX($J$1:J53)+1,0)</f>
        <v>0</v>
      </c>
      <c r="K54" s="142">
        <f>IF(ISNUMBER(SEARCH('Карта учёта'!$B$19,Расходка[Наименование расходного материала])),MAX($K$1:K53)+1,0)</f>
        <v>0</v>
      </c>
      <c r="L54" s="142">
        <f>IF(ISNUMBER(SEARCH('Карта учёта'!$B$20,Расходка[Наименование расходного материала])),MAX($L$1:L53)+1,0)</f>
        <v>0</v>
      </c>
      <c r="M54" s="142">
        <f>IF(ISNUMBER(SEARCH('Карта учёта'!$B$21,Расходка[Наименование расходного материала])),MAX($M$1:M53)+1,0)</f>
        <v>0</v>
      </c>
      <c r="N54" s="142">
        <f>IF(ISNUMBER(SEARCH('Карта учёта'!$B$22,Расходка[Наименование расходного материала])),MAX($N$1:N53)+1,0)</f>
        <v>0</v>
      </c>
      <c r="O54" s="142">
        <f>IF(ISNUMBER(SEARCH('Карта учёта'!$B$23,Расходка[Наименование расходного материала])),MAX($O$1:O53)+1,0)</f>
        <v>0</v>
      </c>
      <c r="P54" s="142">
        <f>IF(ISNUMBER(SEARCH('Карта учёта'!$B$24,Расходка[Наименование расходного материала])),MAX($P$1:P53)+1,0)</f>
        <v>0</v>
      </c>
      <c r="Q54" s="142">
        <f>IF(ISNUMBER(SEARCH('Карта учёта'!$B$25,Расходка[Наименование расходного материала])),MAX($Q$1:Q53)+1,0)</f>
        <v>0</v>
      </c>
      <c r="R54" s="144" t="str">
        <f>IFERROR(INDEX(Расходка[Наименование расходного материала],MATCH(Расходка[№],Поиск_расходки[Индекс1],0)),"")</f>
        <v/>
      </c>
      <c r="S54" s="144" t="str">
        <f>IFERROR(INDEX(Расходка[Наименование расходного материала],MATCH(Расходка[№],Поиск_расходки[Индекс2],0)),"")</f>
        <v/>
      </c>
      <c r="T54" s="144" t="str">
        <f>IFERROR(INDEX(Расходка[Наименование расходного материала],MATCH(Расходка[№],Поиск_расходки[Индекс3],0)),"")</f>
        <v/>
      </c>
      <c r="U54" s="144" t="str">
        <f>IFERROR(INDEX(Расходка[Наименование расходного материала],MATCH(Расходка[№],Поиск_расходки[Индекс4],0)),"")</f>
        <v/>
      </c>
      <c r="V54" s="144" t="str">
        <f>IFERROR(INDEX(Расходка[Наименование расходного материала],MATCH(Расходка[№],Поиск_расходки[Индекс5],0)),"")</f>
        <v/>
      </c>
      <c r="W54" s="144" t="str">
        <f>IFERROR(INDEX(Расходка[Наименование расходного материала],MATCH(Расходка[№],Поиск_расходки[Индекс6],0)),"")</f>
        <v/>
      </c>
      <c r="X54" s="144" t="str">
        <f>IFERROR(INDEX(Расходка[Наименование расходного материала],MATCH(Расходка[№],Поиск_расходки[Индекс7],0)),"")</f>
        <v/>
      </c>
      <c r="Y54" s="144" t="str">
        <f>IFERROR(INDEX(Расходка[Наименование расходного материала],MATCH(Расходка[№],Поиск_расходки[Индекс8],0)),"")</f>
        <v/>
      </c>
      <c r="Z54" s="144" t="str">
        <f>IFERROR(INDEX(Расходка[Наименование расходного материала],MATCH(Расходка[№],Поиск_расходки[Индекс9],0)),"")</f>
        <v/>
      </c>
      <c r="AA54" s="144" t="str">
        <f>IFERROR(INDEX(Расходка[Наименование расходного материала],MATCH(Расходка[№],Поиск_расходки[Индекс10],0)),"")</f>
        <v/>
      </c>
      <c r="AB54" s="144" t="str">
        <f>IFERROR(INDEX(Расходка[Наименование расходного материала],MATCH(Расходка[№],Поиск_расходки[Индекс11],0)),"")</f>
        <v/>
      </c>
      <c r="AC54" s="144" t="str">
        <f>IFERROR(INDEX(Расходка[Наименование расходного материала],MATCH(Расходка[№],Поиск_расходки[Индекс12],0)),"")</f>
        <v/>
      </c>
      <c r="AD54" s="144" t="str">
        <f>IFERROR(INDEX(Расходка[Наименование расходного материала],MATCH(Расходка[№],Поиск_расходки[Индекс13],0)),"")</f>
        <v/>
      </c>
      <c r="AF54" s="4" t="s">
        <v>6</v>
      </c>
      <c r="AG54" s="4" t="s">
        <v>432</v>
      </c>
    </row>
    <row r="55" spans="1:33">
      <c r="A55">
        <v>54</v>
      </c>
      <c r="E55" s="142">
        <f>IF(ISNUMBER(SEARCH('Карта учёта'!$B$13,Расходка[[#This Row],[Наименование расходного материала]])),MAX($E$1:E54)+1,0)</f>
        <v>0</v>
      </c>
      <c r="F55" s="142">
        <f>IF(ISNUMBER(SEARCH('Карта учёта'!$B$14,Расходка[[#This Row],[Наименование расходного материала]])),MAX($F$1:F54)+1,0)</f>
        <v>0</v>
      </c>
      <c r="G55" s="142">
        <f>IF(ISNUMBER(SEARCH('Карта учёта'!$B$15,Расходка[Наименование расходного материала])),MAX($G$1:G54)+1,0)</f>
        <v>0</v>
      </c>
      <c r="H55" s="142">
        <f>IF(ISNUMBER(SEARCH('Карта учёта'!$B$16,Расходка[Наименование расходного материала])),MAX($H$1:H54)+1,0)</f>
        <v>0</v>
      </c>
      <c r="I55" s="142">
        <f>IF(ISNUMBER(SEARCH('Карта учёта'!$B$17,Расходка[Наименование расходного материала])),MAX($I$1:I54)+1,0)</f>
        <v>0</v>
      </c>
      <c r="J55" s="142">
        <f>IF(ISNUMBER(SEARCH('Карта учёта'!$B$18,Расходка[Наименование расходного материала])),MAX($J$1:J54)+1,0)</f>
        <v>0</v>
      </c>
      <c r="K55" s="142">
        <f>IF(ISNUMBER(SEARCH('Карта учёта'!$B$19,Расходка[Наименование расходного материала])),MAX($K$1:K54)+1,0)</f>
        <v>0</v>
      </c>
      <c r="L55" s="142">
        <f>IF(ISNUMBER(SEARCH('Карта учёта'!$B$20,Расходка[Наименование расходного материала])),MAX($L$1:L54)+1,0)</f>
        <v>0</v>
      </c>
      <c r="M55" s="142">
        <f>IF(ISNUMBER(SEARCH('Карта учёта'!$B$21,Расходка[Наименование расходного материала])),MAX($M$1:M54)+1,0)</f>
        <v>0</v>
      </c>
      <c r="N55" s="142">
        <f>IF(ISNUMBER(SEARCH('Карта учёта'!$B$22,Расходка[Наименование расходного материала])),MAX($N$1:N54)+1,0)</f>
        <v>0</v>
      </c>
      <c r="O55" s="142">
        <f>IF(ISNUMBER(SEARCH('Карта учёта'!$B$23,Расходка[Наименование расходного материала])),MAX($O$1:O54)+1,0)</f>
        <v>0</v>
      </c>
      <c r="P55" s="142">
        <f>IF(ISNUMBER(SEARCH('Карта учёта'!$B$24,Расходка[Наименование расходного материала])),MAX($P$1:P54)+1,0)</f>
        <v>0</v>
      </c>
      <c r="Q55" s="142">
        <f>IF(ISNUMBER(SEARCH('Карта учёта'!$B$25,Расходка[Наименование расходного материала])),MAX($Q$1:Q54)+1,0)</f>
        <v>0</v>
      </c>
      <c r="R55" s="144" t="str">
        <f>IFERROR(INDEX(Расходка[Наименование расходного материала],MATCH(Расходка[№],Поиск_расходки[Индекс1],0)),"")</f>
        <v/>
      </c>
      <c r="S55" s="144" t="str">
        <f>IFERROR(INDEX(Расходка[Наименование расходного материала],MATCH(Расходка[№],Поиск_расходки[Индекс2],0)),"")</f>
        <v/>
      </c>
      <c r="T55" s="144" t="str">
        <f>IFERROR(INDEX(Расходка[Наименование расходного материала],MATCH(Расходка[№],Поиск_расходки[Индекс3],0)),"")</f>
        <v/>
      </c>
      <c r="U55" s="144" t="str">
        <f>IFERROR(INDEX(Расходка[Наименование расходного материала],MATCH(Расходка[№],Поиск_расходки[Индекс4],0)),"")</f>
        <v/>
      </c>
      <c r="V55" s="144" t="str">
        <f>IFERROR(INDEX(Расходка[Наименование расходного материала],MATCH(Расходка[№],Поиск_расходки[Индекс5],0)),"")</f>
        <v/>
      </c>
      <c r="W55" s="144" t="str">
        <f>IFERROR(INDEX(Расходка[Наименование расходного материала],MATCH(Расходка[№],Поиск_расходки[Индекс6],0)),"")</f>
        <v/>
      </c>
      <c r="X55" s="144" t="str">
        <f>IFERROR(INDEX(Расходка[Наименование расходного материала],MATCH(Расходка[№],Поиск_расходки[Индекс7],0)),"")</f>
        <v/>
      </c>
      <c r="Y55" s="144" t="str">
        <f>IFERROR(INDEX(Расходка[Наименование расходного материала],MATCH(Расходка[№],Поиск_расходки[Индекс8],0)),"")</f>
        <v/>
      </c>
      <c r="Z55" s="144" t="str">
        <f>IFERROR(INDEX(Расходка[Наименование расходного материала],MATCH(Расходка[№],Поиск_расходки[Индекс9],0)),"")</f>
        <v/>
      </c>
      <c r="AA55" s="144" t="str">
        <f>IFERROR(INDEX(Расходка[Наименование расходного материала],MATCH(Расходка[№],Поиск_расходки[Индекс10],0)),"")</f>
        <v/>
      </c>
      <c r="AB55" s="144" t="str">
        <f>IFERROR(INDEX(Расходка[Наименование расходного материала],MATCH(Расходка[№],Поиск_расходки[Индекс11],0)),"")</f>
        <v/>
      </c>
      <c r="AC55" s="144" t="str">
        <f>IFERROR(INDEX(Расходка[Наименование расходного материала],MATCH(Расходка[№],Поиск_расходки[Индекс12],0)),"")</f>
        <v/>
      </c>
      <c r="AD55" s="144" t="str">
        <f>IFERROR(INDEX(Расходка[Наименование расходного материала],MATCH(Расходка[№],Поиск_расходки[Индекс13],0)),"")</f>
        <v/>
      </c>
      <c r="AF55" s="4" t="s">
        <v>6</v>
      </c>
      <c r="AG55" s="4" t="s">
        <v>173</v>
      </c>
    </row>
    <row r="56" spans="1:33">
      <c r="AF56" s="4" t="s">
        <v>6</v>
      </c>
      <c r="AG56" s="4" t="s">
        <v>174</v>
      </c>
    </row>
    <row r="57" spans="1:33">
      <c r="AF57" s="4" t="s">
        <v>6</v>
      </c>
      <c r="AG57" s="4" t="s">
        <v>187</v>
      </c>
    </row>
    <row r="58" spans="1:33">
      <c r="AF58" s="4" t="s">
        <v>6</v>
      </c>
      <c r="AG58" s="4" t="s">
        <v>111</v>
      </c>
    </row>
    <row r="59" spans="1:33">
      <c r="AF59" s="4" t="s">
        <v>6</v>
      </c>
      <c r="AG59" s="4" t="s">
        <v>112</v>
      </c>
    </row>
    <row r="60" spans="1:33">
      <c r="AF60" s="4" t="s">
        <v>6</v>
      </c>
      <c r="AG60" s="4" t="s">
        <v>161</v>
      </c>
    </row>
    <row r="61" spans="1:33">
      <c r="AF61" s="4" t="s">
        <v>6</v>
      </c>
      <c r="AG61" s="4" t="s">
        <v>176</v>
      </c>
    </row>
    <row r="62" spans="1:33">
      <c r="AF62" s="4" t="s">
        <v>6</v>
      </c>
      <c r="AG62" s="4" t="s">
        <v>166</v>
      </c>
    </row>
    <row r="63" spans="1:33">
      <c r="AF63" s="4" t="s">
        <v>6</v>
      </c>
      <c r="AG63" s="4" t="s">
        <v>428</v>
      </c>
    </row>
    <row r="64" spans="1:33">
      <c r="AF64" s="4" t="s">
        <v>6</v>
      </c>
      <c r="AG64" s="4" t="s">
        <v>177</v>
      </c>
    </row>
    <row r="65" spans="32:33">
      <c r="AF65" s="4" t="s">
        <v>6</v>
      </c>
      <c r="AG65" s="4" t="s">
        <v>433</v>
      </c>
    </row>
    <row r="66" spans="32:33">
      <c r="AF66" s="4" t="s">
        <v>6</v>
      </c>
      <c r="AG66" s="4" t="s">
        <v>178</v>
      </c>
    </row>
    <row r="67" spans="32:33">
      <c r="AF67" s="4" t="s">
        <v>6</v>
      </c>
      <c r="AG67" s="4" t="s">
        <v>179</v>
      </c>
    </row>
    <row r="68" spans="32:33">
      <c r="AF68" s="4" t="s">
        <v>6</v>
      </c>
      <c r="AG68" s="4" t="s">
        <v>186</v>
      </c>
    </row>
    <row r="69" spans="32:33">
      <c r="AF69" s="4" t="s">
        <v>6</v>
      </c>
      <c r="AG69" s="4" t="s">
        <v>116</v>
      </c>
    </row>
    <row r="70" spans="32:33">
      <c r="AF70" s="4" t="s">
        <v>6</v>
      </c>
      <c r="AG70" s="4" t="s">
        <v>117</v>
      </c>
    </row>
    <row r="71" spans="32:33">
      <c r="AF71" s="4" t="s">
        <v>6</v>
      </c>
      <c r="AG71" s="4" t="s">
        <v>180</v>
      </c>
    </row>
    <row r="72" spans="32:33">
      <c r="AF72" s="4" t="s">
        <v>6</v>
      </c>
      <c r="AG72" s="4" t="s">
        <v>181</v>
      </c>
    </row>
    <row r="73" spans="32:33">
      <c r="AF73" s="4" t="s">
        <v>6</v>
      </c>
      <c r="AG73" s="4" t="s">
        <v>182</v>
      </c>
    </row>
    <row r="74" spans="32:33">
      <c r="AF74" s="4" t="s">
        <v>6</v>
      </c>
      <c r="AG74" s="4" t="s">
        <v>183</v>
      </c>
    </row>
    <row r="75" spans="32:33">
      <c r="AF75" s="4" t="s">
        <v>6</v>
      </c>
      <c r="AG75" s="4" t="s">
        <v>184</v>
      </c>
    </row>
    <row r="76" spans="32:33">
      <c r="AF76" s="4" t="s">
        <v>6</v>
      </c>
      <c r="AG76" s="4" t="s">
        <v>185</v>
      </c>
    </row>
    <row r="77" spans="32:33">
      <c r="AF77" s="4" t="s">
        <v>6</v>
      </c>
      <c r="AG77" s="4" t="s">
        <v>372</v>
      </c>
    </row>
    <row r="78" spans="32:33">
      <c r="AF78" s="4" t="s">
        <v>6</v>
      </c>
      <c r="AG78" s="4" t="s">
        <v>120</v>
      </c>
    </row>
    <row r="79" spans="32:33">
      <c r="AF79" s="4" t="s">
        <v>6</v>
      </c>
      <c r="AG79" s="4" t="s">
        <v>121</v>
      </c>
    </row>
    <row r="80" spans="32:33">
      <c r="AF80" s="4" t="s">
        <v>6</v>
      </c>
      <c r="AG80" s="4" t="s">
        <v>162</v>
      </c>
    </row>
    <row r="81" spans="32:33">
      <c r="AF81" s="4" t="s">
        <v>6</v>
      </c>
      <c r="AG81" s="4" t="s">
        <v>439</v>
      </c>
    </row>
  </sheetData>
  <sheetProtection sheet="1" objects="1" scenarios="1" formatCells="0" formatColumns="0"/>
  <phoneticPr fontId="14" type="noConversion"/>
  <dataValidations count="1">
    <dataValidation type="list" allowBlank="1" showInputMessage="1" showErrorMessage="1" sqref="B2:B55">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topLeftCell="A7" zoomScale="90" zoomScaleNormal="90" workbookViewId="0">
      <selection activeCell="E23" sqref="E23"/>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140</v>
      </c>
      <c r="B1" t="s">
        <v>139</v>
      </c>
      <c r="C1" t="s">
        <v>141</v>
      </c>
      <c r="E1" t="s">
        <v>237</v>
      </c>
    </row>
    <row r="2" spans="1:5">
      <c r="A2" t="s">
        <v>196</v>
      </c>
      <c r="B2" t="s">
        <v>135</v>
      </c>
      <c r="C2" t="str">
        <f t="shared" ref="C2:C15" si="0">CONCATENATE(A2,B2)</f>
        <v xml:space="preserve">Заведующий отделения: Д.В. Карчевский </v>
      </c>
      <c r="E2" t="s">
        <v>234</v>
      </c>
    </row>
    <row r="3" spans="1:5">
      <c r="A3" t="s">
        <v>152</v>
      </c>
      <c r="B3" t="s">
        <v>137</v>
      </c>
      <c r="C3" t="str">
        <f t="shared" si="0"/>
        <v xml:space="preserve">И/О заведующего отделения: В.Л. Мартынко </v>
      </c>
      <c r="E3" t="s">
        <v>241</v>
      </c>
    </row>
    <row r="4" spans="1:5">
      <c r="A4" t="s">
        <v>136</v>
      </c>
      <c r="B4" t="s">
        <v>146</v>
      </c>
      <c r="C4" t="str">
        <f t="shared" si="0"/>
        <v>Оператор: В.В. Анохин</v>
      </c>
      <c r="E4" t="s">
        <v>235</v>
      </c>
    </row>
    <row r="5" spans="1:5">
      <c r="A5" t="s">
        <v>136</v>
      </c>
      <c r="B5" t="s">
        <v>144</v>
      </c>
      <c r="C5" t="str">
        <f t="shared" si="0"/>
        <v xml:space="preserve">Оператор: А.В. Воронков </v>
      </c>
      <c r="E5" t="s">
        <v>232</v>
      </c>
    </row>
    <row r="6" spans="1:5">
      <c r="A6" t="s">
        <v>136</v>
      </c>
      <c r="B6" t="s">
        <v>147</v>
      </c>
      <c r="C6" t="str">
        <f t="shared" si="0"/>
        <v>Оператор: И.Н. Зимин</v>
      </c>
      <c r="E6" t="s">
        <v>370</v>
      </c>
    </row>
    <row r="7" spans="1:5">
      <c r="A7" t="s">
        <v>136</v>
      </c>
      <c r="B7" t="s">
        <v>135</v>
      </c>
      <c r="C7" t="str">
        <f t="shared" si="0"/>
        <v xml:space="preserve">Оператор: Д.В. Карчевский </v>
      </c>
      <c r="E7" t="s">
        <v>242</v>
      </c>
    </row>
    <row r="8" spans="1:5">
      <c r="A8" t="s">
        <v>136</v>
      </c>
      <c r="B8" t="s">
        <v>137</v>
      </c>
      <c r="C8" t="str">
        <f t="shared" si="0"/>
        <v xml:space="preserve">Оператор: В.Л. Мартынко </v>
      </c>
      <c r="E8" t="s">
        <v>243</v>
      </c>
    </row>
    <row r="9" spans="1:5">
      <c r="A9" t="s">
        <v>136</v>
      </c>
      <c r="B9" t="s">
        <v>142</v>
      </c>
      <c r="C9" t="str">
        <f t="shared" si="0"/>
        <v xml:space="preserve">Оператор: А.С. Меренков </v>
      </c>
      <c r="E9" t="s">
        <v>244</v>
      </c>
    </row>
    <row r="10" spans="1:5">
      <c r="A10" t="s">
        <v>136</v>
      </c>
      <c r="B10" t="s">
        <v>145</v>
      </c>
      <c r="C10" t="str">
        <f t="shared" si="0"/>
        <v xml:space="preserve">Оператор: О.В. Мещеряков </v>
      </c>
      <c r="E10" t="s">
        <v>245</v>
      </c>
    </row>
    <row r="11" spans="1:5">
      <c r="A11" t="s">
        <v>136</v>
      </c>
      <c r="B11" t="s">
        <v>143</v>
      </c>
      <c r="C11" t="str">
        <f t="shared" si="0"/>
        <v xml:space="preserve">Оператор: И.А. Московский </v>
      </c>
      <c r="E11" t="s">
        <v>246</v>
      </c>
    </row>
    <row r="12" spans="1:5">
      <c r="A12" t="s">
        <v>136</v>
      </c>
      <c r="B12" t="s">
        <v>149</v>
      </c>
      <c r="C12" s="14" t="str">
        <f>CONCATENATE(A12,B12)</f>
        <v>Оператор: А.Ф. Паращенко</v>
      </c>
    </row>
    <row r="13" spans="1:5">
      <c r="A13" t="s">
        <v>136</v>
      </c>
      <c r="B13" t="s">
        <v>138</v>
      </c>
      <c r="C13" t="str">
        <f t="shared" si="0"/>
        <v xml:space="preserve">Оператор: А.С. Щербаков </v>
      </c>
    </row>
    <row r="14" spans="1:5">
      <c r="A14" t="s">
        <v>148</v>
      </c>
      <c r="B14" t="s">
        <v>150</v>
      </c>
      <c r="C14" t="str">
        <f t="shared" si="0"/>
        <v>Старшая мед.сетра: О.Н. Черткова</v>
      </c>
    </row>
    <row r="15" spans="1:5">
      <c r="A15" t="s">
        <v>151</v>
      </c>
      <c r="B15" t="s">
        <v>444</v>
      </c>
      <c r="C15" t="str">
        <f t="shared" si="0"/>
        <v xml:space="preserve">И/О старшей мед.сетры: А.А. Нефёдова </v>
      </c>
    </row>
    <row r="16" spans="1:5">
      <c r="A16" t="s">
        <v>151</v>
      </c>
      <c r="B16" t="s">
        <v>443</v>
      </c>
      <c r="C16" s="14" t="str">
        <f>CONCATENATE(A16,B16)</f>
        <v>И/О старшей мед.сетры: А.М. Казанцева</v>
      </c>
    </row>
    <row r="19" spans="1:2">
      <c r="A19" t="s">
        <v>237</v>
      </c>
      <c r="B19" t="s">
        <v>236</v>
      </c>
    </row>
    <row r="20" spans="1:2">
      <c r="A20" t="s">
        <v>232</v>
      </c>
      <c r="B20" t="s">
        <v>330</v>
      </c>
    </row>
    <row r="21" spans="1:2">
      <c r="A21" t="s">
        <v>232</v>
      </c>
      <c r="B21" t="s">
        <v>238</v>
      </c>
    </row>
    <row r="22" spans="1:2">
      <c r="A22" t="s">
        <v>232</v>
      </c>
      <c r="B22" t="s">
        <v>371</v>
      </c>
    </row>
    <row r="23" spans="1:2">
      <c r="A23" t="s">
        <v>232</v>
      </c>
      <c r="B23" t="s">
        <v>313</v>
      </c>
    </row>
    <row r="24" spans="1:2">
      <c r="A24" t="s">
        <v>232</v>
      </c>
      <c r="B24" t="s">
        <v>327</v>
      </c>
    </row>
    <row r="25" spans="1:2">
      <c r="A25" t="s">
        <v>232</v>
      </c>
      <c r="B25" t="s">
        <v>331</v>
      </c>
    </row>
    <row r="26" spans="1:2">
      <c r="A26" t="s">
        <v>232</v>
      </c>
      <c r="B26" t="s">
        <v>319</v>
      </c>
    </row>
    <row r="27" spans="1:2">
      <c r="A27" t="s">
        <v>232</v>
      </c>
      <c r="B27" t="s">
        <v>318</v>
      </c>
    </row>
    <row r="28" spans="1:2">
      <c r="A28" t="s">
        <v>232</v>
      </c>
      <c r="B28" t="s">
        <v>369</v>
      </c>
    </row>
    <row r="29" spans="1:2">
      <c r="A29" t="s">
        <v>232</v>
      </c>
      <c r="B29" t="s">
        <v>317</v>
      </c>
    </row>
    <row r="30" spans="1:2">
      <c r="A30" t="s">
        <v>232</v>
      </c>
      <c r="B30" t="s">
        <v>333</v>
      </c>
    </row>
    <row r="31" spans="1:2">
      <c r="A31" t="s">
        <v>232</v>
      </c>
      <c r="B31" t="s">
        <v>448</v>
      </c>
    </row>
    <row r="32" spans="1:2">
      <c r="A32" t="s">
        <v>232</v>
      </c>
      <c r="B32" t="s">
        <v>326</v>
      </c>
    </row>
    <row r="33" spans="1:2">
      <c r="A33" t="s">
        <v>232</v>
      </c>
      <c r="B33" t="s">
        <v>312</v>
      </c>
    </row>
    <row r="34" spans="1:2">
      <c r="A34" t="s">
        <v>232</v>
      </c>
      <c r="B34" t="s">
        <v>316</v>
      </c>
    </row>
    <row r="35" spans="1:2">
      <c r="A35" t="s">
        <v>232</v>
      </c>
      <c r="B35" t="s">
        <v>311</v>
      </c>
    </row>
    <row r="36" spans="1:2">
      <c r="A36" t="s">
        <v>232</v>
      </c>
      <c r="B36" t="s">
        <v>329</v>
      </c>
    </row>
    <row r="37" spans="1:2">
      <c r="A37" t="s">
        <v>232</v>
      </c>
      <c r="B37" t="s">
        <v>328</v>
      </c>
    </row>
    <row r="38" spans="1:2">
      <c r="A38" t="s">
        <v>232</v>
      </c>
      <c r="B38" t="s">
        <v>320</v>
      </c>
    </row>
    <row r="39" spans="1:2">
      <c r="A39" t="s">
        <v>232</v>
      </c>
      <c r="B39" t="s">
        <v>314</v>
      </c>
    </row>
    <row r="40" spans="1:2">
      <c r="A40" t="s">
        <v>232</v>
      </c>
      <c r="B40" t="s">
        <v>315</v>
      </c>
    </row>
    <row r="41" spans="1:2">
      <c r="A41" t="s">
        <v>370</v>
      </c>
      <c r="B41" t="s">
        <v>323</v>
      </c>
    </row>
    <row r="42" spans="1:2">
      <c r="A42" t="s">
        <v>370</v>
      </c>
      <c r="B42" t="s">
        <v>324</v>
      </c>
    </row>
    <row r="43" spans="1:2">
      <c r="A43" t="s">
        <v>370</v>
      </c>
      <c r="B43" t="s">
        <v>325</v>
      </c>
    </row>
    <row r="44" spans="1:2">
      <c r="A44" t="s">
        <v>370</v>
      </c>
      <c r="B44" t="s">
        <v>240</v>
      </c>
    </row>
    <row r="45" spans="1:2">
      <c r="A45" t="s">
        <v>370</v>
      </c>
      <c r="B45" t="s">
        <v>321</v>
      </c>
    </row>
    <row r="46" spans="1:2">
      <c r="A46" t="s">
        <v>370</v>
      </c>
      <c r="B46" t="s">
        <v>332</v>
      </c>
    </row>
    <row r="47" spans="1:2">
      <c r="A47" t="s">
        <v>370</v>
      </c>
      <c r="B47" t="s">
        <v>239</v>
      </c>
    </row>
    <row r="48" spans="1:2">
      <c r="A48" t="s">
        <v>370</v>
      </c>
      <c r="B48" t="s">
        <v>322</v>
      </c>
    </row>
    <row r="49" spans="1:2">
      <c r="A49" t="s">
        <v>233</v>
      </c>
      <c r="B49" t="s">
        <v>206</v>
      </c>
    </row>
    <row r="50" spans="1:2">
      <c r="A50" t="s">
        <v>233</v>
      </c>
      <c r="B50" t="s">
        <v>209</v>
      </c>
    </row>
    <row r="51" spans="1:2">
      <c r="A51" t="s">
        <v>233</v>
      </c>
      <c r="B51" t="s">
        <v>212</v>
      </c>
    </row>
    <row r="52" spans="1:2">
      <c r="A52" t="s">
        <v>233</v>
      </c>
      <c r="B52" t="s">
        <v>215</v>
      </c>
    </row>
    <row r="53" spans="1:2">
      <c r="A53" t="s">
        <v>233</v>
      </c>
      <c r="B53" t="s">
        <v>218</v>
      </c>
    </row>
    <row r="54" spans="1:2">
      <c r="A54" t="s">
        <v>233</v>
      </c>
      <c r="B54" t="s">
        <v>221</v>
      </c>
    </row>
    <row r="55" spans="1:2">
      <c r="A55" t="s">
        <v>233</v>
      </c>
      <c r="B55" t="s">
        <v>226</v>
      </c>
    </row>
    <row r="56" spans="1:2">
      <c r="A56" t="s">
        <v>233</v>
      </c>
      <c r="B56" t="s">
        <v>340</v>
      </c>
    </row>
    <row r="57" spans="1:2">
      <c r="A57" t="s">
        <v>233</v>
      </c>
      <c r="B57" t="s">
        <v>228</v>
      </c>
    </row>
    <row r="58" spans="1:2">
      <c r="A58" t="s">
        <v>233</v>
      </c>
      <c r="B58" t="s">
        <v>229</v>
      </c>
    </row>
    <row r="59" spans="1:2">
      <c r="A59" t="s">
        <v>233</v>
      </c>
      <c r="B59" t="s">
        <v>230</v>
      </c>
    </row>
    <row r="60" spans="1:2">
      <c r="A60" t="s">
        <v>233</v>
      </c>
      <c r="B60" t="s">
        <v>231</v>
      </c>
    </row>
    <row r="61" spans="1:2">
      <c r="A61" t="s">
        <v>233</v>
      </c>
      <c r="B61" t="s">
        <v>203</v>
      </c>
    </row>
    <row r="62" spans="1:2">
      <c r="A62" t="s">
        <v>233</v>
      </c>
      <c r="B62" t="s">
        <v>247</v>
      </c>
    </row>
    <row r="63" spans="1:2">
      <c r="A63" t="s">
        <v>234</v>
      </c>
      <c r="B63" t="s">
        <v>425</v>
      </c>
    </row>
    <row r="64" spans="1:2">
      <c r="A64" t="s">
        <v>234</v>
      </c>
      <c r="B64" t="s">
        <v>205</v>
      </c>
    </row>
    <row r="65" spans="1:2">
      <c r="A65" t="s">
        <v>234</v>
      </c>
      <c r="B65" t="s">
        <v>208</v>
      </c>
    </row>
    <row r="66" spans="1:2">
      <c r="A66" t="s">
        <v>234</v>
      </c>
      <c r="B66" t="s">
        <v>202</v>
      </c>
    </row>
    <row r="67" spans="1:2">
      <c r="A67" t="s">
        <v>234</v>
      </c>
      <c r="B67" t="s">
        <v>211</v>
      </c>
    </row>
    <row r="68" spans="1:2">
      <c r="A68" t="s">
        <v>234</v>
      </c>
      <c r="B68" t="s">
        <v>214</v>
      </c>
    </row>
    <row r="69" spans="1:2">
      <c r="A69" t="s">
        <v>234</v>
      </c>
      <c r="B69" t="s">
        <v>217</v>
      </c>
    </row>
    <row r="70" spans="1:2">
      <c r="A70" t="s">
        <v>234</v>
      </c>
      <c r="B70" t="s">
        <v>220</v>
      </c>
    </row>
    <row r="71" spans="1:2">
      <c r="A71" t="s">
        <v>234</v>
      </c>
      <c r="B71" t="s">
        <v>223</v>
      </c>
    </row>
    <row r="72" spans="1:2">
      <c r="A72" t="s">
        <v>234</v>
      </c>
      <c r="B72" t="s">
        <v>225</v>
      </c>
    </row>
    <row r="73" spans="1:2">
      <c r="A73" t="s">
        <v>246</v>
      </c>
      <c r="B73" t="s">
        <v>204</v>
      </c>
    </row>
    <row r="74" spans="1:2">
      <c r="A74" t="s">
        <v>246</v>
      </c>
      <c r="B74" t="s">
        <v>339</v>
      </c>
    </row>
    <row r="75" spans="1:2">
      <c r="A75" t="s">
        <v>246</v>
      </c>
      <c r="B75" t="s">
        <v>207</v>
      </c>
    </row>
    <row r="76" spans="1:2">
      <c r="A76" t="s">
        <v>246</v>
      </c>
      <c r="B76" t="s">
        <v>210</v>
      </c>
    </row>
    <row r="77" spans="1:2">
      <c r="A77" t="s">
        <v>246</v>
      </c>
      <c r="B77" t="s">
        <v>213</v>
      </c>
    </row>
    <row r="78" spans="1:2">
      <c r="A78" t="s">
        <v>246</v>
      </c>
      <c r="B78" t="s">
        <v>216</v>
      </c>
    </row>
    <row r="79" spans="1:2">
      <c r="A79" t="s">
        <v>246</v>
      </c>
      <c r="B79" t="s">
        <v>222</v>
      </c>
    </row>
    <row r="80" spans="1:2">
      <c r="A80" t="s">
        <v>246</v>
      </c>
      <c r="B80" t="s">
        <v>219</v>
      </c>
    </row>
    <row r="81" spans="1:2">
      <c r="A81" t="s">
        <v>246</v>
      </c>
      <c r="B81" t="s">
        <v>224</v>
      </c>
    </row>
    <row r="82" spans="1:2">
      <c r="A82" t="s">
        <v>246</v>
      </c>
      <c r="B82" t="s">
        <v>227</v>
      </c>
    </row>
  </sheetData>
  <sheetProtection sheet="1" objects="1" scenarios="1"/>
  <phoneticPr fontId="14" type="noConversion"/>
  <dataValidations count="1">
    <dataValidation type="list" allowBlank="1" showInputMessage="1" showErrorMessage="1" sqref="A20:A82">
      <formula1>INDIRECT("Должность[Должность]")</formula1>
    </dataValidation>
  </dataValidations>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2</vt:i4>
      </vt:variant>
    </vt:vector>
  </HeadingPairs>
  <TitlesOfParts>
    <vt:vector size="8" baseType="lpstr">
      <vt:lpstr>КАГ</vt:lpstr>
      <vt:lpstr>ЧКВ</vt:lpstr>
      <vt:lpstr>Карта учёта</vt:lpstr>
      <vt:lpstr>Вмешательства</vt:lpstr>
      <vt:lpstr>Расходный материал</vt:lpstr>
      <vt:lpstr>Сотрудники</vt:lpstr>
      <vt:lpstr>КАГ!Область_печати</vt:lpstr>
      <vt:lpstr>'Карта учёта'!Область_печати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2022-09-16T00:12:02Z</cp:lastPrinted>
  <dcterms:created xsi:type="dcterms:W3CDTF">2015-06-05T18:19:34Z</dcterms:created>
  <dcterms:modified xsi:type="dcterms:W3CDTF">2022-09-18T16:27:00Z</dcterms:modified>
</cp:coreProperties>
</file>