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9\25\"/>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4" i="1" l="1"/>
  <c r="E55" i="1"/>
  <c r="R54" i="1" s="1"/>
  <c r="F54" i="1"/>
  <c r="F55" i="1"/>
  <c r="S54" i="1" s="1"/>
  <c r="G54" i="1"/>
  <c r="G55" i="1"/>
  <c r="T54" i="1" s="1"/>
  <c r="H54" i="1"/>
  <c r="H55" i="1"/>
  <c r="I54" i="1"/>
  <c r="I55" i="1"/>
  <c r="J54" i="1"/>
  <c r="J55" i="1"/>
  <c r="K54" i="1"/>
  <c r="K55" i="1"/>
  <c r="L54" i="1"/>
  <c r="L55" i="1"/>
  <c r="M54" i="1"/>
  <c r="M55" i="1"/>
  <c r="Z54" i="1" s="1"/>
  <c r="N54" i="1"/>
  <c r="N55" i="1"/>
  <c r="AA54" i="1" s="1"/>
  <c r="O54" i="1"/>
  <c r="O55" i="1"/>
  <c r="AB54" i="1" s="1"/>
  <c r="P54" i="1"/>
  <c r="P55" i="1"/>
  <c r="AC54" i="1" s="1"/>
  <c r="Q54" i="1"/>
  <c r="Q55" i="1"/>
  <c r="AD54" i="1" s="1"/>
  <c r="R55" i="1"/>
  <c r="S55" i="1"/>
  <c r="T55" i="1"/>
  <c r="Z55" i="1"/>
  <c r="AA55" i="1"/>
  <c r="AB55" i="1"/>
  <c r="AC55" i="1"/>
  <c r="AD55" i="1"/>
  <c r="E47" i="1" l="1"/>
  <c r="E48" i="1"/>
  <c r="E49" i="1"/>
  <c r="E50" i="1"/>
  <c r="E51" i="1"/>
  <c r="E52" i="1"/>
  <c r="E53" i="1"/>
  <c r="F47" i="1"/>
  <c r="F48" i="1"/>
  <c r="F49" i="1"/>
  <c r="F50" i="1"/>
  <c r="F51" i="1"/>
  <c r="F52" i="1"/>
  <c r="F53" i="1"/>
  <c r="G47" i="1"/>
  <c r="G48" i="1"/>
  <c r="G49" i="1"/>
  <c r="G50" i="1"/>
  <c r="G51" i="1"/>
  <c r="G52" i="1"/>
  <c r="G53" i="1"/>
  <c r="H48" i="1"/>
  <c r="H49" i="1"/>
  <c r="H50" i="1"/>
  <c r="H51" i="1"/>
  <c r="H52" i="1"/>
  <c r="H53" i="1"/>
  <c r="I48" i="1"/>
  <c r="I49" i="1"/>
  <c r="I50" i="1"/>
  <c r="I51" i="1"/>
  <c r="I52" i="1"/>
  <c r="I53" i="1"/>
  <c r="J48" i="1"/>
  <c r="J49" i="1"/>
  <c r="J50" i="1"/>
  <c r="J51" i="1"/>
  <c r="J52" i="1"/>
  <c r="J53" i="1"/>
  <c r="K48" i="1"/>
  <c r="K49" i="1"/>
  <c r="K50" i="1"/>
  <c r="K51" i="1"/>
  <c r="K52" i="1"/>
  <c r="K53" i="1"/>
  <c r="L48" i="1"/>
  <c r="L49" i="1"/>
  <c r="L50" i="1"/>
  <c r="L51" i="1"/>
  <c r="L52" i="1"/>
  <c r="L53" i="1"/>
  <c r="M48" i="1"/>
  <c r="M49" i="1"/>
  <c r="M50" i="1"/>
  <c r="M51" i="1"/>
  <c r="M52" i="1"/>
  <c r="M53" i="1"/>
  <c r="N48" i="1"/>
  <c r="N49" i="1"/>
  <c r="N50" i="1"/>
  <c r="N51" i="1"/>
  <c r="N52" i="1"/>
  <c r="N53" i="1"/>
  <c r="O48" i="1"/>
  <c r="O49" i="1"/>
  <c r="O50" i="1"/>
  <c r="O51" i="1"/>
  <c r="O52" i="1"/>
  <c r="O53" i="1"/>
  <c r="P48" i="1"/>
  <c r="P49" i="1"/>
  <c r="P50" i="1"/>
  <c r="P51" i="1"/>
  <c r="P52" i="1"/>
  <c r="P53" i="1"/>
  <c r="Q48" i="1"/>
  <c r="Q49" i="1"/>
  <c r="Q50" i="1"/>
  <c r="Q51" i="1"/>
  <c r="Q52" i="1"/>
  <c r="Q53" i="1"/>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N10" i="1" s="1"/>
  <c r="N11" i="1" s="1"/>
  <c r="E7" i="1"/>
  <c r="I7" i="1"/>
  <c r="F7" i="1"/>
  <c r="J9" i="1"/>
  <c r="M7" i="1"/>
  <c r="M8" i="1" s="1"/>
  <c r="M9" i="1" s="1"/>
  <c r="O8" i="1"/>
  <c r="O9" i="1" s="1"/>
  <c r="O10" i="1" s="1"/>
  <c r="H8" i="1"/>
  <c r="P12" i="1"/>
  <c r="Q9" i="1"/>
  <c r="L9" i="1"/>
  <c r="K8" i="1"/>
  <c r="E8" i="1" l="1"/>
  <c r="E9" i="1"/>
  <c r="E10" i="1" s="1"/>
  <c r="I8" i="1"/>
  <c r="I9" i="1" s="1"/>
  <c r="Q10" i="1"/>
  <c r="J10" i="1"/>
  <c r="G9" i="1"/>
  <c r="G10" i="1" s="1"/>
  <c r="H9" i="1"/>
  <c r="F8" i="1"/>
  <c r="M10" i="1"/>
  <c r="M11" i="1" s="1"/>
  <c r="M12" i="1" s="1"/>
  <c r="K9" i="1"/>
  <c r="N12" i="1"/>
  <c r="P13" i="1"/>
  <c r="Q11" i="1"/>
  <c r="Q12" i="1" s="1"/>
  <c r="Q13" i="1" s="1"/>
  <c r="O11" i="1"/>
  <c r="L10" i="1"/>
  <c r="F9" i="1" l="1"/>
  <c r="F10" i="1" s="1"/>
  <c r="F11" i="1" s="1"/>
  <c r="F12" i="1" s="1"/>
  <c r="O12" i="1"/>
  <c r="J11" i="1"/>
  <c r="K10" i="1"/>
  <c r="K11" i="1" s="1"/>
  <c r="I10" i="1"/>
  <c r="I11" i="1" s="1"/>
  <c r="I12" i="1" s="1"/>
  <c r="P14" i="1"/>
  <c r="P15" i="1" s="1"/>
  <c r="H10" i="1"/>
  <c r="H11" i="1" s="1"/>
  <c r="H12" i="1" s="1"/>
  <c r="H13" i="1" s="1"/>
  <c r="N13" i="1"/>
  <c r="AA2" i="1" s="1"/>
  <c r="E11" i="1"/>
  <c r="G11" i="1"/>
  <c r="O13" i="1"/>
  <c r="O14" i="1" s="1"/>
  <c r="L11" i="1"/>
  <c r="L12" i="1" s="1"/>
  <c r="Q14" i="1"/>
  <c r="M13" i="1"/>
  <c r="M14" i="1" s="1"/>
  <c r="F13" i="1" l="1"/>
  <c r="I13" i="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J42" i="1" s="1"/>
  <c r="J43" i="1" s="1"/>
  <c r="J44" i="1" s="1"/>
  <c r="J45" i="1" s="1"/>
  <c r="J46" i="1" s="1"/>
  <c r="J47" i="1" s="1"/>
  <c r="G24" i="1"/>
  <c r="P25" i="1"/>
  <c r="N24" i="1"/>
  <c r="AA9" i="1"/>
  <c r="O23" i="1"/>
  <c r="O24" i="1" s="1"/>
  <c r="AA18" i="1"/>
  <c r="F23" i="1"/>
  <c r="F24" i="1" s="1"/>
  <c r="W54" i="1" l="1"/>
  <c r="W55" i="1"/>
  <c r="W44" i="1"/>
  <c r="W53" i="1"/>
  <c r="W46" i="1"/>
  <c r="W49" i="1"/>
  <c r="W52" i="1"/>
  <c r="W48" i="1"/>
  <c r="W51" i="1"/>
  <c r="W47" i="1"/>
  <c r="W45" i="1"/>
  <c r="W50" i="1"/>
  <c r="W42" i="1"/>
  <c r="W43" i="1"/>
  <c r="W41" i="1"/>
  <c r="W39" i="1"/>
  <c r="W40" i="1"/>
  <c r="H30" i="1"/>
  <c r="H31" i="1" s="1"/>
  <c r="H32" i="1" s="1"/>
  <c r="E20" i="1"/>
  <c r="M25" i="1"/>
  <c r="M26" i="1" s="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E21" i="1" l="1"/>
  <c r="Q32" i="1"/>
  <c r="Q33" i="1" s="1"/>
  <c r="AD17" i="1" s="1"/>
  <c r="G27" i="1"/>
  <c r="G28" i="1" s="1"/>
  <c r="H33" i="1"/>
  <c r="H34" i="1" s="1"/>
  <c r="H35" i="1" s="1"/>
  <c r="H36" i="1" s="1"/>
  <c r="H37" i="1" s="1"/>
  <c r="H38" i="1" s="1"/>
  <c r="H39" i="1" s="1"/>
  <c r="H40" i="1" s="1"/>
  <c r="H41" i="1" s="1"/>
  <c r="H42" i="1" s="1"/>
  <c r="H43" i="1" s="1"/>
  <c r="H44" i="1" s="1"/>
  <c r="H45" i="1" s="1"/>
  <c r="H46" i="1" s="1"/>
  <c r="H47" i="1" s="1"/>
  <c r="I31" i="1"/>
  <c r="I32" i="1" s="1"/>
  <c r="I33" i="1" s="1"/>
  <c r="I34" i="1" s="1"/>
  <c r="I35" i="1" s="1"/>
  <c r="I36" i="1" s="1"/>
  <c r="I37" i="1" s="1"/>
  <c r="I38" i="1" s="1"/>
  <c r="I39" i="1" s="1"/>
  <c r="I40" i="1" s="1"/>
  <c r="I41" i="1" s="1"/>
  <c r="I42" i="1" s="1"/>
  <c r="I43" i="1" s="1"/>
  <c r="I44" i="1" s="1"/>
  <c r="I45" i="1" s="1"/>
  <c r="I46" i="1" s="1"/>
  <c r="I47" i="1" s="1"/>
  <c r="K32" i="1"/>
  <c r="K33" i="1" s="1"/>
  <c r="K34" i="1" s="1"/>
  <c r="K35" i="1" s="1"/>
  <c r="K36" i="1" s="1"/>
  <c r="K37" i="1" s="1"/>
  <c r="K38" i="1" s="1"/>
  <c r="K39" i="1" s="1"/>
  <c r="K40" i="1" s="1"/>
  <c r="K41" i="1" s="1"/>
  <c r="K42" i="1" s="1"/>
  <c r="AD31" i="1"/>
  <c r="AD29" i="1"/>
  <c r="AD28" i="1"/>
  <c r="L28" i="1"/>
  <c r="L29" i="1" s="1"/>
  <c r="M27" i="1"/>
  <c r="AB26" i="1"/>
  <c r="O27" i="1"/>
  <c r="AC26" i="1"/>
  <c r="P27" i="1"/>
  <c r="F26" i="1"/>
  <c r="F27" i="1" s="1"/>
  <c r="N26" i="1"/>
  <c r="AB2" i="1"/>
  <c r="AB5" i="1"/>
  <c r="AB4" i="1"/>
  <c r="AB3" i="1"/>
  <c r="AB7" i="1"/>
  <c r="AB6" i="1"/>
  <c r="AB8" i="1"/>
  <c r="AB9" i="1"/>
  <c r="AB13" i="1"/>
  <c r="AB12" i="1"/>
  <c r="AB10" i="1"/>
  <c r="AB11" i="1"/>
  <c r="AB15" i="1"/>
  <c r="AB14" i="1"/>
  <c r="AB18" i="1"/>
  <c r="AB24" i="1"/>
  <c r="AB21" i="1"/>
  <c r="AB19" i="1"/>
  <c r="U55" i="1" l="1"/>
  <c r="U54" i="1"/>
  <c r="V54" i="1"/>
  <c r="V55" i="1"/>
  <c r="U53" i="1"/>
  <c r="U51" i="1"/>
  <c r="U44" i="1"/>
  <c r="U46" i="1"/>
  <c r="U49" i="1"/>
  <c r="U47" i="1"/>
  <c r="U52" i="1"/>
  <c r="U48" i="1"/>
  <c r="U45" i="1"/>
  <c r="U50" i="1"/>
  <c r="V46" i="1"/>
  <c r="V48" i="1"/>
  <c r="V44" i="1"/>
  <c r="V53" i="1"/>
  <c r="V51" i="1"/>
  <c r="V45" i="1"/>
  <c r="V50" i="1"/>
  <c r="V47" i="1"/>
  <c r="V52" i="1"/>
  <c r="V49" i="1"/>
  <c r="K43" i="1"/>
  <c r="V42" i="1"/>
  <c r="V43" i="1"/>
  <c r="U42" i="1"/>
  <c r="U43" i="1"/>
  <c r="V39" i="1"/>
  <c r="V40" i="1"/>
  <c r="V41" i="1"/>
  <c r="U41" i="1"/>
  <c r="U39" i="1"/>
  <c r="U40" i="1"/>
  <c r="V2" i="1"/>
  <c r="U2" i="1"/>
  <c r="E22" i="1"/>
  <c r="E23" i="1" s="1"/>
  <c r="E24" i="1" s="1"/>
  <c r="Q34" i="1"/>
  <c r="N27" i="1"/>
  <c r="AA27" i="1" s="1"/>
  <c r="M28" i="1"/>
  <c r="M29" i="1" s="1"/>
  <c r="L30" i="1"/>
  <c r="G29" i="1"/>
  <c r="F28" i="1"/>
  <c r="N28" i="1"/>
  <c r="AC27" i="1"/>
  <c r="P28" i="1"/>
  <c r="AB27" i="1"/>
  <c r="O28" i="1"/>
  <c r="AA26" i="1"/>
  <c r="AA7" i="1"/>
  <c r="K44" i="1" l="1"/>
  <c r="G30" i="1"/>
  <c r="G31" i="1" s="1"/>
  <c r="G32" i="1" s="1"/>
  <c r="G33" i="1" s="1"/>
  <c r="G34" i="1" s="1"/>
  <c r="G35" i="1" s="1"/>
  <c r="G36" i="1" s="1"/>
  <c r="G37" i="1" s="1"/>
  <c r="G38" i="1" s="1"/>
  <c r="G39" i="1" s="1"/>
  <c r="G40" i="1" s="1"/>
  <c r="G41" i="1" s="1"/>
  <c r="G42" i="1" s="1"/>
  <c r="Q35" i="1"/>
  <c r="Q36" i="1" s="1"/>
  <c r="Q37" i="1" s="1"/>
  <c r="Q38" i="1" s="1"/>
  <c r="Q39" i="1" s="1"/>
  <c r="Q40" i="1" s="1"/>
  <c r="Q41" i="1" s="1"/>
  <c r="Q42" i="1" s="1"/>
  <c r="E25" i="1"/>
  <c r="AD16" i="1"/>
  <c r="AD34" i="1"/>
  <c r="AD23" i="1"/>
  <c r="AD22" i="1"/>
  <c r="L31" i="1"/>
  <c r="L32" i="1" s="1"/>
  <c r="M30" i="1"/>
  <c r="F29" i="1"/>
  <c r="F30" i="1" s="1"/>
  <c r="N29" i="1"/>
  <c r="P29" i="1"/>
  <c r="O29" i="1"/>
  <c r="K45" i="1" l="1"/>
  <c r="AD35" i="1"/>
  <c r="AD42" i="1"/>
  <c r="Q43" i="1"/>
  <c r="G43" i="1"/>
  <c r="G44" i="1" s="1"/>
  <c r="G45" i="1" s="1"/>
  <c r="G46" i="1" s="1"/>
  <c r="AD41" i="1"/>
  <c r="AD39" i="1"/>
  <c r="AD40" i="1"/>
  <c r="AD37" i="1"/>
  <c r="AD38" i="1"/>
  <c r="AD36" i="1"/>
  <c r="E26" i="1"/>
  <c r="F31" i="1"/>
  <c r="F32" i="1" s="1"/>
  <c r="F33" i="1" s="1"/>
  <c r="F34" i="1" s="1"/>
  <c r="F35" i="1" s="1"/>
  <c r="F36" i="1" s="1"/>
  <c r="F37" i="1" s="1"/>
  <c r="F38" i="1" s="1"/>
  <c r="F39" i="1" s="1"/>
  <c r="F40" i="1" s="1"/>
  <c r="F41" i="1" s="1"/>
  <c r="F42" i="1" s="1"/>
  <c r="F43" i="1" s="1"/>
  <c r="F44" i="1" s="1"/>
  <c r="F45" i="1" s="1"/>
  <c r="F46" i="1" s="1"/>
  <c r="L33" i="1"/>
  <c r="M31" i="1"/>
  <c r="N30" i="1"/>
  <c r="O30" i="1"/>
  <c r="P30" i="1"/>
  <c r="AC25" i="1"/>
  <c r="AB25" i="1"/>
  <c r="AA25" i="1"/>
  <c r="T41" i="1" l="1"/>
  <c r="K46" i="1"/>
  <c r="S44" i="1"/>
  <c r="S46" i="1"/>
  <c r="S51" i="1"/>
  <c r="S45" i="1"/>
  <c r="S48" i="1"/>
  <c r="S50" i="1"/>
  <c r="S47" i="1"/>
  <c r="S52" i="1"/>
  <c r="S49" i="1"/>
  <c r="S53" i="1"/>
  <c r="AD43" i="1"/>
  <c r="Q44" i="1"/>
  <c r="Q45" i="1" s="1"/>
  <c r="Q46" i="1" s="1"/>
  <c r="Q47" i="1" s="1"/>
  <c r="T39" i="1"/>
  <c r="T44" i="1"/>
  <c r="T48" i="1"/>
  <c r="T45" i="1"/>
  <c r="T46" i="1"/>
  <c r="T52" i="1"/>
  <c r="T50" i="1"/>
  <c r="T49" i="1"/>
  <c r="T53" i="1"/>
  <c r="T47" i="1"/>
  <c r="T51" i="1"/>
  <c r="S42" i="1"/>
  <c r="S43" i="1"/>
  <c r="T43" i="1"/>
  <c r="T2" i="1"/>
  <c r="T40" i="1"/>
  <c r="T42" i="1"/>
  <c r="S40" i="1"/>
  <c r="S41" i="1"/>
  <c r="S39" i="1"/>
  <c r="AD33" i="1"/>
  <c r="AD32" i="1"/>
  <c r="E27" i="1"/>
  <c r="M32" i="1"/>
  <c r="M33" i="1" s="1"/>
  <c r="L34" i="1"/>
  <c r="S2" i="1"/>
  <c r="AC30" i="1"/>
  <c r="P31" i="1"/>
  <c r="AB30" i="1"/>
  <c r="O31" i="1"/>
  <c r="AA30" i="1"/>
  <c r="N31" i="1"/>
  <c r="K47" i="1" l="1"/>
  <c r="X44" i="1" s="1"/>
  <c r="X2" i="1"/>
  <c r="X47" i="1"/>
  <c r="X48" i="1"/>
  <c r="X52" i="1"/>
  <c r="AD20" i="1"/>
  <c r="AD45" i="1"/>
  <c r="AD46" i="1"/>
  <c r="AD51" i="1"/>
  <c r="AD50" i="1"/>
  <c r="AD48" i="1"/>
  <c r="AD44" i="1"/>
  <c r="AD47" i="1"/>
  <c r="AD52" i="1"/>
  <c r="AD53" i="1"/>
  <c r="AD49" i="1"/>
  <c r="E28" i="1"/>
  <c r="L35" i="1"/>
  <c r="M34" i="1"/>
  <c r="AB31" i="1"/>
  <c r="O32" i="1"/>
  <c r="O33" i="1" s="1"/>
  <c r="AA31" i="1"/>
  <c r="N32" i="1"/>
  <c r="N33" i="1" s="1"/>
  <c r="AC31" i="1"/>
  <c r="P32" i="1"/>
  <c r="P33" i="1" s="1"/>
  <c r="AA29" i="1"/>
  <c r="AB29" i="1"/>
  <c r="AC29" i="1"/>
  <c r="AC28" i="1"/>
  <c r="AA28" i="1"/>
  <c r="AB28" i="1"/>
  <c r="X46" i="1" l="1"/>
  <c r="X40" i="1"/>
  <c r="X49" i="1"/>
  <c r="X54" i="1"/>
  <c r="X55" i="1"/>
  <c r="X51" i="1"/>
  <c r="X50" i="1"/>
  <c r="X43" i="1"/>
  <c r="X42" i="1"/>
  <c r="X41" i="1"/>
  <c r="X45" i="1"/>
  <c r="X39" i="1"/>
  <c r="X53" i="1"/>
  <c r="E29" i="1"/>
  <c r="E30" i="1" s="1"/>
  <c r="E31" i="1" s="1"/>
  <c r="L36" i="1"/>
  <c r="M35" i="1"/>
  <c r="AC17" i="1"/>
  <c r="P34" i="1"/>
  <c r="P35" i="1" s="1"/>
  <c r="P36" i="1" s="1"/>
  <c r="P37" i="1" s="1"/>
  <c r="P38" i="1" s="1"/>
  <c r="P39" i="1" s="1"/>
  <c r="P40" i="1" s="1"/>
  <c r="P41" i="1" s="1"/>
  <c r="P42" i="1" s="1"/>
  <c r="AA17" i="1"/>
  <c r="N34" i="1"/>
  <c r="N35" i="1" s="1"/>
  <c r="N36" i="1" s="1"/>
  <c r="N37" i="1" s="1"/>
  <c r="N38" i="1" s="1"/>
  <c r="N39" i="1" s="1"/>
  <c r="N40" i="1" s="1"/>
  <c r="N41" i="1" s="1"/>
  <c r="N42" i="1" s="1"/>
  <c r="AB17" i="1"/>
  <c r="O34" i="1"/>
  <c r="O35" i="1" s="1"/>
  <c r="O36" i="1" s="1"/>
  <c r="O37" i="1" s="1"/>
  <c r="O38" i="1" s="1"/>
  <c r="O39" i="1" s="1"/>
  <c r="O40" i="1" s="1"/>
  <c r="O41" i="1" s="1"/>
  <c r="O42" i="1" s="1"/>
  <c r="AB42" i="1" l="1"/>
  <c r="O43" i="1"/>
  <c r="AA42" i="1"/>
  <c r="N43" i="1"/>
  <c r="AC42" i="1"/>
  <c r="P43"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B35" i="1"/>
  <c r="AA36" i="1"/>
  <c r="AA35" i="1"/>
  <c r="AC36" i="1"/>
  <c r="AC35" i="1"/>
  <c r="AB23" i="1"/>
  <c r="AA23" i="1"/>
  <c r="AC23" i="1"/>
  <c r="AB34" i="1"/>
  <c r="AB22" i="1"/>
  <c r="AA34" i="1"/>
  <c r="AA22" i="1"/>
  <c r="AC34" i="1"/>
  <c r="AC22" i="1"/>
  <c r="AC43" i="1" l="1"/>
  <c r="P44" i="1"/>
  <c r="AA43" i="1"/>
  <c r="N44" i="1"/>
  <c r="AB43" i="1"/>
  <c r="O44" i="1"/>
  <c r="AA33" i="1"/>
  <c r="L38" i="1"/>
  <c r="L39" i="1" s="1"/>
  <c r="AC33" i="1"/>
  <c r="AB33" i="1"/>
  <c r="E35" i="1"/>
  <c r="E36" i="1" s="1"/>
  <c r="M37" i="1"/>
  <c r="O45" i="1" l="1"/>
  <c r="O46" i="1" s="1"/>
  <c r="AB20" i="1"/>
  <c r="N45" i="1"/>
  <c r="N46" i="1" s="1"/>
  <c r="N47" i="1" s="1"/>
  <c r="AA20" i="1"/>
  <c r="P45" i="1"/>
  <c r="P46" i="1" s="1"/>
  <c r="P47" i="1" s="1"/>
  <c r="AC20" i="1"/>
  <c r="AB45" i="1"/>
  <c r="AA48" i="1"/>
  <c r="AA51" i="1"/>
  <c r="AA46" i="1"/>
  <c r="AA53" i="1"/>
  <c r="AA45" i="1"/>
  <c r="AA47" i="1"/>
  <c r="AC46" i="1"/>
  <c r="AC53" i="1"/>
  <c r="AC45" i="1"/>
  <c r="AC44" i="1"/>
  <c r="AC52" i="1"/>
  <c r="AC51" i="1"/>
  <c r="L40" i="1"/>
  <c r="E37" i="1"/>
  <c r="E38" i="1" s="1"/>
  <c r="E39" i="1" s="1"/>
  <c r="E40" i="1" s="1"/>
  <c r="E41" i="1" s="1"/>
  <c r="E42" i="1" s="1"/>
  <c r="E43" i="1" s="1"/>
  <c r="E44" i="1" s="1"/>
  <c r="E45" i="1" s="1"/>
  <c r="E46" i="1" s="1"/>
  <c r="M38" i="1"/>
  <c r="M39" i="1" s="1"/>
  <c r="M40" i="1" s="1"/>
  <c r="AC49" i="1" l="1"/>
  <c r="AC50" i="1"/>
  <c r="AC47" i="1"/>
  <c r="AC48" i="1"/>
  <c r="AA49" i="1"/>
  <c r="AA52" i="1"/>
  <c r="AA50" i="1"/>
  <c r="AA44" i="1"/>
  <c r="AB46" i="1"/>
  <c r="O47" i="1"/>
  <c r="AB44" i="1" s="1"/>
  <c r="R50" i="1"/>
  <c r="R52" i="1"/>
  <c r="R53" i="1"/>
  <c r="R47" i="1"/>
  <c r="R45" i="1"/>
  <c r="R46" i="1"/>
  <c r="R44" i="1"/>
  <c r="R49" i="1"/>
  <c r="R48" i="1"/>
  <c r="R51" i="1"/>
  <c r="R42" i="1"/>
  <c r="R43" i="1"/>
  <c r="R40" i="1"/>
  <c r="R41" i="1"/>
  <c r="R39" i="1"/>
  <c r="M41" i="1"/>
  <c r="Z16" i="1"/>
  <c r="Z25" i="1"/>
  <c r="Z10" i="1"/>
  <c r="Z13" i="1"/>
  <c r="Z24" i="1"/>
  <c r="Z29" i="1"/>
  <c r="Z14" i="1"/>
  <c r="Z15" i="1"/>
  <c r="Z12" i="1"/>
  <c r="Z4" i="1"/>
  <c r="Z21" i="1"/>
  <c r="Z27" i="1"/>
  <c r="Z6" i="1"/>
  <c r="Z8" i="1"/>
  <c r="L41" i="1"/>
  <c r="Z36" i="1"/>
  <c r="R25" i="1"/>
  <c r="Z38" i="1"/>
  <c r="R2" i="1"/>
  <c r="R30" i="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 r="AB53" i="1" l="1"/>
  <c r="AB52" i="1"/>
  <c r="AB49" i="1"/>
  <c r="AB48" i="1"/>
  <c r="AB50" i="1"/>
  <c r="AB51" i="1"/>
  <c r="AB47" i="1"/>
  <c r="Z2" i="1"/>
  <c r="M42" i="1"/>
  <c r="L42" i="1"/>
  <c r="Y2" i="1"/>
  <c r="Z23" i="1"/>
  <c r="Z32" i="1"/>
  <c r="Z30" i="1"/>
  <c r="Z7" i="1"/>
  <c r="Z35" i="1"/>
  <c r="Z19" i="1"/>
  <c r="Z5" i="1"/>
  <c r="Z22" i="1"/>
  <c r="Z18" i="1"/>
  <c r="Z34" i="1"/>
  <c r="Z9" i="1"/>
  <c r="Z11" i="1"/>
  <c r="Z17" i="1"/>
  <c r="Z26" i="1"/>
  <c r="Z37" i="1"/>
  <c r="Z3" i="1"/>
  <c r="Z39" i="1"/>
  <c r="Z41" i="1"/>
  <c r="Z40" i="1"/>
  <c r="Z31" i="1"/>
  <c r="Z28" i="1"/>
  <c r="Z33"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Z42" i="1" l="1"/>
  <c r="M43" i="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L44" i="1" l="1"/>
  <c r="L45" i="1" s="1"/>
  <c r="L46" i="1" s="1"/>
  <c r="L47" i="1" s="1"/>
  <c r="Z43"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Y55" i="1" l="1"/>
  <c r="Y54" i="1"/>
  <c r="Y21" i="1"/>
  <c r="Y8" i="1"/>
  <c r="Y43" i="1"/>
  <c r="Y35" i="1"/>
  <c r="Y17" i="1"/>
  <c r="Y12" i="1"/>
  <c r="Y39" i="1"/>
  <c r="Y5" i="1"/>
  <c r="Y33" i="1"/>
  <c r="Y9" i="1"/>
  <c r="Y26" i="1"/>
  <c r="Y36" i="1"/>
  <c r="Y16" i="1"/>
  <c r="Y4" i="1"/>
  <c r="Y28" i="1"/>
  <c r="Y41" i="1"/>
  <c r="Y30" i="1"/>
  <c r="Y18" i="1"/>
  <c r="Y3" i="1"/>
  <c r="Y15" i="1"/>
  <c r="Y42" i="1"/>
  <c r="Y14" i="1"/>
  <c r="Y11" i="1"/>
  <c r="Y37" i="1"/>
  <c r="Y7" i="1"/>
  <c r="Y19" i="1"/>
  <c r="Y13" i="1"/>
  <c r="Y25" i="1"/>
  <c r="Y32" i="1"/>
  <c r="Y31" i="1"/>
  <c r="Y27" i="1"/>
  <c r="Y24" i="1"/>
  <c r="Y40" i="1"/>
  <c r="Y34" i="1"/>
  <c r="Y22" i="1"/>
  <c r="Y29" i="1"/>
  <c r="Y10" i="1"/>
  <c r="Y38" i="1"/>
  <c r="Y6" i="1"/>
  <c r="Y23" i="1"/>
  <c r="Z20" i="1"/>
  <c r="Y20" i="1"/>
  <c r="Z46" i="1"/>
  <c r="Z52" i="1"/>
  <c r="Z48" i="1"/>
  <c r="Z53" i="1"/>
  <c r="Z47" i="1"/>
  <c r="Z50" i="1"/>
  <c r="Z51" i="1"/>
  <c r="Z45" i="1"/>
  <c r="Z49" i="1"/>
  <c r="Z44" i="1"/>
  <c r="Y47" i="1"/>
  <c r="Y48" i="1"/>
  <c r="Y53" i="1"/>
  <c r="Y50" i="1"/>
  <c r="Y51" i="1"/>
  <c r="Y45" i="1"/>
  <c r="Y44" i="1"/>
  <c r="Y46" i="1"/>
  <c r="Y52" i="1"/>
  <c r="Y49" i="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V3" i="1" l="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<sst xmlns="http://schemas.openxmlformats.org/spreadsheetml/2006/main" count="758" uniqueCount="473">
  <si>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</si>
  <si>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</si>
  <si>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</si>
  <si>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</si>
  <si>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</si>
  <si>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</si>
  <si>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</si>
  <si>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</si>
  <si>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</si>
  <si>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</si>
  <si>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</si>
  <si>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</si>
  <si>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</si>
  <si>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</si>
  <si>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</si>
  <si>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</si>
  <si>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</si>
  <si>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</si>
  <si>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</si>
  <si>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</si>
  <si>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</si>
  <si>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</si>
  <si>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</si>
  <si>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</si>
  <si>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</si>
  <si>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</si>
  <si>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</si>
  <si>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</si>
  <si>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</si>
  <si>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</si>
  <si>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</si>
  <si>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</si>
  <si>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</si>
  <si>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</si>
  <si>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</si>
  <si>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</si>
  <si>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</si>
  <si>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</si>
  <si>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</si>
  <si>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</si>
  <si>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</si>
  <si>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</si>
  <si>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</si>
  <si>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</si>
  <si>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</si>
  <si>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</si>
  <si>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</si>
  <si>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</si>
  <si>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</si>
  <si>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</si>
  <si>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</si>
  <si>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</si>
  <si>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</si>
  <si>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</si>
  <si>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</si>
  <si>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</si>
  <si>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</si>
  <si>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</si>
  <si>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</si>
  <si>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</si>
  <si>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</si>
  <si>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</si>
  <si>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</si>
  <si>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</si>
  <si>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</si>
  <si>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</si>
  <si>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</si>
  <si>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</si>
  <si>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</si>
  <si>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</si>
  <si>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</si>
  <si>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</si>
  <si>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</si>
  <si>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</si>
  <si>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</si>
  <si>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</si>
  <si>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</si>
  <si>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</si>
  <si>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</si>
  <si>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</si>
  <si>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</si>
  <si>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</si>
  <si>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</si>
  <si>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</si>
  <si>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</si>
  <si>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</si>
  <si>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</si>
  <si>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</si>
  <si>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</si>
  <si>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</si>
  <si>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</si>
  <si>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</si>
  <si>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</si>
  <si>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</si>
  <si>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</si>
  <si>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</si>
  <si>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</si>
  <si>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</si>
  <si>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</si>
  <si>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</si>
  <si>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</si>
  <si>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</si>
  <si>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</si>
  <si>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</si>
  <si>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</si>
  <si>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</si>
  <si>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</si>
  <si>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</si>
  <si>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</si>
  <si>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</si>
  <si>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</si>
  <si>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</si>
  <si>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</si>
  <si>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</si>
  <si>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</si>
  <si>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</si>
  <si>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</si>
  <si>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</si>
  <si>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</si>
  <si>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</si>
  <si>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</si>
  <si>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</si>
  <si>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</si>
  <si>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</si>
  <si>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</si>
  <si>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</si>
  <si>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</si>
  <si>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</si>
  <si>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</si>
  <si>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</si>
  <si>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</si>
  <si>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</si>
  <si>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</si>
  <si>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</si>
  <si>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</si>
  <si>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</si>
  <si>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</si>
  <si>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</si>
  <si>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</si>
  <si>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</si>
  <si>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</si>
  <si>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</si>
  <si>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</si>
  <si>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</si>
  <si>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</si>
  <si>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</si>
  <si>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</si>
  <si>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</si>
  <si>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</si>
  <si>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</si>
  <si>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</si>
  <si>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</si>
  <si>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</si>
  <si>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</si>
  <si>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</si>
  <si>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</si>
  <si>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</si>
  <si>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</si>
  <si>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</si>
  <si>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</si>
  <si>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</si>
  <si>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</si>
  <si>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</si>
  <si>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</si>
  <si>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</si>
  <si>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</si>
  <si>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</si>
  <si>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</si>
  <si>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</si>
  <si>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</si>
  <si>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</si>
  <si>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</si>
  <si>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</si>
  <si>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</si>
  <si>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</si>
  <si>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</si>
  <si>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</si>
  <si>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</si>
  <si>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</si>
  <si>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</si>
  <si>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</si>
  <si>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</si>
  <si>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</si>
  <si>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</si>
  <si>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</si>
  <si>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</si>
  <si>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</si>
  <si>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</si>
  <si>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</si>
  <si>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</si>
  <si>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</si>
  <si>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</si>
  <si>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</si>
  <si>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</si>
  <si>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</si>
  <si>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</si>
  <si>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</si>
  <si>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</si>
  <si>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</si>
  <si>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</si>
  <si>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</si>
  <si>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</si>
  <si>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</si>
  <si>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</si>
  <si>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</si>
  <si>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</si>
  <si>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</si>
  <si>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</si>
  <si>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</si>
  <si>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</si>
  <si>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</si>
  <si>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</si>
  <si>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</si>
  <si>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</si>
  <si>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</si>
  <si>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</si>
  <si>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</si>
  <si>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</si>
  <si>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</si>
  <si>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</si>
  <si>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</si>
  <si>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</si>
  <si>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</si>
  <si>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</si>
  <si>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</si>
  <si>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</si>
  <si>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</si>
  <si>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</si>
  <si>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</si>
  <si>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</si>
  <si>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</si>
  <si>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</si>
  <si>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</si>
  <si>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</si>
  <si>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</si>
  <si>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</si>
  <si>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</si>
  <si>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</si>
  <si>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</si>
  <si>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</si>
  <si>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</si>
  <si>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</si>
  <si>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</si>
  <si>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</si>
  <si>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</si>
  <si>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</si>
  <si>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</si>
  <si>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</si>
  <si>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</si>
  <si>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</si>
  <si>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</si>
  <si>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</si>
  <si>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</si>
  <si>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</si>
  <si>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</si>
  <si>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</si>
  <si>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</si>
  <si>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</si>
  <si>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</si>
  <si>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</si>
  <si>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</si>
  <si>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</si>
  <si>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</si>
  <si>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</si>
  <si>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</si>
  <si>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</si>
  <si>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</si>
  <si>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</si>
  <si>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</si>
  <si>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</si>
  <si>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</si>
  <si>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</si>
  <si>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</si>
  <si>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</si>
  <si>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</si>
  <si>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</si>
  <si>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</si>
  <si>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</si>
  <si>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</si>
  <si>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</si>
  <si>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</si>
  <si>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</si>
  <si>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</si>
  <si>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</si>
  <si>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</si>
  <si>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</si>
  <si>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</si>
  <si>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</si>
  <si>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</si>
  <si>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</si>
  <si>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</si>
  <si>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</si>
  <si>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</si>
  <si>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</si>
  <si>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</si>
  <si>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</si>
  <si>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</si>
  <si>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</si>
  <si>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</si>
  <si>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</si>
  <si>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</si>
  <si>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</si>
  <si>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</si>
  <si>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</si>
  <si>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</si>
  <si>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</si>
  <si>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</si>
  <si>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</si>
  <si>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</si>
  <si>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</si>
  <si>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</si>
  <si>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</si>
  <si>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</si>
  <si>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</si>
  <si>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</si>
  <si>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</si>
  <si>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</si>
  <si>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</si>
  <si>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</si>
  <si>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</si>
  <si>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</si>
  <si>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</si>
  <si>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</si>
  <si>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</si>
  <si>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</si>
  <si>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</si>
  <si>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</si>
  <si>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</si>
  <si>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</si>
  <si>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</si>
  <si>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</si>
  <si>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</si>
  <si>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</si>
  <si>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</si>
  <si>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</si>
  <si>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</si>
  <si>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</si>
  <si>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</si>
  <si>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</si>
  <si>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</si>
  <si>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</si>
  <si>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</si>
  <si>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</si>
  <si>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</si>
  <si>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</si>
  <si>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</si>
  <si>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</si>
  <si>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</si>
  <si>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</si>
  <si>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</si>
  <si>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</si>
  <si>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</si>
  <si>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</si>
  <si>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</si>
  <si>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</si>
  <si>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</si>
  <si>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</si>
  <si>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</si>
  <si>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</si>
  <si>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</si>
  <si>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</si>
  <si>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</si>
  <si>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</si>
  <si>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</si>
  <si>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</si>
  <si>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</si>
  <si>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</si>
  <si>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</si>
  <si>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</si>
  <si>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</si>
  <si>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</si>
  <si>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</si>
  <si>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</si>
  <si>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</si>
  <si>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</si>
  <si>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</si>
  <si>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</si>
  <si>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</si>
  <si>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</si>
  <si>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</si>
  <si>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</si>
  <si>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</si>
  <si>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</si>
  <si>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</si>
  <si>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</si>
  <si>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</si>
  <si>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</si>
  <si>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</si>
  <si>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</si>
  <si>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</si>
  <si>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</si>
  <si>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</si>
  <si>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</si>
  <si>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</si>
  <si>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</si>
  <si>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</si>
  <si>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</si>
  <si>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</si>
  <si>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</si>
  <si>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</si>
  <si>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</si>
  <si>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</si>
  <si>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</si>
  <si>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</si>
  <si>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</si>
  <si>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</si>
  <si>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</si>
  <si>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</si>
  <si>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</si>
  <si>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</si>
  <si>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</si>
  <si>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</si>
  <si>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</si>
  <si>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</si>
  <si>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</si>
  <si>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</si>
  <si>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</si>
  <si>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</si>
  <si>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</si>
  <si>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</si>
  <si>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</si>
  <si>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</si>
  <si>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</si>
  <si>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</si>
  <si>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</si>
  <si>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</si>
  <si>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</si>
  <si>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</si>
  <si>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</si>
  <si>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</si>
  <si>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</si>
  <si>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</si>
  <si>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</si>
  <si>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</si>
  <si>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</si>
  <si>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</si>
  <si>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</si>
  <si>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</si>
  <si>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</si>
  <si>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</si>
  <si>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</si>
  <si>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</si>
  <si>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</si>
  <si>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</si>
  <si>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</si>
  <si>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</si>
  <si>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</si>
  <si>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</si>
  <si>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</si>
  <si>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Runthrough NS (Floppy)</t>
  </si>
  <si>
    <t>Dolphin</t>
  </si>
  <si>
    <t xml:space="preserve">Наименование </t>
  </si>
  <si>
    <t>Наименование</t>
  </si>
  <si>
    <t>2.5 - 21</t>
  </si>
  <si>
    <t>2.25 - 21</t>
  </si>
  <si>
    <t>DES, Yukon Chrome PC</t>
  </si>
  <si>
    <t>SubMarine Rapido, Invatec</t>
  </si>
  <si>
    <t>5.0 - 20</t>
  </si>
  <si>
    <t>Gaia Second</t>
  </si>
  <si>
    <t>Правый</t>
  </si>
  <si>
    <t xml:space="preserve">Заведующий отделения: Д.В. Карчевский </t>
  </si>
  <si>
    <t>250 ml</t>
  </si>
  <si>
    <t xml:space="preserve">1. Контроль места пункции, повязка  на руке 6ч. </t>
  </si>
  <si>
    <t>Устье ПКА катетеризировано проводниковым катетером Launcher JR 4,0 6Fr/ Коронарный проводник Intuition+Runthrough NS Intermediate заведен в дистальный сегмент ПКА. Аспирационным катетером Hunter выполнена реканализация артерии, получен фрагмент тромба. БК Sprinter Legend 2.5-15, давление 10атм выполнена предилатация субокклюзирующего стеноза.  В зону "креста" ПКА -  дистального сегмента с переходом на проск/3 крупной ЗБВ имплантирован DES Resolute Integrity 3,0-22 mm, давлением 12 атм. Выполнить БК Sprinter Legend 2.0-15 дилатацию ячейки стента не удалось. На контрольных съёмках признаков краевых диссекций, тромбирования ПКА нет. Антеградный кровоток по ПКА восстановлен TIMI III, устье ЗМЖВ нескомпрометировано без резидуального стенозирования, кровоток сохранён. Ангиографический результат достигнут, удовлетворительный. Пациентв стабильном состоянии переводится в ПРИТ для дальнейшего наблюдения и лечения.</t>
  </si>
  <si>
    <t>Runthrough NS Intermediate</t>
  </si>
  <si>
    <t>100 ml</t>
  </si>
  <si>
    <t>Помещиков П.М.</t>
  </si>
  <si>
    <t>01:54</t>
  </si>
  <si>
    <t xml:space="preserve">кальциноз, экцентричный стеноз устья 60%, стеноз тела ствола ЛКА 80%. </t>
  </si>
  <si>
    <t xml:space="preserve">умеренный кальциноз проксимального сегмента. Стеноз устья ПНА 30%, эксцентричные стенозы проксимального сегмента 50%, стеноз среднего сегмента 60%. Антеградный кровоток по ПНА  TIMI III. </t>
  </si>
  <si>
    <t>отрицательный угол отхождения. Кальциноз проксимального сегмента. Стенозы проксимального сегмента 80%. ВТК1,2 неровности контуров. Антеградный кровоток по ОА TIMI III.</t>
  </si>
  <si>
    <t xml:space="preserve">хроническая окклюзия на уровне проксимального сегмента, функциональная окклюзия на уровне среднего сегмента. Антеградный кровоток  TIMI 1 до дистального сегмента за счёт мостовых коллатералей. Межсистемные коллатерали из СВ ПНА с ретроградным заполнением ЗМЖВ, ЗБВ. </t>
  </si>
  <si>
    <t>С учётом кальцинированного многососудистого поражения с вовлечением ствола ЛКА; анатомических особенностей - отрицательный угол отхожденгия ОА,   ЧКВ сопряжёно с высоким риском периоперационных осложнений. Риск развития тяжёлых осложнений значительно превышает потенциальную пользу ЧКВ. С участниками heart team: деж.кард. Потаповой А.Н.; кардиохирурга Данг Т.М. (по телефону) принято решение что наиболее предпочтительный способ реваскуляризации является АКШ.</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</si>
</sst>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b/>
      <sz val="10"/>
      <color theme="1"/>
      <name val="Calibri"/>
      <family val="2"/>
      <charset val="204"/>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0" fillId="0" borderId="0" xfId="0" applyAlignment="1">
      <alignment horizontal="center" vertical="top"/>
    </xf>
    <xf numFmtId="0" fontId="46" fillId="0" borderId="0" xfId="0" applyFont="1" applyBorder="1" applyAlignment="1" applyProtection="1">
      <alignment horizontal="justify" vertical="top" wrapText="1"/>
      <protection locked="0"/>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9" fillId="0" borderId="0" xfId="0" applyFont="1" applyBorder="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1" fillId="0" borderId="0" xfId="0" applyFont="1" applyBorder="1" applyAlignment="1" applyProtection="1">
      <alignment horizontal="justify" vertical="top"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5"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55"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zoomScaleNormal="100" zoomScaleSheetLayoutView="100" zoomScalePageLayoutView="90" workbookViewId="0">
      <selection activeCell="J48" sqref="J48"/>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6" t="s">
        <v>276</v>
      </c>
      <c r="B6" s="207"/>
      <c r="C6" s="207"/>
      <c r="D6" s="207"/>
      <c r="E6" s="207"/>
      <c r="F6" s="207"/>
      <c r="G6" s="207"/>
      <c r="H6" s="208"/>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44829</v>
      </c>
      <c r="C8" s="60"/>
      <c r="D8" s="21" t="s">
        <v>248</v>
      </c>
      <c r="E8" s="34"/>
      <c r="F8" s="34"/>
      <c r="G8" s="22"/>
      <c r="H8" s="23"/>
    </row>
    <row r="9" spans="1:8" ht="15.6" customHeight="1">
      <c r="A9" s="26" t="s">
        <v>256</v>
      </c>
      <c r="B9" s="27">
        <v>0.84375</v>
      </c>
      <c r="C9" s="60"/>
      <c r="D9" s="115" t="s">
        <v>234</v>
      </c>
      <c r="E9" s="111"/>
      <c r="F9" s="111"/>
      <c r="G9" s="28" t="s">
        <v>225</v>
      </c>
      <c r="H9" s="30"/>
    </row>
    <row r="10" spans="1:8" ht="15.6" customHeight="1" thickBot="1">
      <c r="A10" s="99" t="s">
        <v>257</v>
      </c>
      <c r="B10" s="100">
        <v>0.875</v>
      </c>
      <c r="C10" s="61"/>
      <c r="D10" s="116" t="s">
        <v>235</v>
      </c>
      <c r="E10" s="112"/>
      <c r="F10" s="112"/>
      <c r="G10" s="29" t="s">
        <v>226</v>
      </c>
      <c r="H10" s="31"/>
    </row>
    <row r="11" spans="1:8" ht="18" thickTop="1" thickBot="1">
      <c r="A11" s="106" t="s">
        <v>255</v>
      </c>
      <c r="B11" s="107" t="s">
        <v>466</v>
      </c>
      <c r="C11" s="62"/>
      <c r="D11" s="116" t="s">
        <v>232</v>
      </c>
      <c r="E11" s="112"/>
      <c r="F11" s="112"/>
      <c r="G11" s="29" t="s">
        <v>314</v>
      </c>
      <c r="H11" s="31"/>
    </row>
    <row r="12" spans="1:8" ht="16.5" thickTop="1">
      <c r="A12" s="97" t="s">
        <v>8</v>
      </c>
      <c r="B12" s="98">
        <v>24383</v>
      </c>
      <c r="C12" s="63"/>
      <c r="D12" s="116" t="s">
        <v>370</v>
      </c>
      <c r="E12" s="112"/>
      <c r="F12" s="112"/>
      <c r="G12" s="29" t="s">
        <v>239</v>
      </c>
      <c r="H12" s="31"/>
    </row>
    <row r="13" spans="1:8" ht="15.75">
      <c r="A13" s="20" t="s">
        <v>10</v>
      </c>
      <c r="B13" s="35">
        <f>DATEDIF(B12,B8,"y")</f>
        <v>55</v>
      </c>
      <c r="C13" s="63"/>
      <c r="D13" s="116"/>
      <c r="E13" s="112"/>
      <c r="F13" s="112"/>
      <c r="G13" s="29"/>
      <c r="H13" s="31"/>
    </row>
    <row r="14" spans="1:8" ht="15.75">
      <c r="A14" s="20" t="s">
        <v>12</v>
      </c>
      <c r="B14" s="24">
        <v>15100</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385</v>
      </c>
      <c r="C16" s="18"/>
      <c r="D16" s="41"/>
      <c r="E16" s="41"/>
      <c r="F16" s="41"/>
      <c r="G16" s="159" t="s">
        <v>467</v>
      </c>
      <c r="H16" s="117">
        <v>475</v>
      </c>
    </row>
    <row r="17" spans="1:8" ht="14.45" customHeight="1">
      <c r="A17" s="45"/>
      <c r="B17" s="36"/>
      <c r="C17" s="36"/>
      <c r="D17" s="105"/>
      <c r="E17" s="105"/>
      <c r="F17" s="105"/>
      <c r="G17" s="36"/>
      <c r="H17" s="46"/>
    </row>
    <row r="18" spans="1:8" ht="14.45" customHeight="1">
      <c r="A18" s="65" t="s">
        <v>251</v>
      </c>
      <c r="B18" s="104" t="s">
        <v>459</v>
      </c>
      <c r="C18" s="18"/>
      <c r="D18" s="33" t="s">
        <v>273</v>
      </c>
      <c r="E18" s="33"/>
      <c r="F18" s="33"/>
      <c r="G18" s="101" t="s">
        <v>252</v>
      </c>
      <c r="H18" s="102" t="s">
        <v>382</v>
      </c>
    </row>
    <row r="19" spans="1:8" ht="14.45" customHeight="1">
      <c r="A19" s="45"/>
      <c r="B19" s="36"/>
      <c r="C19" s="36"/>
      <c r="D19" s="39"/>
      <c r="E19" s="39"/>
      <c r="F19" s="39"/>
      <c r="G19" s="36"/>
      <c r="H19" s="46"/>
    </row>
    <row r="20" spans="1:8" ht="14.45" customHeight="1">
      <c r="A20" s="65" t="s">
        <v>275</v>
      </c>
      <c r="B20" s="200" t="s">
        <v>468</v>
      </c>
      <c r="C20" s="209"/>
      <c r="D20" s="209"/>
      <c r="E20" s="209"/>
      <c r="F20" s="209"/>
      <c r="G20" s="209"/>
      <c r="H20" s="210"/>
    </row>
    <row r="21" spans="1:8">
      <c r="A21" s="66"/>
      <c r="B21" s="211"/>
      <c r="C21" s="211"/>
      <c r="D21" s="211"/>
      <c r="E21" s="211"/>
      <c r="F21" s="211"/>
      <c r="G21" s="211"/>
      <c r="H21" s="212"/>
    </row>
    <row r="22" spans="1:8" ht="15.6" customHeight="1">
      <c r="A22" s="67" t="s">
        <v>334</v>
      </c>
      <c r="B22" s="213" t="s">
        <v>469</v>
      </c>
      <c r="C22" s="213"/>
      <c r="D22" s="213"/>
      <c r="E22" s="213"/>
      <c r="F22" s="213"/>
      <c r="G22" s="213"/>
      <c r="H22" s="214"/>
    </row>
    <row r="23" spans="1:8" ht="14.45" customHeight="1">
      <c r="A23" s="43"/>
      <c r="B23" s="200"/>
      <c r="C23" s="200"/>
      <c r="D23" s="200"/>
      <c r="E23" s="200"/>
      <c r="F23" s="200"/>
      <c r="G23" s="200"/>
      <c r="H23" s="215"/>
    </row>
    <row r="24" spans="1:8" ht="14.45" customHeight="1">
      <c r="A24" s="68"/>
      <c r="B24" s="200"/>
      <c r="C24" s="200"/>
      <c r="D24" s="200"/>
      <c r="E24" s="200"/>
      <c r="F24" s="200"/>
      <c r="G24" s="200"/>
      <c r="H24" s="215"/>
    </row>
    <row r="25" spans="1:8" ht="14.45" customHeight="1">
      <c r="A25" s="43"/>
      <c r="B25" s="200"/>
      <c r="C25" s="200"/>
      <c r="D25" s="200"/>
      <c r="E25" s="200"/>
      <c r="F25" s="200"/>
      <c r="G25" s="200"/>
      <c r="H25" s="215"/>
    </row>
    <row r="26" spans="1:8" ht="14.45" customHeight="1">
      <c r="A26" s="45"/>
      <c r="B26" s="216"/>
      <c r="C26" s="216"/>
      <c r="D26" s="216"/>
      <c r="E26" s="216"/>
      <c r="F26" s="216"/>
      <c r="G26" s="216"/>
      <c r="H26" s="217"/>
    </row>
    <row r="27" spans="1:8" ht="14.45" customHeight="1">
      <c r="A27" s="67" t="s">
        <v>335</v>
      </c>
      <c r="B27" s="213" t="s">
        <v>470</v>
      </c>
      <c r="C27" s="213"/>
      <c r="D27" s="213"/>
      <c r="E27" s="213"/>
      <c r="F27" s="213"/>
      <c r="G27" s="213"/>
      <c r="H27" s="214"/>
    </row>
    <row r="28" spans="1:8" ht="15.6" customHeight="1">
      <c r="A28" s="43"/>
      <c r="B28" s="200"/>
      <c r="C28" s="200"/>
      <c r="D28" s="200"/>
      <c r="E28" s="200"/>
      <c r="F28" s="200"/>
      <c r="G28" s="200"/>
      <c r="H28" s="215"/>
    </row>
    <row r="29" spans="1:8" ht="14.45" customHeight="1">
      <c r="A29" s="43"/>
      <c r="B29" s="200"/>
      <c r="C29" s="200"/>
      <c r="D29" s="200"/>
      <c r="E29" s="200"/>
      <c r="F29" s="200"/>
      <c r="G29" s="200"/>
      <c r="H29" s="215"/>
    </row>
    <row r="30" spans="1:8" ht="14.45" customHeight="1">
      <c r="A30" s="37"/>
      <c r="B30" s="200"/>
      <c r="C30" s="200"/>
      <c r="D30" s="200"/>
      <c r="E30" s="200"/>
      <c r="F30" s="200"/>
      <c r="G30" s="200"/>
      <c r="H30" s="215"/>
    </row>
    <row r="31" spans="1:8" ht="14.45" customHeight="1">
      <c r="A31" s="38"/>
      <c r="B31" s="216"/>
      <c r="C31" s="216"/>
      <c r="D31" s="216"/>
      <c r="E31" s="216"/>
      <c r="F31" s="216"/>
      <c r="G31" s="216"/>
      <c r="H31" s="217"/>
    </row>
    <row r="32" spans="1:8" ht="14.45" customHeight="1">
      <c r="A32" s="67" t="s">
        <v>336</v>
      </c>
      <c r="B32" s="213" t="s">
        <v>471</v>
      </c>
      <c r="C32" s="213"/>
      <c r="D32" s="213"/>
      <c r="E32" s="213"/>
      <c r="F32" s="213"/>
      <c r="G32" s="213"/>
      <c r="H32" s="214"/>
    </row>
    <row r="33" spans="1:8" ht="14.45" customHeight="1">
      <c r="A33" s="43"/>
      <c r="B33" s="200"/>
      <c r="C33" s="200"/>
      <c r="D33" s="200"/>
      <c r="E33" s="200"/>
      <c r="F33" s="200"/>
      <c r="G33" s="200"/>
      <c r="H33" s="215"/>
    </row>
    <row r="34" spans="1:8" ht="15.6" customHeight="1">
      <c r="A34" s="43"/>
      <c r="B34" s="200"/>
      <c r="C34" s="200"/>
      <c r="D34" s="200"/>
      <c r="E34" s="200"/>
      <c r="F34" s="200"/>
      <c r="G34" s="200"/>
      <c r="H34" s="215"/>
    </row>
    <row r="35" spans="1:8" ht="14.45" customHeight="1">
      <c r="A35" s="43"/>
      <c r="B35" s="200"/>
      <c r="C35" s="200"/>
      <c r="D35" s="200"/>
      <c r="E35" s="200"/>
      <c r="F35" s="200"/>
      <c r="G35" s="200"/>
      <c r="H35" s="215"/>
    </row>
    <row r="36" spans="1:8" ht="15.6" customHeight="1">
      <c r="A36" s="151"/>
      <c r="B36" s="200"/>
      <c r="C36" s="200"/>
      <c r="D36" s="200"/>
      <c r="E36" s="200"/>
      <c r="F36" s="200"/>
      <c r="G36" s="200"/>
      <c r="H36" s="215"/>
    </row>
    <row r="37" spans="1:8" ht="14.45" customHeight="1">
      <c r="A37" s="43"/>
      <c r="B37" s="146"/>
      <c r="C37" s="18"/>
      <c r="D37" s="203" t="str">
        <f>IF($A$6=Вмешательства!$D$3,Вмешательства!$N$2,"")</f>
        <v/>
      </c>
      <c r="E37" s="203"/>
      <c r="F37" s="147"/>
      <c r="G37" s="147"/>
      <c r="H37" s="152"/>
    </row>
    <row r="38" spans="1:8" ht="14.45" customHeight="1">
      <c r="A38" s="43"/>
      <c r="B38" s="146"/>
      <c r="C38" s="153"/>
      <c r="D38" s="200"/>
      <c r="E38" s="204"/>
      <c r="F38" s="204"/>
      <c r="G38" s="204"/>
      <c r="H38" s="205"/>
    </row>
    <row r="39" spans="1:8" ht="14.45" customHeight="1">
      <c r="A39" s="40"/>
      <c r="B39" s="147"/>
      <c r="C39" s="153"/>
      <c r="D39" s="204"/>
      <c r="E39" s="204"/>
      <c r="F39" s="204"/>
      <c r="G39" s="204"/>
      <c r="H39" s="205"/>
    </row>
    <row r="40" spans="1:8" ht="14.45" customHeight="1">
      <c r="A40" s="40"/>
      <c r="B40" s="147"/>
      <c r="C40" s="153"/>
      <c r="D40" s="204"/>
      <c r="E40" s="204"/>
      <c r="F40" s="204"/>
      <c r="G40" s="204"/>
      <c r="H40" s="205"/>
    </row>
    <row r="41" spans="1:8" ht="14.45" customHeight="1">
      <c r="A41" s="40"/>
      <c r="B41" s="147"/>
      <c r="C41" s="153"/>
      <c r="D41" s="204"/>
      <c r="E41" s="204"/>
      <c r="F41" s="204"/>
      <c r="G41" s="204"/>
      <c r="H41" s="205"/>
    </row>
    <row r="42" spans="1:8" ht="14.45" customHeight="1">
      <c r="A42" s="40"/>
      <c r="B42" s="147"/>
      <c r="C42" s="154"/>
      <c r="D42" s="157" t="s">
        <v>250</v>
      </c>
      <c r="E42" s="47"/>
      <c r="F42" s="47"/>
      <c r="G42" s="47"/>
      <c r="H42" s="69"/>
    </row>
    <row r="43" spans="1:8" ht="14.45" customHeight="1">
      <c r="A43" s="40"/>
      <c r="B43" s="147"/>
      <c r="C43" s="155"/>
      <c r="D43" s="200" t="s">
        <v>472</v>
      </c>
      <c r="E43" s="201"/>
      <c r="F43" s="201"/>
      <c r="G43" s="201"/>
      <c r="H43" s="202"/>
    </row>
    <row r="44" spans="1:8" ht="14.45" customHeight="1">
      <c r="A44" s="40"/>
      <c r="B44" s="147"/>
      <c r="C44" s="155"/>
      <c r="D44" s="201"/>
      <c r="E44" s="201"/>
      <c r="F44" s="201"/>
      <c r="G44" s="201"/>
      <c r="H44" s="202"/>
    </row>
    <row r="45" spans="1:8" ht="14.45" customHeight="1">
      <c r="A45" s="40"/>
      <c r="B45" s="147"/>
      <c r="C45" s="155"/>
      <c r="D45" s="201"/>
      <c r="E45" s="201"/>
      <c r="F45" s="201"/>
      <c r="G45" s="201"/>
      <c r="H45" s="202"/>
    </row>
    <row r="46" spans="1:8">
      <c r="A46" s="40"/>
      <c r="B46" s="147"/>
      <c r="C46" s="155"/>
      <c r="D46" s="201"/>
      <c r="E46" s="201"/>
      <c r="F46" s="201"/>
      <c r="G46" s="201"/>
      <c r="H46" s="202"/>
    </row>
    <row r="47" spans="1:8">
      <c r="A47" s="43"/>
      <c r="B47" s="18"/>
      <c r="C47" s="155"/>
      <c r="D47" s="201"/>
      <c r="E47" s="201"/>
      <c r="F47" s="201"/>
      <c r="G47" s="201"/>
      <c r="H47" s="202"/>
    </row>
    <row r="48" spans="1:8">
      <c r="A48" s="43"/>
      <c r="B48" s="18"/>
      <c r="C48" s="155"/>
      <c r="D48" s="201"/>
      <c r="E48" s="201"/>
      <c r="F48" s="201"/>
      <c r="G48" s="201"/>
      <c r="H48" s="202"/>
    </row>
    <row r="49" spans="1:13">
      <c r="A49" s="45"/>
      <c r="B49" s="36"/>
      <c r="C49" s="156"/>
      <c r="D49" s="201"/>
      <c r="E49" s="201"/>
      <c r="F49" s="201"/>
      <c r="G49" s="201"/>
      <c r="H49" s="202"/>
    </row>
    <row r="50" spans="1:13">
      <c r="A50" s="43"/>
      <c r="B50" s="18"/>
      <c r="C50" s="18"/>
      <c r="D50" s="201"/>
      <c r="E50" s="201"/>
      <c r="F50" s="201"/>
      <c r="G50" s="201"/>
      <c r="H50" s="202"/>
      <c r="M50" t="s">
        <v>274</v>
      </c>
    </row>
    <row r="51" spans="1:13">
      <c r="A51" s="70" t="s">
        <v>262</v>
      </c>
      <c r="B51" s="71" t="s">
        <v>465</v>
      </c>
      <c r="C51" s="18"/>
      <c r="D51" s="18"/>
      <c r="E51" s="18"/>
      <c r="F51" s="18"/>
      <c r="G51" s="89" t="str">
        <f>$G$9</f>
        <v>Щербаков А.С.</v>
      </c>
      <c r="H51" s="72"/>
    </row>
    <row r="52" spans="1:13">
      <c r="A52" s="43"/>
      <c r="B52" s="18"/>
      <c r="C52" s="18"/>
      <c r="D52" s="18"/>
      <c r="E52" s="18"/>
      <c r="F52" s="18"/>
      <c r="G52" s="18"/>
      <c r="H52" s="44"/>
    </row>
    <row r="53" spans="1:13">
      <c r="A53" s="73" t="s">
        <v>269</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topLeftCell="A19" zoomScaleNormal="100" zoomScaleSheetLayoutView="100" zoomScalePageLayoutView="90" workbookViewId="0">
      <selection activeCell="D40" sqref="D40:H49"/>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19" t="s">
        <v>440</v>
      </c>
      <c r="B6" s="220"/>
      <c r="C6" s="220"/>
      <c r="D6" s="220"/>
      <c r="E6" s="220"/>
      <c r="F6" s="220"/>
      <c r="G6" s="220"/>
      <c r="H6" s="221"/>
    </row>
    <row r="7" spans="1:8" ht="21.6" customHeight="1">
      <c r="A7" s="219"/>
      <c r="B7" s="220"/>
      <c r="C7" s="220"/>
      <c r="D7" s="220"/>
      <c r="E7" s="220"/>
      <c r="F7" s="220"/>
      <c r="G7" s="220"/>
      <c r="H7" s="221"/>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18" t="s">
        <v>279</v>
      </c>
      <c r="D8" s="218"/>
      <c r="E8" s="218"/>
      <c r="F8" s="83">
        <v>1</v>
      </c>
      <c r="G8" s="145" t="s">
        <v>380</v>
      </c>
      <c r="H8" s="197"/>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21167</v>
      </c>
      <c r="B9" s="18"/>
      <c r="C9" s="218"/>
      <c r="D9" s="218"/>
      <c r="E9" s="218"/>
      <c r="F9" s="83"/>
      <c r="G9" s="93"/>
      <c r="H9" s="44"/>
    </row>
    <row r="10" spans="1:8">
      <c r="A10" s="57" t="str">
        <f>"Код метода:"&amp;" "&amp;IF(ISBLANK(H8),IF(SUM(F8:F10)=1,47,IF(SUM(F8:F10)=2,46,IF(SUM(F8:F10)&gt;=3,45,""))),"")</f>
        <v>Код метода: 47</v>
      </c>
      <c r="B10" s="18"/>
      <c r="C10" s="218"/>
      <c r="D10" s="218"/>
      <c r="E10" s="218"/>
      <c r="F10" s="83"/>
      <c r="G10" s="93"/>
      <c r="H10" s="44"/>
    </row>
    <row r="11" spans="1:8">
      <c r="A11" s="43"/>
      <c r="B11" s="18"/>
      <c r="C11" s="62"/>
      <c r="D11" s="18"/>
      <c r="E11" s="18"/>
      <c r="F11" s="18"/>
      <c r="G11" s="18"/>
      <c r="H11" s="44"/>
    </row>
    <row r="12" spans="1:8" ht="18.75">
      <c r="A12" s="90" t="s">
        <v>254</v>
      </c>
      <c r="B12" s="25">
        <f>КАГ!B8</f>
        <v>44829</v>
      </c>
      <c r="C12" s="63"/>
      <c r="D12" s="21" t="s">
        <v>248</v>
      </c>
      <c r="E12" s="34"/>
      <c r="F12" s="34"/>
      <c r="G12" s="22"/>
      <c r="H12" s="23"/>
    </row>
    <row r="13" spans="1:8" ht="15.75">
      <c r="A13" s="91" t="s">
        <v>256</v>
      </c>
      <c r="B13" s="27">
        <v>6.5972222222222224E-2</v>
      </c>
      <c r="C13" s="63"/>
      <c r="D13" s="115" t="s">
        <v>234</v>
      </c>
      <c r="E13" s="111"/>
      <c r="F13" s="111"/>
      <c r="G13" s="95" t="str">
        <f>КАГ!G9</f>
        <v>Щербаков А.С.</v>
      </c>
      <c r="H13" s="108" t="str">
        <f>IF(ISBLANK(КАГ!H9),"",КАГ!H9)</f>
        <v/>
      </c>
    </row>
    <row r="14" spans="1:8" ht="16.5" thickBot="1">
      <c r="A14" s="91" t="s">
        <v>257</v>
      </c>
      <c r="B14" s="27">
        <v>0.1111111111111111</v>
      </c>
      <c r="C14" s="63"/>
      <c r="D14" s="116" t="s">
        <v>235</v>
      </c>
      <c r="E14" s="112"/>
      <c r="F14" s="112"/>
      <c r="G14" s="96" t="str">
        <f>КАГ!G10</f>
        <v>Севринова О.В.</v>
      </c>
      <c r="H14" s="109" t="str">
        <f>IF(ISBLANK(КАГ!H10),"",КАГ!H10)</f>
        <v/>
      </c>
    </row>
    <row r="15" spans="1:8" ht="18" thickTop="1" thickBot="1">
      <c r="A15" s="106" t="s">
        <v>255</v>
      </c>
      <c r="B15" s="190" t="str">
        <f>КАГ!B11</f>
        <v>Помещиков П.М.</v>
      </c>
      <c r="C15" s="18"/>
      <c r="D15" s="116" t="s">
        <v>232</v>
      </c>
      <c r="E15" s="112"/>
      <c r="F15" s="112"/>
      <c r="G15" s="96" t="str">
        <f>КАГ!G11</f>
        <v>Чесноков С.Л.</v>
      </c>
      <c r="H15" s="109" t="str">
        <f>IF(ISBLANK(КАГ!H11),"",КАГ!H11)</f>
        <v/>
      </c>
    </row>
    <row r="16" spans="1:8" ht="16.5" thickTop="1">
      <c r="A16" s="76" t="s">
        <v>8</v>
      </c>
      <c r="B16" s="75">
        <f>КАГ!B12</f>
        <v>24383</v>
      </c>
      <c r="C16" s="18"/>
      <c r="D16" s="116" t="s">
        <v>370</v>
      </c>
      <c r="E16" s="112"/>
      <c r="F16" s="112"/>
      <c r="G16" s="96" t="str">
        <f>КАГ!G12</f>
        <v>Мишина Е.А</v>
      </c>
      <c r="H16" s="109" t="str">
        <f>IF(ISBLANK(КАГ!H12),"",КАГ!H12)</f>
        <v/>
      </c>
    </row>
    <row r="17" spans="1:8" ht="15.75">
      <c r="A17" s="76" t="s">
        <v>10</v>
      </c>
      <c r="B17" s="77">
        <f>КАГ!B13</f>
        <v>55</v>
      </c>
      <c r="C17" s="18"/>
      <c r="D17" s="116" t="s">
        <v>246</v>
      </c>
      <c r="E17" s="112"/>
      <c r="F17" s="112"/>
      <c r="G17" s="96" t="str">
        <f>IF(ISBLANK(КАГ!G13),"",КАГ!G13)</f>
        <v/>
      </c>
      <c r="H17" s="109" t="str">
        <f>IF(ISBLANK(КАГ!H13),"",КАГ!H13)</f>
        <v/>
      </c>
    </row>
    <row r="18" spans="1:8" ht="15.75">
      <c r="A18" s="76" t="s">
        <v>12</v>
      </c>
      <c r="B18" s="78">
        <f>КАГ!B14</f>
        <v>15100</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БПST</v>
      </c>
      <c r="C20" s="82"/>
      <c r="D20" s="82"/>
      <c r="E20" s="82"/>
      <c r="F20" s="82"/>
      <c r="G20" s="160" t="str">
        <f>КАГ!G16</f>
        <v>01:54</v>
      </c>
      <c r="H20" s="118">
        <f>КАГ!H16</f>
        <v>475</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
      </c>
      <c r="H22" s="85" t="str">
        <f>IFERROR(SUM(IF($B$20=Вмешательства!F11,SUM(КАГ!$B$9+0.01),"")),"")</f>
        <v/>
      </c>
    </row>
    <row r="23" spans="1:8" ht="14.45" customHeight="1">
      <c r="A23" s="225" t="s">
        <v>463</v>
      </c>
      <c r="B23" s="226"/>
      <c r="C23" s="226"/>
      <c r="D23" s="226"/>
      <c r="E23" s="226"/>
      <c r="F23" s="226"/>
      <c r="G23" s="226"/>
      <c r="H23" s="227"/>
    </row>
    <row r="24" spans="1:8" ht="14.45" customHeight="1">
      <c r="A24" s="228"/>
      <c r="B24" s="226"/>
      <c r="C24" s="226"/>
      <c r="D24" s="226"/>
      <c r="E24" s="226"/>
      <c r="F24" s="226"/>
      <c r="G24" s="226"/>
      <c r="H24" s="227"/>
    </row>
    <row r="25" spans="1:8" ht="14.45" customHeight="1">
      <c r="A25" s="228"/>
      <c r="B25" s="226"/>
      <c r="C25" s="226"/>
      <c r="D25" s="226"/>
      <c r="E25" s="226"/>
      <c r="F25" s="226"/>
      <c r="G25" s="226"/>
      <c r="H25" s="227"/>
    </row>
    <row r="26" spans="1:8" ht="14.45" customHeight="1">
      <c r="A26" s="228"/>
      <c r="B26" s="226"/>
      <c r="C26" s="226"/>
      <c r="D26" s="226"/>
      <c r="E26" s="226"/>
      <c r="F26" s="226"/>
      <c r="G26" s="226"/>
      <c r="H26" s="227"/>
    </row>
    <row r="27" spans="1:8" ht="14.45" customHeight="1">
      <c r="A27" s="228"/>
      <c r="B27" s="226"/>
      <c r="C27" s="226"/>
      <c r="D27" s="226"/>
      <c r="E27" s="226"/>
      <c r="F27" s="226"/>
      <c r="G27" s="226"/>
      <c r="H27" s="227"/>
    </row>
    <row r="28" spans="1:8" ht="14.45" customHeight="1">
      <c r="A28" s="228"/>
      <c r="B28" s="226"/>
      <c r="C28" s="226"/>
      <c r="D28" s="226"/>
      <c r="E28" s="226"/>
      <c r="F28" s="226"/>
      <c r="G28" s="226"/>
      <c r="H28" s="227"/>
    </row>
    <row r="29" spans="1:8" ht="14.45" customHeight="1">
      <c r="A29" s="228"/>
      <c r="B29" s="226"/>
      <c r="C29" s="226"/>
      <c r="D29" s="226"/>
      <c r="E29" s="226"/>
      <c r="F29" s="226"/>
      <c r="G29" s="226"/>
      <c r="H29" s="227"/>
    </row>
    <row r="30" spans="1:8" ht="14.45" customHeight="1">
      <c r="A30" s="228"/>
      <c r="B30" s="226"/>
      <c r="C30" s="226"/>
      <c r="D30" s="226"/>
      <c r="E30" s="226"/>
      <c r="F30" s="226"/>
      <c r="G30" s="226"/>
      <c r="H30" s="227"/>
    </row>
    <row r="31" spans="1:8" ht="14.45" customHeight="1">
      <c r="A31" s="228"/>
      <c r="B31" s="226"/>
      <c r="C31" s="226"/>
      <c r="D31" s="226"/>
      <c r="E31" s="226"/>
      <c r="F31" s="226"/>
      <c r="G31" s="226"/>
      <c r="H31" s="227"/>
    </row>
    <row r="32" spans="1:8" ht="14.45" customHeight="1">
      <c r="A32" s="228"/>
      <c r="B32" s="226"/>
      <c r="C32" s="226"/>
      <c r="D32" s="226"/>
      <c r="E32" s="226"/>
      <c r="F32" s="226"/>
      <c r="G32" s="226"/>
      <c r="H32" s="227"/>
    </row>
    <row r="33" spans="1:8" ht="14.45" customHeight="1">
      <c r="A33" s="228"/>
      <c r="B33" s="226"/>
      <c r="C33" s="226"/>
      <c r="D33" s="226"/>
      <c r="E33" s="226"/>
      <c r="F33" s="226"/>
      <c r="G33" s="226"/>
      <c r="H33" s="227"/>
    </row>
    <row r="34" spans="1:8" ht="14.45" customHeight="1">
      <c r="A34" s="228"/>
      <c r="B34" s="226"/>
      <c r="C34" s="226"/>
      <c r="D34" s="226"/>
      <c r="E34" s="226"/>
      <c r="F34" s="226"/>
      <c r="G34" s="226"/>
      <c r="H34" s="227"/>
    </row>
    <row r="35" spans="1:8" ht="14.45" customHeight="1">
      <c r="A35" s="228"/>
      <c r="B35" s="226"/>
      <c r="C35" s="226"/>
      <c r="D35" s="226"/>
      <c r="E35" s="226"/>
      <c r="F35" s="226"/>
      <c r="G35" s="226"/>
      <c r="H35" s="227"/>
    </row>
    <row r="36" spans="1:8" ht="14.45" customHeight="1">
      <c r="A36" s="228"/>
      <c r="B36" s="226"/>
      <c r="C36" s="226"/>
      <c r="D36" s="226"/>
      <c r="E36" s="226"/>
      <c r="F36" s="226"/>
      <c r="G36" s="226"/>
      <c r="H36" s="227"/>
    </row>
    <row r="37" spans="1:8" ht="14.45" customHeight="1">
      <c r="A37" s="228"/>
      <c r="B37" s="226"/>
      <c r="C37" s="226"/>
      <c r="D37" s="226"/>
      <c r="E37" s="226"/>
      <c r="F37" s="226"/>
      <c r="G37" s="226"/>
      <c r="H37" s="227"/>
    </row>
    <row r="38" spans="1:8" ht="14.45" customHeight="1">
      <c r="A38" s="81"/>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22" t="s">
        <v>462</v>
      </c>
      <c r="E40" s="223"/>
      <c r="F40" s="223"/>
      <c r="G40" s="223"/>
      <c r="H40" s="224"/>
    </row>
    <row r="41" spans="1:8" ht="14.45" customHeight="1">
      <c r="A41" s="37"/>
      <c r="B41" s="33"/>
      <c r="C41" s="148"/>
      <c r="D41" s="223"/>
      <c r="E41" s="223"/>
      <c r="F41" s="223"/>
      <c r="G41" s="223"/>
      <c r="H41" s="224"/>
    </row>
    <row r="42" spans="1:8" ht="14.45" customHeight="1">
      <c r="A42" s="37"/>
      <c r="B42" s="33"/>
      <c r="C42" s="148"/>
      <c r="D42" s="223"/>
      <c r="E42" s="223"/>
      <c r="F42" s="223"/>
      <c r="G42" s="223"/>
      <c r="H42" s="224"/>
    </row>
    <row r="43" spans="1:8" ht="14.45" customHeight="1">
      <c r="A43" s="37"/>
      <c r="B43" s="33"/>
      <c r="C43" s="148"/>
      <c r="D43" s="223"/>
      <c r="E43" s="223"/>
      <c r="F43" s="223"/>
      <c r="G43" s="223"/>
      <c r="H43" s="224"/>
    </row>
    <row r="44" spans="1:8" ht="14.45" customHeight="1">
      <c r="A44" s="37"/>
      <c r="B44" s="33"/>
      <c r="C44" s="148"/>
      <c r="D44" s="223"/>
      <c r="E44" s="223"/>
      <c r="F44" s="223"/>
      <c r="G44" s="223"/>
      <c r="H44" s="224"/>
    </row>
    <row r="45" spans="1:8" ht="14.45" customHeight="1">
      <c r="A45" s="37"/>
      <c r="B45" s="33"/>
      <c r="C45" s="148"/>
      <c r="D45" s="223"/>
      <c r="E45" s="223"/>
      <c r="F45" s="223"/>
      <c r="G45" s="223"/>
      <c r="H45" s="224"/>
    </row>
    <row r="46" spans="1:8" ht="14.45" customHeight="1">
      <c r="A46" s="37"/>
      <c r="B46" s="33"/>
      <c r="C46" s="148"/>
      <c r="D46" s="223"/>
      <c r="E46" s="223"/>
      <c r="F46" s="223"/>
      <c r="G46" s="223"/>
      <c r="H46" s="224"/>
    </row>
    <row r="47" spans="1:8" ht="14.45" customHeight="1">
      <c r="A47" s="43"/>
      <c r="B47" s="18"/>
      <c r="C47" s="148"/>
      <c r="D47" s="223"/>
      <c r="E47" s="223"/>
      <c r="F47" s="223"/>
      <c r="G47" s="223"/>
      <c r="H47" s="224"/>
    </row>
    <row r="48" spans="1:8" ht="14.45" customHeight="1">
      <c r="A48" s="43"/>
      <c r="B48" s="18"/>
      <c r="C48" s="148"/>
      <c r="D48" s="223"/>
      <c r="E48" s="223"/>
      <c r="F48" s="223"/>
      <c r="G48" s="223"/>
      <c r="H48" s="224"/>
    </row>
    <row r="49" spans="1:8" ht="14.45" customHeight="1">
      <c r="A49" s="43"/>
      <c r="B49" s="18"/>
      <c r="C49" s="148"/>
      <c r="D49" s="223"/>
      <c r="E49" s="223"/>
      <c r="F49" s="223"/>
      <c r="G49" s="223"/>
      <c r="H49" s="224"/>
    </row>
    <row r="50" spans="1:8">
      <c r="A50" s="43"/>
      <c r="B50" s="18"/>
      <c r="C50" s="18"/>
      <c r="D50" s="18"/>
      <c r="E50" s="18"/>
      <c r="F50" s="18"/>
      <c r="G50" s="18"/>
      <c r="H50" s="44"/>
    </row>
    <row r="51" spans="1:8">
      <c r="A51" s="70" t="s">
        <v>262</v>
      </c>
      <c r="B51" s="71" t="s">
        <v>461</v>
      </c>
      <c r="C51" s="18"/>
      <c r="D51" s="18"/>
      <c r="E51" s="18"/>
      <c r="F51" s="18"/>
      <c r="G51" s="89" t="str">
        <f>$G$13</f>
        <v>Щербаков А.С.</v>
      </c>
      <c r="H51" s="72"/>
    </row>
    <row r="52" spans="1:8">
      <c r="A52" s="43"/>
      <c r="B52" s="18"/>
      <c r="C52" s="18"/>
      <c r="D52" s="18"/>
      <c r="E52" s="18"/>
      <c r="F52" s="18"/>
      <c r="G52" s="18"/>
      <c r="H52" s="44"/>
    </row>
    <row r="53" spans="1:8">
      <c r="A53" s="79" t="s">
        <v>269</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H34" sqref="H34"/>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44829</v>
      </c>
      <c r="C2" s="189"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3" t="s">
        <v>258</v>
      </c>
      <c r="B4" s="184" t="s">
        <v>133</v>
      </c>
      <c r="C4" s="185" t="s">
        <v>15</v>
      </c>
      <c r="D4" s="186" t="str">
        <f>КАГ!$B$11</f>
        <v>Помещиков П.М.</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24383</v>
      </c>
    </row>
    <row r="6" spans="1:4" ht="45">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Транслюминальная баллонная ангиопластика и стентирование коронарных артерий. Тромбаспирация.</v>
      </c>
      <c r="C6" s="164" t="s">
        <v>10</v>
      </c>
      <c r="D6" s="126">
        <f>DATEDIF(D5,D10,"y")</f>
        <v>55</v>
      </c>
    </row>
    <row r="7" spans="1:4">
      <c r="A7" s="43"/>
      <c r="B7" s="18"/>
      <c r="C7" s="124" t="s">
        <v>12</v>
      </c>
      <c r="D7" s="126">
        <f>КАГ!$B$14</f>
        <v>15100</v>
      </c>
    </row>
    <row r="8" spans="1:4">
      <c r="A8" s="127" t="str">
        <f>ЧКВ!$A$9</f>
        <v>Код модели: 21167</v>
      </c>
      <c r="B8" s="128"/>
      <c r="C8" s="124" t="s">
        <v>195</v>
      </c>
      <c r="D8" s="126">
        <f>КАГ!$B$15</f>
        <v>35</v>
      </c>
    </row>
    <row r="9" spans="1:4">
      <c r="A9" s="127" t="str">
        <f>ЧКВ!$A$10</f>
        <v>Код метода: 47</v>
      </c>
      <c r="B9" s="18"/>
      <c r="C9" s="129" t="s">
        <v>134</v>
      </c>
      <c r="D9" s="126" t="str">
        <f>КАГ!$B$16</f>
        <v>ОКС БПST</v>
      </c>
    </row>
    <row r="10" spans="1:4">
      <c r="A10" s="45"/>
      <c r="B10" s="36"/>
      <c r="C10" s="187" t="s">
        <v>13</v>
      </c>
      <c r="D10" s="188">
        <f>КАГ!$B$8</f>
        <v>44829</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1" t="s">
        <v>407</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4" s="192" t="s">
        <v>450</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2" t="s">
        <v>399</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92" t="s">
        <v>464</v>
      </c>
      <c r="C16" s="168"/>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92" t="s">
        <v>390</v>
      </c>
      <c r="C17" s="168" t="s">
        <v>104</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92" t="s">
        <v>390</v>
      </c>
      <c r="C18" s="168" t="s">
        <v>105</v>
      </c>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92" t="s">
        <v>400</v>
      </c>
      <c r="C19" s="168" t="s">
        <v>170</v>
      </c>
      <c r="D19" s="175">
        <v>1</v>
      </c>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20" s="193" t="s">
        <v>381</v>
      </c>
      <c r="C20" s="168"/>
      <c r="D20" s="175">
        <v>1</v>
      </c>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2"/>
      <c r="C21" s="168"/>
      <c r="D21" s="177"/>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4"/>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4"/>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4"/>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5"/>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460</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342</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материал'!$C$2:$C$53</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3"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385</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249</v>
      </c>
      <c r="F6" t="s">
        <v>95</v>
      </c>
      <c r="G6">
        <v>194510</v>
      </c>
    </row>
    <row r="7" spans="1:15" ht="30">
      <c r="A7" s="10">
        <v>6</v>
      </c>
      <c r="B7" s="9"/>
      <c r="C7" s="10" t="s">
        <v>99</v>
      </c>
      <c r="D7" s="5" t="s">
        <v>376</v>
      </c>
      <c r="F7" t="s">
        <v>96</v>
      </c>
      <c r="G7">
        <v>323500</v>
      </c>
      <c r="I7" t="s">
        <v>290</v>
      </c>
      <c r="K7" t="s">
        <v>375</v>
      </c>
    </row>
    <row r="8" spans="1:15" ht="30">
      <c r="A8" s="10">
        <v>7</v>
      </c>
      <c r="B8" s="2"/>
      <c r="C8" s="10" t="s">
        <v>292</v>
      </c>
      <c r="D8" s="5" t="s">
        <v>194</v>
      </c>
      <c r="F8" t="s">
        <v>97</v>
      </c>
      <c r="G8">
        <v>323510</v>
      </c>
      <c r="I8" t="s">
        <v>280</v>
      </c>
      <c r="K8" t="s">
        <v>413</v>
      </c>
    </row>
    <row r="9" spans="1:15">
      <c r="A9" s="10">
        <v>8</v>
      </c>
      <c r="B9" s="9"/>
      <c r="C9" s="10" t="s">
        <v>80</v>
      </c>
      <c r="D9" s="5" t="s">
        <v>310</v>
      </c>
      <c r="I9" t="s">
        <v>281</v>
      </c>
      <c r="K9" t="s">
        <v>414</v>
      </c>
    </row>
    <row r="10" spans="1:15">
      <c r="A10" s="10">
        <v>9</v>
      </c>
      <c r="B10" s="2" t="s">
        <v>35</v>
      </c>
      <c r="C10" s="10" t="s">
        <v>86</v>
      </c>
      <c r="D10" s="5" t="s">
        <v>87</v>
      </c>
      <c r="F10" t="s">
        <v>134</v>
      </c>
      <c r="I10" t="s">
        <v>282</v>
      </c>
    </row>
    <row r="11" spans="1:15">
      <c r="A11" s="10">
        <v>10</v>
      </c>
      <c r="B11" s="2"/>
      <c r="C11" s="10" t="s">
        <v>293</v>
      </c>
      <c r="D11" s="5" t="s">
        <v>201</v>
      </c>
      <c r="F11" s="16" t="s">
        <v>98</v>
      </c>
      <c r="G11" s="16"/>
      <c r="H11" s="16"/>
      <c r="I11" t="s">
        <v>283</v>
      </c>
    </row>
    <row r="12" spans="1:15">
      <c r="A12" s="10">
        <v>11</v>
      </c>
      <c r="B12" s="2" t="s">
        <v>25</v>
      </c>
      <c r="C12" s="10" t="s">
        <v>294</v>
      </c>
      <c r="D12" s="5" t="s">
        <v>26</v>
      </c>
      <c r="F12" s="16" t="s">
        <v>384</v>
      </c>
      <c r="G12" s="16"/>
      <c r="H12" s="16"/>
      <c r="I12" t="s">
        <v>284</v>
      </c>
      <c r="O12" s="10"/>
    </row>
    <row r="13" spans="1:15">
      <c r="A13" s="10">
        <v>12</v>
      </c>
      <c r="B13" s="2" t="s">
        <v>19</v>
      </c>
      <c r="C13" s="10" t="s">
        <v>295</v>
      </c>
      <c r="D13" s="5" t="s">
        <v>20</v>
      </c>
      <c r="F13" s="16" t="s">
        <v>191</v>
      </c>
      <c r="G13" s="16"/>
      <c r="H13" s="16"/>
      <c r="I13" t="s">
        <v>285</v>
      </c>
      <c r="N13" s="12"/>
      <c r="O13" s="12"/>
    </row>
    <row r="14" spans="1:15">
      <c r="A14" s="10">
        <v>13</v>
      </c>
      <c r="B14" s="2" t="s">
        <v>21</v>
      </c>
      <c r="C14" s="10" t="s">
        <v>296</v>
      </c>
      <c r="D14" s="5" t="s">
        <v>22</v>
      </c>
      <c r="F14" s="16" t="s">
        <v>153</v>
      </c>
      <c r="G14" s="16"/>
      <c r="H14" s="16"/>
      <c r="I14" t="s">
        <v>286</v>
      </c>
    </row>
    <row r="15" spans="1:15">
      <c r="A15" s="10">
        <v>14</v>
      </c>
      <c r="B15" s="2" t="s">
        <v>23</v>
      </c>
      <c r="C15" s="10" t="s">
        <v>297</v>
      </c>
      <c r="D15" s="5" t="s">
        <v>24</v>
      </c>
      <c r="F15" s="16" t="s">
        <v>155</v>
      </c>
      <c r="G15" s="16"/>
      <c r="H15" s="16"/>
      <c r="I15" t="s">
        <v>272</v>
      </c>
    </row>
    <row r="16" spans="1:15">
      <c r="A16" s="10">
        <v>15</v>
      </c>
      <c r="B16" s="2" t="s">
        <v>27</v>
      </c>
      <c r="C16" s="10" t="s">
        <v>298</v>
      </c>
      <c r="D16" s="5" t="s">
        <v>28</v>
      </c>
      <c r="F16" s="16" t="s">
        <v>154</v>
      </c>
      <c r="G16" s="16"/>
      <c r="H16" s="16"/>
      <c r="I16" t="s">
        <v>287</v>
      </c>
    </row>
    <row r="17" spans="1:9">
      <c r="A17" s="10">
        <v>16</v>
      </c>
      <c r="B17" s="2" t="s">
        <v>29</v>
      </c>
      <c r="C17" s="10" t="s">
        <v>299</v>
      </c>
      <c r="D17" s="5" t="s">
        <v>30</v>
      </c>
      <c r="F17" s="16" t="s">
        <v>156</v>
      </c>
      <c r="I17" t="s">
        <v>279</v>
      </c>
    </row>
    <row r="18" spans="1:9">
      <c r="A18" s="10">
        <v>17</v>
      </c>
      <c r="B18" s="2" t="s">
        <v>31</v>
      </c>
      <c r="C18" s="10" t="s">
        <v>300</v>
      </c>
      <c r="D18" s="5" t="s">
        <v>32</v>
      </c>
      <c r="F18" s="16"/>
      <c r="I18" t="s">
        <v>288</v>
      </c>
    </row>
    <row r="19" spans="1:9">
      <c r="A19" s="10">
        <v>18</v>
      </c>
      <c r="B19" s="2" t="s">
        <v>33</v>
      </c>
      <c r="C19" s="10" t="s">
        <v>301</v>
      </c>
      <c r="D19" s="5" t="s">
        <v>34</v>
      </c>
      <c r="I19" t="s">
        <v>289</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28" zoomScaleNormal="100" workbookViewId="0">
      <selection activeCell="D41" sqref="D41"/>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346</v>
      </c>
      <c r="H1" s="139" t="s">
        <v>347</v>
      </c>
      <c r="I1" s="139" t="s">
        <v>348</v>
      </c>
      <c r="J1" s="139" t="s">
        <v>349</v>
      </c>
      <c r="K1" s="140" t="s">
        <v>350</v>
      </c>
      <c r="L1" s="140" t="s">
        <v>351</v>
      </c>
      <c r="M1" s="140" t="s">
        <v>352</v>
      </c>
      <c r="N1" s="140" t="s">
        <v>353</v>
      </c>
      <c r="O1" s="140" t="s">
        <v>354</v>
      </c>
      <c r="P1" s="140" t="s">
        <v>355</v>
      </c>
      <c r="Q1" s="140" t="s">
        <v>356</v>
      </c>
      <c r="R1" s="139" t="s">
        <v>131</v>
      </c>
      <c r="S1" s="139" t="s">
        <v>132</v>
      </c>
      <c r="T1" s="139" t="s">
        <v>357</v>
      </c>
      <c r="U1" s="139" t="s">
        <v>358</v>
      </c>
      <c r="V1" s="139" t="s">
        <v>359</v>
      </c>
      <c r="W1" s="139" t="s">
        <v>360</v>
      </c>
      <c r="X1" s="139" t="s">
        <v>361</v>
      </c>
      <c r="Y1" s="139" t="s">
        <v>362</v>
      </c>
      <c r="Z1" s="139" t="s">
        <v>363</v>
      </c>
      <c r="AA1" s="139" t="s">
        <v>364</v>
      </c>
      <c r="AB1" s="139" t="s">
        <v>365</v>
      </c>
      <c r="AC1" s="139" t="s">
        <v>366</v>
      </c>
      <c r="AD1" s="139" t="s">
        <v>367</v>
      </c>
      <c r="AF1" s="2" t="s">
        <v>158</v>
      </c>
      <c r="AG1" s="2" t="s">
        <v>188</v>
      </c>
      <c r="AI1" t="s">
        <v>259</v>
      </c>
      <c r="AJ1" t="s">
        <v>260</v>
      </c>
      <c r="AK1" t="s">
        <v>261</v>
      </c>
      <c r="AM1" t="s">
        <v>451</v>
      </c>
    </row>
    <row r="2" spans="1:39">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0</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4.0</v>
      </c>
      <c r="S2" s="139" t="str">
        <f>IFERROR(INDEX(Расходка[Наименование расходного материала],MATCH(Расходка[№],Поиск_расходки[Индекс2],0)),"")</f>
        <v>Dolphin</v>
      </c>
      <c r="T2" s="139" t="str">
        <f>IFERROR(INDEX(Расходка[Наименование расходного материала],MATCH(Расходка[№],Поиск_расходки[Индекс3],0)),"")</f>
        <v>Intuition</v>
      </c>
      <c r="U2" s="139" t="str">
        <f>IFERROR(INDEX(Расходка[Наименование расходного материала],MATCH(Расходка[№],Поиск_расходки[Индекс4],0)),"")</f>
        <v>Runthrough NS Intermediate</v>
      </c>
      <c r="V2" s="139" t="str">
        <f>IFERROR(INDEX(Расходка[Наименование расходного материала],MATCH(Расходка[№],Поиск_расходки[Индекс5],0)),"")</f>
        <v>Sprinter Legend</v>
      </c>
      <c r="W2" s="139" t="str">
        <f>IFERROR(INDEX(Расходка[Наименование расходного материала],MATCH(Расходка[№],Поиск_расходки[Индекс6],0)),"")</f>
        <v>Sprinter Legend</v>
      </c>
      <c r="X2" s="139" t="str">
        <f>IFERROR(INDEX(Расходка[Наименование расходного материала],MATCH(Расходка[№],Поиск_расходки[Индекс7],0)),"")</f>
        <v>DES, Resolute Integtity</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0</v>
      </c>
      <c r="L3" s="140">
        <f>IF(ISNUMBER(SEARCH('Карта учёта'!$B$20,Расходка[Наименование расходного материала])),MAX($L$1:L2)+1,0)</f>
        <v>0</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
      </c>
      <c r="Y3" s="139" t="str">
        <f>IFERROR(INDEX(Расходка[Наименование расходного материала],MATCH(Расходка[№],Поиск_расходки[Индекс8],0)),"")</f>
        <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253</v>
      </c>
      <c r="AJ3" t="s">
        <v>263</v>
      </c>
      <c r="AK3" t="str">
        <f t="shared" ref="AK3:AK6" si="0">CONCATENATE(AI3,AJ3)</f>
        <v>Контраст: Омнипак 350</v>
      </c>
      <c r="AM3" t="s">
        <v>3</v>
      </c>
    </row>
    <row r="4" spans="1:39">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1</v>
      </c>
      <c r="J4" s="140">
        <f>IF(ISNUMBER(SEARCH('Карта учёта'!$B$18,Расходка[Наименование расходного материала])),MAX($J$1:J3)+1,0)</f>
        <v>1</v>
      </c>
      <c r="K4" s="140">
        <f>IF(ISNUMBER(SEARCH('Карта учёта'!$B$19,Расходка[Наименование расходного материала])),MAX($K$1:K3)+1,0)</f>
        <v>0</v>
      </c>
      <c r="L4" s="140">
        <f>IF(ISNUMBER(SEARCH('Карта учёта'!$B$20,Расходка[Наименование расходного материала])),MAX($L$1:L3)+1,0)</f>
        <v>0</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
      </c>
      <c r="Y4" s="139" t="str">
        <f>IFERROR(INDEX(Расходка[Наименование расходного материала],MATCH(Расходка[№],Поиск_расходки[Индекс8],0)),"")</f>
        <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253</v>
      </c>
      <c r="AJ4" t="s">
        <v>264</v>
      </c>
      <c r="AK4" t="str">
        <f t="shared" si="0"/>
        <v>Контраст: Оптирей 350</v>
      </c>
      <c r="AM4" t="s">
        <v>6</v>
      </c>
    </row>
    <row r="5" spans="1:39">
      <c r="A5">
        <v>4</v>
      </c>
      <c r="B5" t="s">
        <v>5</v>
      </c>
      <c r="C5" t="s">
        <v>343</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0</v>
      </c>
      <c r="L5" s="140">
        <f>IF(ISNUMBER(SEARCH('Карта учёта'!$B$20,Расходка[Наименование расходного материала])),MAX($L$1:L4)+1,0)</f>
        <v>0</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
      </c>
      <c r="Y5" s="139" t="str">
        <f>IFERROR(INDEX(Расходка[Наименование расходного материала],MATCH(Расходка[№],Поиск_расходки[Индекс8],0)),"")</f>
        <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157</v>
      </c>
      <c r="AI5" t="s">
        <v>253</v>
      </c>
      <c r="AJ5" t="s">
        <v>265</v>
      </c>
      <c r="AK5" t="str">
        <f t="shared" si="0"/>
        <v>Контраст: Юнигексол 350</v>
      </c>
      <c r="AM5" t="s">
        <v>5</v>
      </c>
    </row>
    <row r="6" spans="1:39">
      <c r="A6">
        <v>5</v>
      </c>
      <c r="B6" t="s">
        <v>5</v>
      </c>
      <c r="C6" s="1" t="s">
        <v>344</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0</v>
      </c>
      <c r="L6" s="140">
        <f>IF(ISNUMBER(SEARCH('Карта учёта'!$B$20,Расходка[Наименование расходного материала])),MAX($L$1:L5)+1,0)</f>
        <v>0</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
      </c>
      <c r="Y6" s="139" t="str">
        <f>IFERROR(INDEX(Расходка[Наименование расходного материала],MATCH(Расходка[№],Поиск_расходки[Индекс8],0)),"")</f>
        <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253</v>
      </c>
      <c r="AJ6" t="s">
        <v>266</v>
      </c>
      <c r="AK6" t="str">
        <f t="shared" si="0"/>
        <v>Контраст: Сканлюкс 370</v>
      </c>
      <c r="AM6" t="s">
        <v>122</v>
      </c>
    </row>
    <row r="7" spans="1:39">
      <c r="A7">
        <v>6</v>
      </c>
      <c r="B7" t="s">
        <v>5</v>
      </c>
      <c r="C7" s="1" t="s">
        <v>378</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0</v>
      </c>
      <c r="L7" s="140">
        <f>IF(ISNUMBER(SEARCH('Карта учёта'!$B$20,Расходка[Наименование расходного материала])),MAX($L$1:L6)+1,0)</f>
        <v>0</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
      </c>
      <c r="Y7" s="139" t="str">
        <f>IFERROR(INDEX(Расходка[Наименование расходного материала],MATCH(Расходка[№],Поиск_расходки[Индекс8],0)),"")</f>
        <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253</v>
      </c>
      <c r="AJ7" t="s">
        <v>267</v>
      </c>
      <c r="AK7" t="str">
        <f t="shared" ref="AK7:AK8" si="1">CONCATENATE(AI7,AJ7)</f>
        <v>Контраст: Йогексол 350</v>
      </c>
      <c r="AM7" t="s">
        <v>377</v>
      </c>
    </row>
    <row r="8" spans="1:39">
      <c r="A8">
        <v>7</v>
      </c>
      <c r="B8" t="s">
        <v>3</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0</v>
      </c>
      <c r="L8" s="140">
        <f>IF(ISNUMBER(SEARCH('Карта учёта'!$B$20,Расходка[Наименование расходного материала])),MAX($L$1:L7)+1,0)</f>
        <v>0</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
      </c>
      <c r="Y8" s="139" t="str">
        <f>IFERROR(INDEX(Расходка[Наименование расходного материала],MATCH(Расходка[№],Поиск_расходки[Индекс8],0)),"")</f>
        <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253</v>
      </c>
      <c r="AJ8" t="s">
        <v>268</v>
      </c>
      <c r="AK8" t="str">
        <f t="shared" si="1"/>
        <v>Контраст: Визипак 320</v>
      </c>
      <c r="AM8" t="s">
        <v>269</v>
      </c>
    </row>
    <row r="9" spans="1:39">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0</v>
      </c>
      <c r="L9" s="140">
        <f>IF(ISNUMBER(SEARCH('Карта учёта'!$B$20,Расходка[Наименование расходного материала])),MAX($L$1:L8)+1,0)</f>
        <v>0</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
      </c>
      <c r="Y9" s="139" t="str">
        <f>IFERROR(INDEX(Расходка[Наименование расходного материала],MATCH(Расходка[№],Поиск_расходки[Индекс8],0)),"")</f>
        <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c r="AM9" t="s">
        <v>123</v>
      </c>
    </row>
    <row r="10" spans="1:39">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0</v>
      </c>
      <c r="L10" s="140">
        <f>IF(ISNUMBER(SEARCH('Карта учёта'!$B$20,Расходка[Наименование расходного материала])),MAX($L$1:L9)+1,0)</f>
        <v>0</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
      </c>
      <c r="Y10" s="139" t="str">
        <f>IFERROR(INDEX(Расходка[Наименование расходного материала],MATCH(Расходка[№],Поиск_расходки[Индекс8],0)),"")</f>
        <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c r="AM10" t="s">
        <v>368</v>
      </c>
    </row>
    <row r="11" spans="1:39">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0</v>
      </c>
      <c r="L11" s="140">
        <f>IF(ISNUMBER(SEARCH('Карта учёта'!$B$20,Расходка[Наименование расходного материала])),MAX($L$1:L10)+1,0)</f>
        <v>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
      </c>
      <c r="Y11" s="139" t="str">
        <f>IFERROR(INDEX(Расходка[Наименование расходного материала],MATCH(Расходка[№],Поиск_расходки[Индекс8],0)),"")</f>
        <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175</v>
      </c>
      <c r="AI11" s="2" t="s">
        <v>90</v>
      </c>
      <c r="AJ11" s="199" t="s">
        <v>452</v>
      </c>
      <c r="AM11" t="s">
        <v>379</v>
      </c>
    </row>
    <row r="12" spans="1:39">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0</v>
      </c>
      <c r="L12" s="140">
        <f>IF(ISNUMBER(SEARCH('Карта учёта'!$B$20,Расходка[Наименование расходного материала])),MAX($L$1:L11)+1,0)</f>
        <v>0</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
      </c>
      <c r="Y12" s="139" t="str">
        <f>IFERROR(INDEX(Расходка[Наименование расходного материала],MATCH(Расходка[№],Поиск_расходки[Индекс8],0)),"")</f>
        <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c r="AI12" s="2">
        <v>155760</v>
      </c>
      <c r="AJ12" s="161" t="s">
        <v>386</v>
      </c>
    </row>
    <row r="13" spans="1:39">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0</v>
      </c>
      <c r="L13" s="140">
        <f>IF(ISNUMBER(SEARCH('Карта учёта'!$B$20,Расходка[Наименование расходного материала])),MAX($L$1:L12)+1,0)</f>
        <v>0</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
      </c>
      <c r="Y13" s="139" t="str">
        <f>IFERROR(INDEX(Расходка[Наименование расходного материала],MATCH(Расходка[№],Поиск_расходки[Индекс8],0)),"")</f>
        <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s="2">
        <v>155800</v>
      </c>
      <c r="AJ13" s="162" t="s">
        <v>387</v>
      </c>
    </row>
    <row r="14" spans="1:39">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0</v>
      </c>
      <c r="L14" s="140">
        <f>IF(ISNUMBER(SEARCH('Карта учёта'!$B$20,Расходка[Наименование расходного материала])),MAX($L$1:L13)+1,0)</f>
        <v>0</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
      </c>
      <c r="Y14" s="139" t="str">
        <f>IFERROR(INDEX(Расходка[Наименование расходного материала],MATCH(Расходка[№],Поиск_расходки[Индекс8],0)),"")</f>
        <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s="2">
        <v>218190</v>
      </c>
      <c r="AJ14" s="162" t="s">
        <v>388</v>
      </c>
    </row>
    <row r="15" spans="1:39">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0</v>
      </c>
      <c r="L15" s="140">
        <f>IF(ISNUMBER(SEARCH('Карта учёта'!$B$20,Расходка[Наименование расходного материала])),MAX($L$1:L14)+1,0)</f>
        <v>0</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
      </c>
      <c r="Y15" s="139" t="str">
        <f>IFERROR(INDEX(Расходка[Наименование расходного материала],MATCH(Расходка[№],Поиск_расходки[Индекс8],0)),"")</f>
        <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s="2">
        <v>136170</v>
      </c>
      <c r="AJ15" t="s">
        <v>5</v>
      </c>
    </row>
    <row r="16" spans="1:39">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0</v>
      </c>
      <c r="L16" s="140">
        <f>IF(ISNUMBER(SEARCH('Карта учёта'!$B$20,Расходка[Наименование расходного материала])),MAX($L$1:L15)+1,0)</f>
        <v>0</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
      </c>
      <c r="Y16" s="139" t="str">
        <f>IFERROR(INDEX(Расходка[Наименование расходного материала],MATCH(Расходка[№],Поиск_расходки[Индекс8],0)),"")</f>
        <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0</v>
      </c>
      <c r="L17" s="140">
        <f>IF(ISNUMBER(SEARCH('Карта учёта'!$B$20,Расходка[Наименование расходного материала])),MAX($L$1:L16)+1,0)</f>
        <v>0</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
      </c>
      <c r="Y17" s="139" t="str">
        <f>IFERROR(INDEX(Расходка[Наименование расходного материала],MATCH(Расходка[№],Поиск_расходки[Индекс8],0)),"")</f>
        <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0</v>
      </c>
      <c r="L18" s="140">
        <f>IF(ISNUMBER(SEARCH('Карта учёта'!$B$20,Расходка[Наименование расходного материала])),MAX($L$1:L17)+1,0)</f>
        <v>0</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
      </c>
      <c r="Y18" s="139" t="str">
        <f>IFERROR(INDEX(Расходка[Наименование расходного материала],MATCH(Расходка[№],Поиск_расходки[Индекс8],0)),"")</f>
        <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1</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0</v>
      </c>
      <c r="L19" s="140">
        <f>IF(ISNUMBER(SEARCH('Карта учёта'!$B$20,Расходка[Наименование расходного материала])),MAX($L$1:L18)+1,0)</f>
        <v>0</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
      </c>
      <c r="Y19" s="139" t="str">
        <f>IFERROR(INDEX(Расходка[Наименование расходного материала],MATCH(Расходка[№],Поиск_расходки[Индекс8],0)),"")</f>
        <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3</v>
      </c>
      <c r="C20" s="1" t="s">
        <v>458</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0</v>
      </c>
      <c r="K20" s="140">
        <f>IF(ISNUMBER(SEARCH('Карта учёта'!$B$19,Расходка[Наименование расходного материала])),MAX($K$1:K19)+1,0)</f>
        <v>0</v>
      </c>
      <c r="L20" s="140">
        <f>IF(ISNUMBER(SEARCH('Карта учёта'!$B$20,Расходка[Наименование расходного материала])),MAX($L$1:L19)+1,0)</f>
        <v>0</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
      </c>
      <c r="Y20" s="139" t="str">
        <f>IFERROR(INDEX(Расходка[Наименование расходного материала],MATCH(Расходка[№],Поиск_расходки[Индекс8],0)),"")</f>
        <v/>
      </c>
      <c r="Z20" s="139" t="str">
        <f>IFERROR(INDEX(Расходка[Наименование расходного материала],MATCH(Расходка[№],Поиск_расходки[Индекс9],0)),"")</f>
        <v>Gaia Second</v>
      </c>
      <c r="AA20" s="139" t="str">
        <f>IFERROR(INDEX(Расходка[Наименование расходного материала],MATCH(Расходка[№],Поиск_расходки[Индекс10],0)),"")</f>
        <v>Gaia Second</v>
      </c>
      <c r="AB20" s="139" t="str">
        <f>IFERROR(INDEX(Расходка[Наименование расходного материала],MATCH(Расходка[№],Поиск_расходки[Индекс11],0)),"")</f>
        <v>Gaia Second</v>
      </c>
      <c r="AC20" s="139" t="str">
        <f>IFERROR(INDEX(Расходка[Наименование расходного материала],MATCH(Расходка[№],Поиск_расходки[Индекс12],0)),"")</f>
        <v>Gaia Second</v>
      </c>
      <c r="AD20" s="139" t="str">
        <f>IFERROR(INDEX(Расходка[Наименование расходного материала],MATCH(Расходка[№],Поиск_расходки[Индекс13],0)),"")</f>
        <v>Gaia Second</v>
      </c>
      <c r="AF20" s="4" t="s">
        <v>5</v>
      </c>
      <c r="AG20" s="4" t="s">
        <v>116</v>
      </c>
    </row>
    <row r="21" spans="1:33">
      <c r="A21">
        <v>20</v>
      </c>
      <c r="B21" t="s">
        <v>6</v>
      </c>
      <c r="C21" s="163" t="s">
        <v>400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1</v>
      </c>
      <c r="L21" s="140">
        <f>IF(ISNUMBER(SEARCH('Карта учёта'!$B$20,Расходка[Наименование расходного материала])),MAX($L$1:L20)+1,0)</f>
        <v>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
      </c>
      <c r="Y21" s="139" t="str">
        <f>IFERROR(INDEX(Расходка[Наименование расходного материала],MATCH(Расходка[№],Поиск_расходки[Индекс8],0)),"")</f>
        <v/>
      </c>
      <c r="Z21" s="139" t="str">
        <f>IFERROR(INDEX(Расходка[Наименование расходного материала],MATCH(Расходка[№],Поиск_расходки[Индекс9],0)),"")</f>
        <v>DES, Resolute Integtity</v>
      </c>
      <c r="AA21" s="139" t="str">
        <f>IFERROR(INDEX(Расходка[Наименование расходного материала],MATCH(Расходка[№],Поиск_расходки[Индекс10],0)),"")</f>
        <v>DES, Resolute Integtity</v>
      </c>
      <c r="AB21" s="139" t="str">
        <f>IFERROR(INDEX(Расходка[Наименование расходного материала],MATCH(Расходка[№],Поиск_расходки[Индекс11],0)),"")</f>
        <v>DES, Resolute Integtity</v>
      </c>
      <c r="AC21" s="139" t="str">
        <f>IFERROR(INDEX(Расходка[Наименование расходного материала],MATCH(Расходка[№],Поиск_расходки[Индекс12],0)),"")</f>
        <v>DES, Resolute Integtity</v>
      </c>
      <c r="AD21" s="139" t="str">
        <f>IFERROR(INDEX(Расходка[Наименование расходного материала],MATCH(Расходка[№],Поиск_расходки[Индекс13],0)),"")</f>
        <v>DES, Resolute Integtity</v>
      </c>
      <c r="AF21" s="4" t="s">
        <v>5</v>
      </c>
      <c r="AG21" s="4" t="s">
        <v>117</v>
      </c>
    </row>
    <row r="22" spans="1:33">
      <c r="A22">
        <v>21</v>
      </c>
      <c r="B22" t="s">
        <v>6</v>
      </c>
      <c r="C22" s="196" t="s">
        <v>430</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0</v>
      </c>
      <c r="L22" s="140">
        <f>IF(ISNUMBER(SEARCH('Карта учёта'!$B$20,Расходка[Наименование расходного материала])),MAX($L$1:L21)+1,0)</f>
        <v>0</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
      </c>
      <c r="Y22" s="139" t="str">
        <f>IFERROR(INDEX(Расходка[Наименование расходного материала],MATCH(Расходка[№],Поиск_расходки[Индекс8],0)),"")</f>
        <v/>
      </c>
      <c r="Z22" s="139" t="str">
        <f>IFERROR(INDEX(Расходка[Наименование расходного материала],MATCH(Расходка[№],Поиск_расходки[Индекс9],0)),"")</f>
        <v>DES, Calipso</v>
      </c>
      <c r="AA22" s="139" t="str">
        <f>IFERROR(INDEX(Расходка[Наименование расходного материала],MATCH(Расходка[№],Поиск_расходки[Индекс10],0)),"")</f>
        <v>DES, Calipso</v>
      </c>
      <c r="AB22" s="139" t="str">
        <f>IFERROR(INDEX(Расходка[Наименование расходного материала],MATCH(Расходка[№],Поиск_расходки[Индекс11],0)),"")</f>
        <v>DES, Calipso</v>
      </c>
      <c r="AC22" s="139" t="str">
        <f>IFERROR(INDEX(Расходка[Наименование расходного материала],MATCH(Расходка[№],Поиск_расходки[Индекс12],0)),"")</f>
        <v>DES, Calipso</v>
      </c>
      <c r="AD22" s="139" t="str">
        <f>IFERROR(INDEX(Расходка[Наименование расходного материала],MATCH(Расходка[№],Поиск_расходки[Индекс13],0)),"")</f>
        <v>DES, Calipso</v>
      </c>
      <c r="AF22" s="4" t="s">
        <v>5</v>
      </c>
      <c r="AG22" s="4" t="s">
        <v>118</v>
      </c>
    </row>
    <row r="23" spans="1:33">
      <c r="A23">
        <v>22</v>
      </c>
      <c r="B23" t="s">
        <v>6</v>
      </c>
      <c r="C23" s="196" t="s">
        <v>429</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0</v>
      </c>
      <c r="L23" s="140">
        <f>IF(ISNUMBER(SEARCH('Карта учёта'!$B$20,Расходка[Наименование расходного материала])),MAX($L$1:L22)+1,0)</f>
        <v>0</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
      </c>
      <c r="Y23" s="139" t="str">
        <f>IFERROR(INDEX(Расходка[Наименование расходного материала],MATCH(Расходка[№],Поиск_расходки[Индекс8],0)),"")</f>
        <v/>
      </c>
      <c r="Z23" s="139" t="str">
        <f>IFERROR(INDEX(Расходка[Наименование расходного материала],MATCH(Расходка[№],Поиск_расходки[Индекс9],0)),"")</f>
        <v>DES, NanoMed</v>
      </c>
      <c r="AA23" s="139" t="str">
        <f>IFERROR(INDEX(Расходка[Наименование расходного материала],MATCH(Расходка[№],Поиск_расходки[Индекс10],0)),"")</f>
        <v>DES, NanoMed</v>
      </c>
      <c r="AB23" s="139" t="str">
        <f>IFERROR(INDEX(Расходка[Наименование расходного материала],MATCH(Расходка[№],Поиск_расходки[Индекс11],0)),"")</f>
        <v>DES, NanoMed</v>
      </c>
      <c r="AC23" s="139" t="str">
        <f>IFERROR(INDEX(Расходка[Наименование расходного материала],MATCH(Расходка[№],Поиск_расходки[Индекс12],0)),"")</f>
        <v>DES, NanoMed</v>
      </c>
      <c r="AD23" s="139" t="str">
        <f>IFERROR(INDEX(Расходка[Наименование расходного материала],MATCH(Расходка[№],Поиск_расходки[Индекс13],0)),"")</f>
        <v>DES, NanoMed</v>
      </c>
      <c r="AF23" s="4" t="s">
        <v>5</v>
      </c>
      <c r="AG23" s="4" t="s">
        <v>119</v>
      </c>
    </row>
    <row r="24" spans="1:33">
      <c r="A24">
        <v>23</v>
      </c>
      <c r="B24" t="s">
        <v>6</v>
      </c>
      <c r="C24" s="198" t="s">
        <v>445</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0</v>
      </c>
      <c r="L24" s="140">
        <f>IF(ISNUMBER(SEARCH('Карта учёта'!$B$20,Расходка[Наименование расходного материала])),MAX($L$1:L23)+1,0)</f>
        <v>0</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
      </c>
      <c r="Y24" s="139" t="str">
        <f>IFERROR(INDEX(Расходка[Наименование расходного материала],MATCH(Расходка[№],Поиск_расходки[Индекс8],0)),"")</f>
        <v/>
      </c>
      <c r="Z24" s="139" t="str">
        <f>IFERROR(INDEX(Расходка[Наименование расходного материала],MATCH(Расходка[№],Поиск_расходки[Индекс9],0)),"")</f>
        <v>DES,Firehawk</v>
      </c>
      <c r="AA24" s="139" t="str">
        <f>IFERROR(INDEX(Расходка[Наименование расходного материала],MATCH(Расходка[№],Поиск_расходки[Индекс10],0)),"")</f>
        <v>DES,Firehawk</v>
      </c>
      <c r="AB24" s="139" t="str">
        <f>IFERROR(INDEX(Расходка[Наименование расходного материала],MATCH(Расходка[№],Поиск_расходки[Индекс11],0)),"")</f>
        <v>DES,Firehawk</v>
      </c>
      <c r="AC24" s="139" t="str">
        <f>IFERROR(INDEX(Расходка[Наименование расходного материала],MATCH(Расходка[№],Поиск_расходки[Индекс12],0)),"")</f>
        <v>DES,Firehawk</v>
      </c>
      <c r="AD24" s="139" t="str">
        <f>IFERROR(INDEX(Расходка[Наименование расходного материала],MATCH(Расходка[№],Поиск_расходки[Индекс13],0)),"")</f>
        <v>DES,Firehawk</v>
      </c>
      <c r="AF24" s="4" t="s">
        <v>5</v>
      </c>
      <c r="AG24" s="4" t="s">
        <v>120</v>
      </c>
    </row>
    <row r="25" spans="1:33">
      <c r="A25">
        <v>24</v>
      </c>
      <c r="B25" t="s">
        <v>6</v>
      </c>
      <c r="C25" s="1" t="s">
        <v>345</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0</v>
      </c>
      <c r="L25" s="140">
        <f>IF(ISNUMBER(SEARCH('Карта учёта'!$B$20,Расходка[Наименование расходного материала])),MAX($L$1:L24)+1,0)</f>
        <v>0</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
      </c>
      <c r="Y25" s="139" t="str">
        <f>IFERROR(INDEX(Расходка[Наименование расходного материала],MATCH(Расходка[№],Поиск_расходки[Индекс8],0)),"")</f>
        <v/>
      </c>
      <c r="Z25" s="139" t="str">
        <f>IFERROR(INDEX(Расходка[Наименование расходного материала],MATCH(Расходка[№],Поиск_расходки[Индекс9],0)),"")</f>
        <v>BMS, Integtity</v>
      </c>
      <c r="AA25" s="139" t="str">
        <f>IFERROR(INDEX(Расходка[Наименование расходного материала],MATCH(Расходка[№],Поиск_расходки[Индекс10],0)),"")</f>
        <v>BMS, Integtity</v>
      </c>
      <c r="AB25" s="139" t="str">
        <f>IFERROR(INDEX(Расходка[Наименование расходного материала],MATCH(Расходка[№],Поиск_расходки[Индекс11],0)),"")</f>
        <v>BMS, Integtity</v>
      </c>
      <c r="AC25" s="139" t="str">
        <f>IFERROR(INDEX(Расходка[Наименование расходного материала],MATCH(Расходка[№],Поиск_расходки[Индекс12],0)),"")</f>
        <v>BMS, Integtity</v>
      </c>
      <c r="AD25" s="139" t="str">
        <f>IFERROR(INDEX(Расходка[Наименование расходного материала],MATCH(Расходка[№],Поиск_расходки[Индекс13],0)),"")</f>
        <v>BMS, Integtity</v>
      </c>
      <c r="AF25" s="4" t="s">
        <v>5</v>
      </c>
      <c r="AG25" s="4" t="s">
        <v>121</v>
      </c>
    </row>
    <row r="26" spans="1:33">
      <c r="A26">
        <v>25</v>
      </c>
      <c r="B26" t="s">
        <v>123</v>
      </c>
      <c r="C26" s="1" t="s">
        <v>401</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0</v>
      </c>
      <c r="L26" s="142">
        <f>IF(ISNUMBER(SEARCH('Карта учёта'!$B$20,Расходка[Наименование расходного материала])),MAX($L$1:L25)+1,0)</f>
        <v>0</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
      </c>
      <c r="Y26" s="144" t="str">
        <f>IFERROR(INDEX(Расходка[Наименование расходного материала],MATCH(Расходка[№],Поиск_расходки[Индекс8],0)),"")</f>
        <v/>
      </c>
      <c r="Z26" s="144" t="str">
        <f>IFERROR(INDEX(Расходка[Наименование расходного материала],MATCH(Расходка[№],Поиск_расходки[Индекс9],0)),"")</f>
        <v>Guidezilla™ II 6F</v>
      </c>
      <c r="AA26" s="144" t="str">
        <f>IFERROR(INDEX(Расходка[Наименование расходного материала],MATCH(Расходка[№],Поиск_расходки[Индекс10],0)),"")</f>
        <v>Guidezilla™ II 6F</v>
      </c>
      <c r="AB26" s="144" t="str">
        <f>IFERROR(INDEX(Расходка[Наименование расходного материала],MATCH(Расходка[№],Поиск_расходки[Индекс11],0)),"")</f>
        <v>Guidezilla™ II 6F</v>
      </c>
      <c r="AC26" s="144" t="str">
        <f>IFERROR(INDEX(Расходка[Наименование расходного материала],MATCH(Расходка[№],Поиск_расходки[Индекс12],0)),"")</f>
        <v>Guidezilla™ II 6F</v>
      </c>
      <c r="AD26" s="144" t="str">
        <f>IFERROR(INDEX(Расходка[Наименование расходного материала],MATCH(Расходка[№],Поиск_расходки[Индекс13],0)),"")</f>
        <v>Guidezilla™ II 6F</v>
      </c>
      <c r="AF26" s="4" t="s">
        <v>5</v>
      </c>
      <c r="AG26" s="4" t="s">
        <v>373</v>
      </c>
    </row>
    <row r="27" spans="1:33">
      <c r="A27">
        <v>26</v>
      </c>
      <c r="B27" t="s">
        <v>123</v>
      </c>
      <c r="C27" s="1" t="s">
        <v>427</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0</v>
      </c>
      <c r="L27" s="142">
        <f>IF(ISNUMBER(SEARCH('Карта учёта'!$B$20,Расходка[Наименование расходного материала])),MAX($L$1:L26)+1,0)</f>
        <v>0</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
      </c>
      <c r="Y27" s="144" t="str">
        <f>IFERROR(INDEX(Расходка[Наименование расходного материала],MATCH(Расходка[№],Поиск_расходки[Индекс8],0)),"")</f>
        <v/>
      </c>
      <c r="Z27" s="144" t="str">
        <f>IFERROR(INDEX(Расходка[Наименование расходного материала],MATCH(Расходка[№],Поиск_расходки[Индекс9],0)),"")</f>
        <v>Telescope ™ II 6F</v>
      </c>
      <c r="AA27" s="144" t="str">
        <f>IFERROR(INDEX(Расходка[Наименование расходного материала],MATCH(Расходка[№],Поиск_расходки[Индекс10],0)),"")</f>
        <v>Telescope ™ II 6F</v>
      </c>
      <c r="AB27" s="144" t="str">
        <f>IFERROR(INDEX(Расходка[Наименование расходного материала],MATCH(Расходка[№],Поиск_расходки[Индекс11],0)),"")</f>
        <v>Telescope ™ II 6F</v>
      </c>
      <c r="AC27" s="144" t="str">
        <f>IFERROR(INDEX(Расходка[Наименование расходного материала],MATCH(Расходка[№],Поиск_расходки[Индекс12],0)),"")</f>
        <v>Telescope ™ II 6F</v>
      </c>
      <c r="AD27" s="144" t="str">
        <f>IFERROR(INDEX(Расходка[Наименование расходного материала],MATCH(Расходка[№],Поиск_расходки[Индекс13],0)),"")</f>
        <v>Telescope ™ II 6F</v>
      </c>
      <c r="AF27" s="4" t="s">
        <v>5</v>
      </c>
      <c r="AG27" s="4" t="s">
        <v>374</v>
      </c>
    </row>
    <row r="28" spans="1:33">
      <c r="A28">
        <v>27</v>
      </c>
      <c r="B28" t="s">
        <v>4</v>
      </c>
      <c r="C28" t="s">
        <v>402</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0</v>
      </c>
      <c r="L28" s="142">
        <f>IF(ISNUMBER(SEARCH('Карта учёта'!$B$20,Расходка[Наименование расходного материала])),MAX($L$1:L27)+1,0)</f>
        <v>0</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
      </c>
      <c r="Y28" s="144" t="str">
        <f>IFERROR(INDEX(Расходка[Наименование расходного материала],MATCH(Расходка[№],Поиск_расходки[Индекс8],0)),"")</f>
        <v/>
      </c>
      <c r="Z28" s="144" t="str">
        <f>IFERROR(INDEX(Расходка[Наименование расходного материала],MATCH(Расходка[№],Поиск_расходки[Индекс9],0)),"")</f>
        <v>Launcher 6F EBU 3.5</v>
      </c>
      <c r="AA28" s="144" t="str">
        <f>IFERROR(INDEX(Расходка[Наименование расходного материала],MATCH(Расходка[№],Поиск_расходки[Индекс10],0)),"")</f>
        <v>Launcher 6F EBU 3.5</v>
      </c>
      <c r="AB28" s="144" t="str">
        <f>IFERROR(INDEX(Расходка[Наименование расходного материала],MATCH(Расходка[№],Поиск_расходки[Индекс11],0)),"")</f>
        <v>Launcher 6F EBU 3.5</v>
      </c>
      <c r="AC28" s="144" t="str">
        <f>IFERROR(INDEX(Расходка[Наименование расходного материала],MATCH(Расходка[№],Поиск_расходки[Индекс12],0)),"")</f>
        <v>Launcher 6F EBU 3.5</v>
      </c>
      <c r="AD28" s="144" t="str">
        <f>IFERROR(INDEX(Расходка[Наименование расходного материала],MATCH(Расходка[№],Поиск_расходки[Индекс13],0)),"")</f>
        <v>Launcher 6F EBU 3.5</v>
      </c>
      <c r="AF28" s="4" t="s">
        <v>5</v>
      </c>
      <c r="AG28" s="4" t="s">
        <v>457</v>
      </c>
    </row>
    <row r="29" spans="1:33">
      <c r="A29">
        <v>28</v>
      </c>
      <c r="B29" t="s">
        <v>4</v>
      </c>
      <c r="C29" t="s">
        <v>403</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0</v>
      </c>
      <c r="L29" s="142">
        <f>IF(ISNUMBER(SEARCH('Карта учёта'!$B$20,Расходка[Наименование расходного материала])),MAX($L$1:L28)+1,0)</f>
        <v>0</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
      </c>
      <c r="Y29" s="144" t="str">
        <f>IFERROR(INDEX(Расходка[Наименование расходного материала],MATCH(Расходка[№],Поиск_расходки[Индекс8],0)),"")</f>
        <v/>
      </c>
      <c r="Z29" s="144" t="str">
        <f>IFERROR(INDEX(Расходка[Наименование расходного материала],MATCH(Расходка[№],Поиск_расходки[Индекс9],0)),"")</f>
        <v>Launcher 6F EBU 4.0</v>
      </c>
      <c r="AA29" s="144" t="str">
        <f>IFERROR(INDEX(Расходка[Наименование расходного материала],MATCH(Расходка[№],Поиск_расходки[Индекс10],0)),"")</f>
        <v>Launcher 6F EBU 4.0</v>
      </c>
      <c r="AB29" s="144" t="str">
        <f>IFERROR(INDEX(Расходка[Наименование расходного материала],MATCH(Расходка[№],Поиск_расходки[Индекс11],0)),"")</f>
        <v>Launcher 6F EBU 4.0</v>
      </c>
      <c r="AC29" s="144" t="str">
        <f>IFERROR(INDEX(Расходка[Наименование расходного материала],MATCH(Расходка[№],Поиск_расходки[Индекс12],0)),"")</f>
        <v>Launcher 6F EBU 4.0</v>
      </c>
      <c r="AD29" s="144" t="str">
        <f>IFERROR(INDEX(Расходка[Наименование расходного материала],MATCH(Расходка[№],Поиск_расходки[Индекс13],0)),"")</f>
        <v>Launcher 6F EBU 4.0</v>
      </c>
      <c r="AF29" s="4" t="s">
        <v>6</v>
      </c>
      <c r="AG29" s="4" t="s">
        <v>159</v>
      </c>
    </row>
    <row r="30" spans="1:33">
      <c r="A30">
        <v>29</v>
      </c>
      <c r="B30" t="s">
        <v>4</v>
      </c>
      <c r="C30" t="s">
        <v>404</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0</v>
      </c>
      <c r="L30" s="142">
        <f>IF(ISNUMBER(SEARCH('Карта учёта'!$B$20,Расходка[Наименование расходного материала])),MAX($L$1:L29)+1,0)</f>
        <v>0</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
      </c>
      <c r="Y30" s="144" t="str">
        <f>IFERROR(INDEX(Расходка[Наименование расходного материала],MATCH(Расходка[№],Поиск_расходки[Индекс8],0)),"")</f>
        <v/>
      </c>
      <c r="Z30" s="144" t="str">
        <f>IFERROR(INDEX(Расходка[Наименование расходного материала],MATCH(Расходка[№],Поиск_расходки[Индекс9],0)),"")</f>
        <v>Launcher 6F JL 3.5</v>
      </c>
      <c r="AA30" s="144" t="str">
        <f>IFERROR(INDEX(Расходка[Наименование расходного материала],MATCH(Расходка[№],Поиск_расходки[Индекс10],0)),"")</f>
        <v>Launcher 6F JL 3.5</v>
      </c>
      <c r="AB30" s="144" t="str">
        <f>IFERROR(INDEX(Расходка[Наименование расходного материала],MATCH(Расходка[№],Поиск_расходки[Индекс11],0)),"")</f>
        <v>Launcher 6F JL 3.5</v>
      </c>
      <c r="AC30" s="144" t="str">
        <f>IFERROR(INDEX(Расходка[Наименование расходного материала],MATCH(Расходка[№],Поиск_расходки[Индекс12],0)),"")</f>
        <v>Launcher 6F JL 3.5</v>
      </c>
      <c r="AD30" s="144" t="str">
        <f>IFERROR(INDEX(Расходка[Наименование расходного материала],MATCH(Расходка[№],Поиск_расходки[Индекс13],0)),"")</f>
        <v>Launcher 6F JL 3.5</v>
      </c>
      <c r="AF30" s="4" t="s">
        <v>6</v>
      </c>
      <c r="AG30" s="4" t="s">
        <v>454</v>
      </c>
    </row>
    <row r="31" spans="1:33">
      <c r="A31">
        <v>30</v>
      </c>
      <c r="B31" t="s">
        <v>4</v>
      </c>
      <c r="C31" t="s">
        <v>405</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0</v>
      </c>
      <c r="L31" s="142">
        <f>IF(ISNUMBER(SEARCH('Карта учёта'!$B$20,Расходка[Наименование расходного материала])),MAX($L$1:L30)+1,0)</f>
        <v>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
      </c>
      <c r="Y31" s="144" t="str">
        <f>IFERROR(INDEX(Расходка[Наименование расходного материала],MATCH(Расходка[№],Поиск_расходки[Индекс8],0)),"")</f>
        <v/>
      </c>
      <c r="Z31" s="144" t="str">
        <f>IFERROR(INDEX(Расходка[Наименование расходного материала],MATCH(Расходка[№],Поиск_расходки[Индекс9],0)),"")</f>
        <v>Launcher 6F JL 4.0</v>
      </c>
      <c r="AA31" s="144" t="str">
        <f>IFERROR(INDEX(Расходка[Наименование расходного материала],MATCH(Расходка[№],Поиск_расходки[Индекс10],0)),"")</f>
        <v>Launcher 6F JL 4.0</v>
      </c>
      <c r="AB31" s="144" t="str">
        <f>IFERROR(INDEX(Расходка[Наименование расходного материала],MATCH(Расходка[№],Поиск_расходки[Индекс11],0)),"")</f>
        <v>Launcher 6F JL 4.0</v>
      </c>
      <c r="AC31" s="144" t="str">
        <f>IFERROR(INDEX(Расходка[Наименование расходного материала],MATCH(Расходка[№],Поиск_расходки[Индекс12],0)),"")</f>
        <v>Launcher 6F JL 4.0</v>
      </c>
      <c r="AD31" s="144" t="str">
        <f>IFERROR(INDEX(Расходка[Наименование расходного материала],MATCH(Расходка[№],Поиск_расходки[Индекс13],0)),"")</f>
        <v>Launcher 6F JL 4.0</v>
      </c>
      <c r="AF31" s="4" t="s">
        <v>6</v>
      </c>
      <c r="AG31" s="4" t="s">
        <v>420</v>
      </c>
    </row>
    <row r="32" spans="1:33">
      <c r="A32">
        <v>31</v>
      </c>
      <c r="B32" t="s">
        <v>4</v>
      </c>
      <c r="C32" t="s">
        <v>411</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0</v>
      </c>
      <c r="L32" s="142">
        <f>IF(ISNUMBER(SEARCH('Карта учёта'!$B$20,Расходка[Наименование расходного материала])),MAX($L$1:L31)+1,0)</f>
        <v>0</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
      </c>
      <c r="Y32" s="144" t="str">
        <f>IFERROR(INDEX(Расходка[Наименование расходного материала],MATCH(Расходка[№],Поиск_расходки[Индекс8],0)),"")</f>
        <v/>
      </c>
      <c r="Z32" s="144" t="str">
        <f>IFERROR(INDEX(Расходка[Наименование расходного материала],MATCH(Расходка[№],Поиск_расходки[Индекс9],0)),"")</f>
        <v>Launcher 6F JL 4.5</v>
      </c>
      <c r="AA32" s="144" t="str">
        <f>IFERROR(INDEX(Расходка[Наименование расходного материала],MATCH(Расходка[№],Поиск_расходки[Индекс10],0)),"")</f>
        <v>Launcher 6F JL 4.5</v>
      </c>
      <c r="AB32" s="144" t="str">
        <f>IFERROR(INDEX(Расходка[Наименование расходного материала],MATCH(Расходка[№],Поиск_расходки[Индекс11],0)),"")</f>
        <v>Launcher 6F JL 4.5</v>
      </c>
      <c r="AC32" s="144" t="str">
        <f>IFERROR(INDEX(Расходка[Наименование расходного материала],MATCH(Расходка[№],Поиск_расходки[Индекс12],0)),"")</f>
        <v>Launcher 6F JL 4.5</v>
      </c>
      <c r="AD32" s="144" t="str">
        <f>IFERROR(INDEX(Расходка[Наименование расходного материала],MATCH(Расходка[№],Поиск_расходки[Индекс13],0)),"")</f>
        <v>Launcher 6F JL 4.5</v>
      </c>
      <c r="AF32" s="4" t="s">
        <v>6</v>
      </c>
      <c r="AG32" s="4" t="s">
        <v>431</v>
      </c>
    </row>
    <row r="33" spans="1:33">
      <c r="A33">
        <v>32</v>
      </c>
      <c r="B33" t="s">
        <v>4</v>
      </c>
      <c r="C33" t="s">
        <v>446</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0</v>
      </c>
      <c r="L33" s="142">
        <f>IF(ISNUMBER(SEARCH('Карта учёта'!$B$20,Расходка[Наименование расходного материала])),MAX($L$1:L32)+1,0)</f>
        <v>0</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
      </c>
      <c r="Y33" s="144" t="str">
        <f>IFERROR(INDEX(Расходка[Наименование расходного материала],MATCH(Расходка[№],Поиск_расходки[Индекс8],0)),"")</f>
        <v/>
      </c>
      <c r="Z33" s="144" t="str">
        <f>IFERROR(INDEX(Расходка[Наименование расходного материала],MATCH(Расходка[№],Поиск_расходки[Индекс9],0)),"")</f>
        <v>Launcher 6F AL 1</v>
      </c>
      <c r="AA33" s="144" t="str">
        <f>IFERROR(INDEX(Расходка[Наименование расходного материала],MATCH(Расходка[№],Поиск_расходки[Индекс10],0)),"")</f>
        <v>Launcher 6F AL 1</v>
      </c>
      <c r="AB33" s="144" t="str">
        <f>IFERROR(INDEX(Расходка[Наименование расходного материала],MATCH(Расходка[№],Поиск_расходки[Индекс11],0)),"")</f>
        <v>Launcher 6F AL 1</v>
      </c>
      <c r="AC33" s="144" t="str">
        <f>IFERROR(INDEX(Расходка[Наименование расходного материала],MATCH(Расходка[№],Поиск_расходки[Индекс12],0)),"")</f>
        <v>Launcher 6F AL 1</v>
      </c>
      <c r="AD33" s="144" t="str">
        <f>IFERROR(INDEX(Расходка[Наименование расходного материала],MATCH(Расходка[№],Поиск_расходки[Индекс13],0)),"")</f>
        <v>Launcher 6F AL 1</v>
      </c>
      <c r="AF33" s="4" t="s">
        <v>6</v>
      </c>
      <c r="AG33" s="4" t="s">
        <v>105</v>
      </c>
    </row>
    <row r="34" spans="1:33">
      <c r="A34">
        <v>33</v>
      </c>
      <c r="B34" t="s">
        <v>4</v>
      </c>
      <c r="C34" t="s">
        <v>447</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0</v>
      </c>
      <c r="L34" s="142">
        <f>IF(ISNUMBER(SEARCH('Карта учёта'!$B$20,Расходка[Наименование расходного материала])),MAX($L$1:L33)+1,0)</f>
        <v>0</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
      </c>
      <c r="Y34" s="144" t="str">
        <f>IFERROR(INDEX(Расходка[Наименование расходного материала],MATCH(Расходка[№],Поиск_расходки[Индекс8],0)),"")</f>
        <v/>
      </c>
      <c r="Z34" s="144" t="str">
        <f>IFERROR(INDEX(Расходка[Наименование расходного материала],MATCH(Расходка[№],Поиск_расходки[Индекс9],0)),"")</f>
        <v>Launcher 6F AL 2</v>
      </c>
      <c r="AA34" s="144" t="str">
        <f>IFERROR(INDEX(Расходка[Наименование расходного материала],MATCH(Расходка[№],Поиск_расходки[Индекс10],0)),"")</f>
        <v>Launcher 6F AL 2</v>
      </c>
      <c r="AB34" s="144" t="str">
        <f>IFERROR(INDEX(Расходка[Наименование расходного материала],MATCH(Расходка[№],Поиск_расходки[Индекс11],0)),"")</f>
        <v>Launcher 6F AL 2</v>
      </c>
      <c r="AC34" s="144" t="str">
        <f>IFERROR(INDEX(Расходка[Наименование расходного материала],MATCH(Расходка[№],Поиск_расходки[Индекс12],0)),"")</f>
        <v>Launcher 6F AL 2</v>
      </c>
      <c r="AD34" s="144" t="str">
        <f>IFERROR(INDEX(Расходка[Наименование расходного материала],MATCH(Расходка[№],Поиск_расходки[Индекс13],0)),"")</f>
        <v>Launcher 6F AL 2</v>
      </c>
      <c r="AF34" s="4" t="s">
        <v>6</v>
      </c>
      <c r="AG34" s="4" t="s">
        <v>160</v>
      </c>
    </row>
    <row r="35" spans="1:33">
      <c r="A35">
        <v>34</v>
      </c>
      <c r="B35" t="s">
        <v>4</v>
      </c>
      <c r="C35" t="s">
        <v>406</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0</v>
      </c>
      <c r="L35" s="142">
        <f>IF(ISNUMBER(SEARCH('Карта учёта'!$B$20,Расходка[Наименование расходного материала])),MAX($L$1:L34)+1,0)</f>
        <v>0</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
      </c>
      <c r="Y35" s="144" t="str">
        <f>IFERROR(INDEX(Расходка[Наименование расходного материала],MATCH(Расходка[№],Поиск_расходки[Индекс8],0)),"")</f>
        <v/>
      </c>
      <c r="Z35" s="144" t="str">
        <f>IFERROR(INDEX(Расходка[Наименование расходного материала],MATCH(Расходка[№],Поиск_расходки[Индекс9],0)),"")</f>
        <v>Launcher 6F JR 3.5</v>
      </c>
      <c r="AA35" s="144" t="str">
        <f>IFERROR(INDEX(Расходка[Наименование расходного материала],MATCH(Расходка[№],Поиск_расходки[Индекс10],0)),"")</f>
        <v>Launcher 6F JR 3.5</v>
      </c>
      <c r="AB35" s="144" t="str">
        <f>IFERROR(INDEX(Расходка[Наименование расходного материала],MATCH(Расходка[№],Поиск_расходки[Индекс11],0)),"")</f>
        <v>Launcher 6F JR 3.5</v>
      </c>
      <c r="AC35" s="144" t="str">
        <f>IFERROR(INDEX(Расходка[Наименование расходного материала],MATCH(Расходка[№],Поиск_расходки[Индекс12],0)),"")</f>
        <v>Launcher 6F JR 3.5</v>
      </c>
      <c r="AD35" s="144" t="str">
        <f>IFERROR(INDEX(Расходка[Наименование расходного материала],MATCH(Расходка[№],Поиск_расходки[Индекс13],0)),"")</f>
        <v>Launcher 6F JR 3.5</v>
      </c>
      <c r="AF35" s="4" t="s">
        <v>6</v>
      </c>
      <c r="AG35" s="4" t="s">
        <v>453</v>
      </c>
    </row>
    <row r="36" spans="1:33">
      <c r="A36">
        <v>35</v>
      </c>
      <c r="B36" t="s">
        <v>4</v>
      </c>
      <c r="C36" t="s">
        <v>407</v>
      </c>
      <c r="E36" s="142">
        <f>IF(ISNUMBER(SEARCH('Карта учёта'!$B$13,Расходка[[#This Row],[Наименование расходного материала]])),MAX($E$1:E35)+1,0)</f>
        <v>1</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0</v>
      </c>
      <c r="L36" s="142">
        <f>IF(ISNUMBER(SEARCH('Карта учёта'!$B$20,Расходка[Наименование расходного материала])),MAX($L$1:L35)+1,0)</f>
        <v>0</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
      </c>
      <c r="Y36" s="144" t="str">
        <f>IFERROR(INDEX(Расходка[Наименование расходного материала],MATCH(Расходка[№],Поиск_расходки[Индекс8],0)),"")</f>
        <v/>
      </c>
      <c r="Z36" s="144" t="str">
        <f>IFERROR(INDEX(Расходка[Наименование расходного материала],MATCH(Расходка[№],Поиск_расходки[Индекс9],0)),"")</f>
        <v>Launcher 6F JR 4.0</v>
      </c>
      <c r="AA36" s="144" t="str">
        <f>IFERROR(INDEX(Расходка[Наименование расходного материала],MATCH(Расходка[№],Поиск_расходки[Индекс10],0)),"")</f>
        <v>Launcher 6F JR 4.0</v>
      </c>
      <c r="AB36" s="144" t="str">
        <f>IFERROR(INDEX(Расходка[Наименование расходного материала],MATCH(Расходка[№],Поиск_расходки[Индекс11],0)),"")</f>
        <v>Launcher 6F JR 4.0</v>
      </c>
      <c r="AC36" s="144" t="str">
        <f>IFERROR(INDEX(Расходка[Наименование расходного материала],MATCH(Расходка[№],Поиск_расходки[Индекс12],0)),"")</f>
        <v>Launcher 6F JR 4.0</v>
      </c>
      <c r="AD36" s="144" t="str">
        <f>IFERROR(INDEX(Расходка[Наименование расходного материала],MATCH(Расходка[№],Поиск_расходки[Индекс13],0)),"")</f>
        <v>Launcher 6F JR 4.0</v>
      </c>
      <c r="AF36" s="4" t="s">
        <v>6</v>
      </c>
      <c r="AG36" s="4" t="s">
        <v>163</v>
      </c>
    </row>
    <row r="37" spans="1:33">
      <c r="A37">
        <v>36</v>
      </c>
      <c r="B37" t="s">
        <v>4</v>
      </c>
      <c r="C37" t="s">
        <v>418</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0</v>
      </c>
      <c r="L37" s="142">
        <f>IF(ISNUMBER(SEARCH('Карта учёта'!$B$20,Расходка[Наименование расходного материала])),MAX($L$1:L36)+1,0)</f>
        <v>0</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
      </c>
      <c r="Y37" s="144" t="str">
        <f>IFERROR(INDEX(Расходка[Наименование расходного материала],MATCH(Расходка[№],Поиск_расходки[Индекс8],0)),"")</f>
        <v/>
      </c>
      <c r="Z37" s="144" t="str">
        <f>IFERROR(INDEX(Расходка[Наименование расходного материала],MATCH(Расходка[№],Поиск_расходки[Индекс9],0)),"")</f>
        <v>Launcher 7F JL 3.5</v>
      </c>
      <c r="AA37" s="144" t="str">
        <f>IFERROR(INDEX(Расходка[Наименование расходного материала],MATCH(Расходка[№],Поиск_расходки[Индекс10],0)),"")</f>
        <v>Launcher 7F JL 3.5</v>
      </c>
      <c r="AB37" s="144" t="str">
        <f>IFERROR(INDEX(Расходка[Наименование расходного материала],MATCH(Расходка[№],Поиск_расходки[Индекс11],0)),"")</f>
        <v>Launcher 7F JL 3.5</v>
      </c>
      <c r="AC37" s="144" t="str">
        <f>IFERROR(INDEX(Расходка[Наименование расходного материала],MATCH(Расходка[№],Поиск_расходки[Индекс12],0)),"")</f>
        <v>Launcher 7F JL 3.5</v>
      </c>
      <c r="AD37" s="144" t="str">
        <f>IFERROR(INDEX(Расходка[Наименование расходного материала],MATCH(Расходка[№],Поиск_расходки[Индекс13],0)),"")</f>
        <v>Launcher 7F JL 3.5</v>
      </c>
      <c r="AF37" s="4" t="s">
        <v>6</v>
      </c>
      <c r="AG37" s="4" t="s">
        <v>165</v>
      </c>
    </row>
    <row r="38" spans="1:33">
      <c r="A38">
        <v>37</v>
      </c>
      <c r="B38" t="s">
        <v>4</v>
      </c>
      <c r="C38" t="s">
        <v>417</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0</v>
      </c>
      <c r="L38" s="142">
        <f>IF(ISNUMBER(SEARCH('Карта учёта'!$B$20,Расходка[Наименование расходного материала])),MAX($L$1:L37)+1,0)</f>
        <v>0</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
      </c>
      <c r="Y38" s="144" t="str">
        <f>IFERROR(INDEX(Расходка[Наименование расходного материала],MATCH(Расходка[№],Поиск_расходки[Индекс8],0)),"")</f>
        <v/>
      </c>
      <c r="Z38" s="144" t="str">
        <f>IFERROR(INDEX(Расходка[Наименование расходного материала],MATCH(Расходка[№],Поиск_расходки[Индекс9],0)),"")</f>
        <v>Launcher 7F JL 4.0</v>
      </c>
      <c r="AA38" s="144" t="str">
        <f>IFERROR(INDEX(Расходка[Наименование расходного материала],MATCH(Расходка[№],Поиск_расходки[Индекс10],0)),"")</f>
        <v>Launcher 7F JL 4.0</v>
      </c>
      <c r="AB38" s="144" t="str">
        <f>IFERROR(INDEX(Расходка[Наименование расходного материала],MATCH(Расходка[№],Поиск_расходки[Индекс11],0)),"")</f>
        <v>Launcher 7F JL 4.0</v>
      </c>
      <c r="AC38" s="144" t="str">
        <f>IFERROR(INDEX(Расходка[Наименование расходного материала],MATCH(Расходка[№],Поиск_расходки[Индекс12],0)),"")</f>
        <v>Launcher 7F JL 4.0</v>
      </c>
      <c r="AD38" s="144" t="str">
        <f>IFERROR(INDEX(Расходка[Наименование расходного материала],MATCH(Расходка[№],Поиск_расходки[Индекс13],0)),"")</f>
        <v>Launcher 7F JL 4.0</v>
      </c>
      <c r="AF38" s="4" t="s">
        <v>6</v>
      </c>
      <c r="AG38" s="4" t="s">
        <v>434</v>
      </c>
    </row>
    <row r="39" spans="1:33">
      <c r="A39">
        <v>38</v>
      </c>
      <c r="B39" t="s">
        <v>368</v>
      </c>
      <c r="C39" s="1" t="s">
        <v>408</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0</v>
      </c>
      <c r="K39" s="142">
        <f>IF(ISNUMBER(SEARCH('Карта учёта'!$B$19,Расходка[Наименование расходного материала])),MAX($K$1:K38)+1,0)</f>
        <v>0</v>
      </c>
      <c r="L39" s="142">
        <f>IF(ISNUMBER(SEARCH('Карта учёта'!$B$20,Расходка[Наименование расходного материала])),MAX($L$1:L38)+1,0)</f>
        <v>0</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
      </c>
      <c r="Y39" s="144" t="str">
        <f>IFERROR(INDEX(Расходка[Наименование расходного материала],MATCH(Расходка[№],Поиск_расходки[Индекс8],0)),"")</f>
        <v/>
      </c>
      <c r="Z39" s="144" t="str">
        <f>IFERROR(INDEX(Расходка[Наименование расходного материала],MATCH(Расходка[№],Поиск_расходки[Индекс9],0)),"")</f>
        <v>Angio-Seal™ VIP</v>
      </c>
      <c r="AA39" s="144" t="str">
        <f>IFERROR(INDEX(Расходка[Наименование расходного материала],MATCH(Расходка[№],Поиск_расходки[Индекс10],0)),"")</f>
        <v>Angio-Seal™ VIP</v>
      </c>
      <c r="AB39" s="144" t="str">
        <f>IFERROR(INDEX(Расходка[Наименование расходного материала],MATCH(Расходка[№],Поиск_расходки[Индекс11],0)),"")</f>
        <v>Angio-Seal™ VIP</v>
      </c>
      <c r="AC39" s="144" t="str">
        <f>IFERROR(INDEX(Расходка[Наименование расходного материала],MATCH(Расходка[№],Поиск_расходки[Индекс12],0)),"")</f>
        <v>Angio-Seal™ VIP</v>
      </c>
      <c r="AD39" s="144" t="str">
        <f>IFERROR(INDEX(Расходка[Наименование расходного материала],MATCH(Расходка[№],Поиск_расходки[Индекс13],0)),"")</f>
        <v>Angio-Seal™ VIP</v>
      </c>
      <c r="AF39" s="4" t="s">
        <v>6</v>
      </c>
      <c r="AG39" s="4" t="s">
        <v>164</v>
      </c>
    </row>
    <row r="40" spans="1:33">
      <c r="A40">
        <v>39</v>
      </c>
      <c r="B40" t="s">
        <v>377</v>
      </c>
      <c r="C40" t="s">
        <v>409</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0</v>
      </c>
      <c r="K40" s="142">
        <f>IF(ISNUMBER(SEARCH('Карта учёта'!$B$19,Расходка[Наименование расходного материала])),MAX($K$1:K39)+1,0)</f>
        <v>0</v>
      </c>
      <c r="L40" s="142">
        <f>IF(ISNUMBER(SEARCH('Карта учёта'!$B$20,Расходка[Наименование расходного материала])),MAX($L$1:L39)+1,0)</f>
        <v>0</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
      </c>
      <c r="Y40" s="144" t="str">
        <f>IFERROR(INDEX(Расходка[Наименование расходного материала],MATCH(Расходка[№],Поиск_расходки[Индекс8],0)),"")</f>
        <v/>
      </c>
      <c r="Z40" s="144" t="str">
        <f>IFERROR(INDEX(Расходка[Наименование расходного материала],MATCH(Расходка[№],Поиск_расходки[Индекс9],0)),"")</f>
        <v>BasixCOMPAK</v>
      </c>
      <c r="AA40" s="144" t="str">
        <f>IFERROR(INDEX(Расходка[Наименование расходного материала],MATCH(Расходка[№],Поиск_расходки[Индекс10],0)),"")</f>
        <v>BasixCOMPAK</v>
      </c>
      <c r="AB40" s="144" t="str">
        <f>IFERROR(INDEX(Расходка[Наименование расходного материала],MATCH(Расходка[№],Поиск_расходки[Индекс11],0)),"")</f>
        <v>BasixCOMPAK</v>
      </c>
      <c r="AC40" s="144" t="str">
        <f>IFERROR(INDEX(Расходка[Наименование расходного материала],MATCH(Расходка[№],Поиск_расходки[Индекс12],0)),"")</f>
        <v>BasixCOMPAK</v>
      </c>
      <c r="AD40" s="144" t="str">
        <f>IFERROR(INDEX(Расходка[Наименование расходного материала],MATCH(Расходка[№],Поиск_расходки[Индекс13],0)),"")</f>
        <v>BasixCOMPAK</v>
      </c>
      <c r="AF40" s="4" t="s">
        <v>6</v>
      </c>
      <c r="AG40" s="4" t="s">
        <v>435</v>
      </c>
    </row>
    <row r="41" spans="1:33">
      <c r="A41">
        <v>40</v>
      </c>
      <c r="B41" t="s">
        <v>379</v>
      </c>
      <c r="C41" s="1" t="s">
        <v>410</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0</v>
      </c>
      <c r="K41" s="142">
        <f>IF(ISNUMBER(SEARCH('Карта учёта'!$B$19,Расходка[Наименование расходного материала])),MAX($K$1:K40)+1,0)</f>
        <v>0</v>
      </c>
      <c r="L41" s="142">
        <f>IF(ISNUMBER(SEARCH('Карта учёта'!$B$20,Расходка[Наименование расходного материала])),MAX($L$1:L40)+1,0)</f>
        <v>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
      </c>
      <c r="Y41" s="144" t="str">
        <f>IFERROR(INDEX(Расходка[Наименование расходного материала],MATCH(Расходка[№],Поиск_расходки[Индекс8],0)),"")</f>
        <v/>
      </c>
      <c r="Z41" s="144" t="str">
        <f>IFERROR(INDEX(Расходка[Наименование расходного материала],MATCH(Расходка[№],Поиск_расходки[Индекс9],0)),"")</f>
        <v>Nitrex 260</v>
      </c>
      <c r="AA41" s="144" t="str">
        <f>IFERROR(INDEX(Расходка[Наименование расходного материала],MATCH(Расходка[№],Поиск_расходки[Индекс10],0)),"")</f>
        <v>Nitrex 260</v>
      </c>
      <c r="AB41" s="144" t="str">
        <f>IFERROR(INDEX(Расходка[Наименование расходного материала],MATCH(Расходка[№],Поиск_расходки[Индекс11],0)),"")</f>
        <v>Nitrex 260</v>
      </c>
      <c r="AC41" s="144" t="str">
        <f>IFERROR(INDEX(Расходка[Наименование расходного материала],MATCH(Расходка[№],Поиск_расходки[Индекс12],0)),"")</f>
        <v>Nitrex 260</v>
      </c>
      <c r="AD41" s="144" t="str">
        <f>IFERROR(INDEX(Расходка[Наименование расходного материала],MATCH(Расходка[№],Поиск_расходки[Индекс13],0)),"")</f>
        <v>Nitrex 260</v>
      </c>
      <c r="AF41" s="4" t="s">
        <v>6</v>
      </c>
      <c r="AG41" s="4" t="s">
        <v>167</v>
      </c>
    </row>
    <row r="42" spans="1:33">
      <c r="A42">
        <v>41</v>
      </c>
      <c r="B42" t="s">
        <v>269</v>
      </c>
      <c r="C42" s="1" t="s">
        <v>415</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0</v>
      </c>
      <c r="K42" s="142">
        <f>IF(ISNUMBER(SEARCH('Карта учёта'!$B$19,Расходка[Наименование расходного материала])),MAX($K$1:K41)+1,0)</f>
        <v>0</v>
      </c>
      <c r="L42" s="142">
        <f>IF(ISNUMBER(SEARCH('Карта учёта'!$B$20,Расходка[Наименование расходного материала])),MAX($L$1:L41)+1,0)</f>
        <v>0</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
      </c>
      <c r="X42" s="144" t="str">
        <f>IFERROR(INDEX(Расходка[Наименование расходного материала],MATCH(Расходка[№],Поиск_расходки[Индекс7],0)),"")</f>
        <v/>
      </c>
      <c r="Y42" s="144" t="str">
        <f>IFERROR(INDEX(Расходка[Наименование расходного материала],MATCH(Расходка[№],Поиск_расходки[Индекс8],0)),"")</f>
        <v/>
      </c>
      <c r="Z42" s="144" t="str">
        <f>IFERROR(INDEX(Расходка[Наименование расходного материала],MATCH(Расходка[№],Поиск_расходки[Индекс9],0)),"")</f>
        <v>Oscor 7F</v>
      </c>
      <c r="AA42" s="144" t="str">
        <f>IFERROR(INDEX(Расходка[Наименование расходного материала],MATCH(Расходка[№],Поиск_расходки[Индекс10],0)),"")</f>
        <v>Oscor 7F</v>
      </c>
      <c r="AB42" s="144" t="str">
        <f>IFERROR(INDEX(Расходка[Наименование расходного материала],MATCH(Расходка[№],Поиск_расходки[Индекс11],0)),"")</f>
        <v>Oscor 7F</v>
      </c>
      <c r="AC42" s="144" t="str">
        <f>IFERROR(INDEX(Расходка[Наименование расходного материала],MATCH(Расходка[№],Поиск_расходки[Индекс12],0)),"")</f>
        <v>Oscor 7F</v>
      </c>
      <c r="AD42" s="144" t="str">
        <f>IFERROR(INDEX(Расходка[Наименование расходного материала],MATCH(Расходка[№],Поиск_расходки[Индекс13],0)),"")</f>
        <v>Oscor 7F</v>
      </c>
      <c r="AF42" s="4" t="s">
        <v>6</v>
      </c>
      <c r="AG42" s="4" t="s">
        <v>168</v>
      </c>
    </row>
    <row r="43" spans="1:33">
      <c r="A43">
        <v>42</v>
      </c>
      <c r="B43" t="s">
        <v>3</v>
      </c>
      <c r="C43" s="1" t="s">
        <v>449</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0</v>
      </c>
      <c r="K43" s="142">
        <f>IF(ISNUMBER(SEARCH('Карта учёта'!$B$19,Расходка[Наименование расходного материала])),MAX($K$1:K42)+1,0)</f>
        <v>0</v>
      </c>
      <c r="L43" s="142">
        <f>IF(ISNUMBER(SEARCH('Карта учёта'!$B$20,Расходка[Наименование расходного материала])),MAX($L$1:L42)+1,0)</f>
        <v>0</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
      </c>
      <c r="X43" s="144" t="str">
        <f>IFERROR(INDEX(Расходка[Наименование расходного материала],MATCH(Расходка[№],Поиск_расходки[Индекс7],0)),"")</f>
        <v/>
      </c>
      <c r="Y43" s="144" t="str">
        <f>IFERROR(INDEX(Расходка[Наименование расходного материала],MATCH(Расходка[№],Поиск_расходки[Индекс8],0)),"")</f>
        <v/>
      </c>
      <c r="Z43" s="144" t="str">
        <f>IFERROR(INDEX(Расходка[Наименование расходного материала],MATCH(Расходка[№],Поиск_расходки[Индекс9],0)),"")</f>
        <v>Runthrough NS (Floppy)</v>
      </c>
      <c r="AA43" s="144" t="str">
        <f>IFERROR(INDEX(Расходка[Наименование расходного материала],MATCH(Расходка[№],Поиск_расходки[Индекс10],0)),"")</f>
        <v>Runthrough NS (Floppy)</v>
      </c>
      <c r="AB43" s="144" t="str">
        <f>IFERROR(INDEX(Расходка[Наименование расходного материала],MATCH(Расходка[№],Поиск_расходки[Индекс11],0)),"")</f>
        <v>Runthrough NS (Floppy)</v>
      </c>
      <c r="AC43" s="144" t="str">
        <f>IFERROR(INDEX(Расходка[Наименование расходного материала],MATCH(Расходка[№],Поиск_расходки[Индекс12],0)),"")</f>
        <v>Runthrough NS (Floppy)</v>
      </c>
      <c r="AD43" s="144" t="str">
        <f>IFERROR(INDEX(Расходка[Наименование расходного материала],MATCH(Расходка[№],Поиск_расходки[Индекс13],0)),"")</f>
        <v>Runthrough NS (Floppy)</v>
      </c>
      <c r="AF43" s="4" t="s">
        <v>6</v>
      </c>
      <c r="AG43" s="4" t="s">
        <v>421</v>
      </c>
    </row>
    <row r="44" spans="1:33">
      <c r="A44">
        <v>43</v>
      </c>
      <c r="B44" t="s">
        <v>3</v>
      </c>
      <c r="C44" s="1" t="s">
        <v>464</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1</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0</v>
      </c>
      <c r="K44" s="142">
        <f>IF(ISNUMBER(SEARCH('Карта учёта'!$B$19,Расходка[Наименование расходного материала])),MAX($K$1:K43)+1,0)</f>
        <v>0</v>
      </c>
      <c r="L44" s="142">
        <f>IF(ISNUMBER(SEARCH('Карта учёта'!$B$20,Расходка[Наименование расходного материала])),MAX($L$1:L43)+1,0)</f>
        <v>0</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
      </c>
      <c r="X44" s="144" t="str">
        <f>IFERROR(INDEX(Расходка[Наименование расходного материала],MATCH(Расходка[№],Поиск_расходки[Индекс7],0)),"")</f>
        <v/>
      </c>
      <c r="Y44" s="144" t="str">
        <f>IFERROR(INDEX(Расходка[Наименование расходного материала],MATCH(Расходка[№],Поиск_расходки[Индекс8],0)),"")</f>
        <v/>
      </c>
      <c r="Z44" s="144" t="str">
        <f>IFERROR(INDEX(Расходка[Наименование расходного материала],MATCH(Расходка[№],Поиск_расходки[Индекс9],0)),"")</f>
        <v>Runthrough NS Intermediate</v>
      </c>
      <c r="AA44" s="144" t="str">
        <f>IFERROR(INDEX(Расходка[Наименование расходного материала],MATCH(Расходка[№],Поиск_расходки[Индекс10],0)),"")</f>
        <v>Runthrough NS Intermediate</v>
      </c>
      <c r="AB44" s="144" t="str">
        <f>IFERROR(INDEX(Расходка[Наименование расходного материала],MATCH(Расходка[№],Поиск_расходки[Индекс11],0)),"")</f>
        <v>Runthrough NS Intermediate</v>
      </c>
      <c r="AC44" s="144" t="str">
        <f>IFERROR(INDEX(Расходка[Наименование расходного материала],MATCH(Расходка[№],Поиск_расходки[Индекс12],0)),"")</f>
        <v>Runthrough NS Intermediate</v>
      </c>
      <c r="AD44" s="144" t="str">
        <f>IFERROR(INDEX(Расходка[Наименование расходного материала],MATCH(Расходка[№],Поиск_расходки[Индекс13],0)),"")</f>
        <v>Runthrough NS Intermediate</v>
      </c>
      <c r="AF44" s="4" t="s">
        <v>6</v>
      </c>
      <c r="AG44" s="4" t="s">
        <v>422</v>
      </c>
    </row>
    <row r="45" spans="1:33">
      <c r="A45">
        <v>44</v>
      </c>
      <c r="B45" t="s">
        <v>377</v>
      </c>
      <c r="C45" t="s">
        <v>450</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1</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0</v>
      </c>
      <c r="K45" s="142">
        <f>IF(ISNUMBER(SEARCH('Карта учёта'!$B$19,Расходка[Наименование расходного материала])),MAX($K$1:K44)+1,0)</f>
        <v>0</v>
      </c>
      <c r="L45" s="142">
        <f>IF(ISNUMBER(SEARCH('Карта учёта'!$B$20,Расходка[Наименование расходного материала])),MAX($L$1:L44)+1,0)</f>
        <v>0</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
      </c>
      <c r="X45" s="144" t="str">
        <f>IFERROR(INDEX(Расходка[Наименование расходного материала],MATCH(Расходка[№],Поиск_расходки[Индекс7],0)),"")</f>
        <v/>
      </c>
      <c r="Y45" s="144" t="str">
        <f>IFERROR(INDEX(Расходка[Наименование расходного материала],MATCH(Расходка[№],Поиск_расходки[Индекс8],0)),"")</f>
        <v/>
      </c>
      <c r="Z45" s="144" t="str">
        <f>IFERROR(INDEX(Расходка[Наименование расходного материала],MATCH(Расходка[№],Поиск_расходки[Индекс9],0)),"")</f>
        <v>Dolphin</v>
      </c>
      <c r="AA45" s="144" t="str">
        <f>IFERROR(INDEX(Расходка[Наименование расходного материала],MATCH(Расходка[№],Поиск_расходки[Индекс10],0)),"")</f>
        <v>Dolphin</v>
      </c>
      <c r="AB45" s="144" t="str">
        <f>IFERROR(INDEX(Расходка[Наименование расходного материала],MATCH(Расходка[№],Поиск_расходки[Индекс11],0)),"")</f>
        <v>Dolphin</v>
      </c>
      <c r="AC45" s="144" t="str">
        <f>IFERROR(INDEX(Расходка[Наименование расходного материала],MATCH(Расходка[№],Поиск_расходки[Индекс12],0)),"")</f>
        <v>Dolphin</v>
      </c>
      <c r="AD45" s="144" t="str">
        <f>IFERROR(INDEX(Расходка[Наименование расходного материала],MATCH(Расходка[№],Поиск_расходки[Индекс13],0)),"")</f>
        <v>Dolphin</v>
      </c>
      <c r="AF45" s="4" t="s">
        <v>6</v>
      </c>
      <c r="AG45" s="4" t="s">
        <v>423</v>
      </c>
    </row>
    <row r="46" spans="1:33">
      <c r="A46">
        <v>45</v>
      </c>
      <c r="B46" t="s">
        <v>6</v>
      </c>
      <c r="C46" t="s">
        <v>455</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0</v>
      </c>
      <c r="K46" s="142">
        <f>IF(ISNUMBER(SEARCH('Карта учёта'!$B$19,Расходка[Наименование расходного материала])),MAX($K$1:K45)+1,0)</f>
        <v>0</v>
      </c>
      <c r="L46" s="142">
        <f>IF(ISNUMBER(SEARCH('Карта учёта'!$B$20,Расходка[Наименование расходного материала])),MAX($L$1:L45)+1,0)</f>
        <v>0</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
      </c>
      <c r="X46" s="144" t="str">
        <f>IFERROR(INDEX(Расходка[Наименование расходного материала],MATCH(Расходка[№],Поиск_расходки[Индекс7],0)),"")</f>
        <v/>
      </c>
      <c r="Y46" s="144" t="str">
        <f>IFERROR(INDEX(Расходка[Наименование расходного материала],MATCH(Расходка[№],Поиск_расходки[Индекс8],0)),"")</f>
        <v/>
      </c>
      <c r="Z46" s="144" t="str">
        <f>IFERROR(INDEX(Расходка[Наименование расходного материала],MATCH(Расходка[№],Поиск_расходки[Индекс9],0)),"")</f>
        <v>DES, Yukon Chrome PC</v>
      </c>
      <c r="AA46" s="144" t="str">
        <f>IFERROR(INDEX(Расходка[Наименование расходного материала],MATCH(Расходка[№],Поиск_расходки[Индекс10],0)),"")</f>
        <v>DES, Yukon Chrome PC</v>
      </c>
      <c r="AB46" s="144" t="str">
        <f>IFERROR(INDEX(Расходка[Наименование расходного материала],MATCH(Расходка[№],Поиск_расходки[Индекс11],0)),"")</f>
        <v>DES, Yukon Chrome PC</v>
      </c>
      <c r="AC46" s="144" t="str">
        <f>IFERROR(INDEX(Расходка[Наименование расходного материала],MATCH(Расходка[№],Поиск_расходки[Индекс12],0)),"")</f>
        <v>DES, Yukon Chrome PC</v>
      </c>
      <c r="AD46" s="144" t="str">
        <f>IFERROR(INDEX(Расходка[Наименование расходного материала],MATCH(Расходка[№],Поиск_расходки[Индекс13],0)),"")</f>
        <v>DES, Yukon Chrome PC</v>
      </c>
      <c r="AF46" s="4" t="s">
        <v>6</v>
      </c>
      <c r="AG46" s="4" t="s">
        <v>437</v>
      </c>
    </row>
    <row r="47" spans="1:33">
      <c r="A47">
        <v>46</v>
      </c>
      <c r="B47" t="s">
        <v>5</v>
      </c>
      <c r="C47" t="s">
        <v>456</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0</v>
      </c>
      <c r="K47" s="142">
        <f>IF(ISNUMBER(SEARCH('Карта учёта'!$B$19,Расходка[Наименование расходного материала])),MAX($K$1:K46)+1,0)</f>
        <v>0</v>
      </c>
      <c r="L47" s="142">
        <f>IF(ISNUMBER(SEARCH('Карта учёта'!$B$20,Расходка[Наименование расходного материала])),MAX($L$1:L46)+1,0)</f>
        <v>0</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
      </c>
      <c r="X47" s="144" t="str">
        <f>IFERROR(INDEX(Расходка[Наименование расходного материала],MATCH(Расходка[№],Поиск_расходки[Индекс7],0)),"")</f>
        <v/>
      </c>
      <c r="Y47" s="144" t="str">
        <f>IFERROR(INDEX(Расходка[Наименование расходного материала],MATCH(Расходка[№],Поиск_расходки[Индекс8],0)),"")</f>
        <v/>
      </c>
      <c r="Z47" s="144" t="str">
        <f>IFERROR(INDEX(Расходка[Наименование расходного материала],MATCH(Расходка[№],Поиск_расходки[Индекс9],0)),"")</f>
        <v>SubMarine Rapido, Invatec</v>
      </c>
      <c r="AA47" s="144" t="str">
        <f>IFERROR(INDEX(Расходка[Наименование расходного материала],MATCH(Расходка[№],Поиск_расходки[Индекс10],0)),"")</f>
        <v>SubMarine Rapido, Invatec</v>
      </c>
      <c r="AB47" s="144" t="str">
        <f>IFERROR(INDEX(Расходка[Наименование расходного материала],MATCH(Расходка[№],Поиск_расходки[Индекс11],0)),"")</f>
        <v>SubMarine Rapido, Invatec</v>
      </c>
      <c r="AC47" s="144" t="str">
        <f>IFERROR(INDEX(Расходка[Наименование расходного материала],MATCH(Расходка[№],Поиск_расходки[Индекс12],0)),"")</f>
        <v>SubMarine Rapido, Invatec</v>
      </c>
      <c r="AD47" s="144" t="str">
        <f>IFERROR(INDEX(Расходка[Наименование расходного материала],MATCH(Расходка[№],Поиск_расходки[Индекс13],0)),"")</f>
        <v>SubMarine Rapido, Invatec</v>
      </c>
      <c r="AF47" s="4" t="s">
        <v>6</v>
      </c>
      <c r="AG47" s="4" t="s">
        <v>424</v>
      </c>
    </row>
    <row r="48" spans="1:33">
      <c r="A48">
        <v>47</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0</v>
      </c>
      <c r="J48" s="142">
        <f>IF(ISNUMBER(SEARCH('Карта учёта'!$B$18,Расходка[Наименование расходного материала])),MAX($J$1:J47)+1,0)</f>
        <v>0</v>
      </c>
      <c r="K48" s="142">
        <f>IF(ISNUMBER(SEARCH('Карта учёта'!$B$19,Расходка[Наименование расходного материала])),MAX($K$1:K47)+1,0)</f>
        <v>0</v>
      </c>
      <c r="L48" s="142">
        <f>IF(ISNUMBER(SEARCH('Карта учёта'!$B$20,Расходка[Наименование расходного материала])),MAX($L$1:L47)+1,0)</f>
        <v>0</v>
      </c>
      <c r="M48" s="142">
        <f>IF(ISNUMBER(SEARCH('Карта учёта'!$B$21,Расходка[Наименование расходного материала])),MAX($M$1:M47)+1,0)</f>
        <v>0</v>
      </c>
      <c r="N48" s="142">
        <f>IF(ISNUMBER(SEARCH('Карта учёта'!$B$22,Расходка[Наименование расходного материала])),MAX($N$1:N47)+1,0)</f>
        <v>0</v>
      </c>
      <c r="O48" s="142">
        <f>IF(ISNUMBER(SEARCH('Карта учёта'!$B$23,Расходка[Наименование расходного материала])),MAX($O$1:O47)+1,0)</f>
        <v>0</v>
      </c>
      <c r="P48" s="142">
        <f>IF(ISNUMBER(SEARCH('Карта учёта'!$B$24,Расходка[Наименование расходного материала])),MAX($P$1:P47)+1,0)</f>
        <v>0</v>
      </c>
      <c r="Q48" s="142">
        <f>IF(ISNUMBER(SEARCH('Карта учёта'!$B$25,Расходка[Наименование расходного материала])),MAX($Q$1:Q47)+1,0)</f>
        <v>0</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
      </c>
      <c r="X48" s="144" t="str">
        <f>IFERROR(INDEX(Расходка[Наименование расходного материала],MATCH(Расходка[№],Поиск_расходки[Индекс7],0)),"")</f>
        <v/>
      </c>
      <c r="Y48" s="144" t="str">
        <f>IFERROR(INDEX(Расходка[Наименование расходного материала],MATCH(Расходка[№],Поиск_расходки[Индекс8],0)),"")</f>
        <v/>
      </c>
      <c r="Z48" s="144" t="str">
        <f>IFERROR(INDEX(Расходка[Наименование расходного материала],MATCH(Расходка[№],Поиск_расходки[Индекс9],0)),"")</f>
        <v/>
      </c>
      <c r="AA48" s="144" t="str">
        <f>IFERROR(INDEX(Расходка[Наименование расходного материала],MATCH(Расходка[№],Поиск_расходки[Индекс10],0)),"")</f>
        <v/>
      </c>
      <c r="AB48" s="144" t="str">
        <f>IFERROR(INDEX(Расходка[Наименование расходного материала],MATCH(Расходка[№],Поиск_расходки[Индекс11],0)),"")</f>
        <v/>
      </c>
      <c r="AC48" s="144" t="str">
        <f>IFERROR(INDEX(Расходка[Наименование расходного материала],MATCH(Расходка[№],Поиск_расходки[Индекс12],0)),"")</f>
        <v/>
      </c>
      <c r="AD48" s="144" t="str">
        <f>IFERROR(INDEX(Расходка[Наименование расходного материала],MATCH(Расходка[№],Поиск_расходки[Индекс13],0)),"")</f>
        <v/>
      </c>
      <c r="AF48" s="4" t="s">
        <v>6</v>
      </c>
      <c r="AG48" s="4" t="s">
        <v>438</v>
      </c>
    </row>
    <row r="49" spans="1:33">
      <c r="A49">
        <v>48</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0</v>
      </c>
      <c r="K49" s="142">
        <f>IF(ISNUMBER(SEARCH('Карта учёта'!$B$19,Расходка[Наименование расходного материала])),MAX($K$1:K48)+1,0)</f>
        <v>0</v>
      </c>
      <c r="L49" s="142">
        <f>IF(ISNUMBER(SEARCH('Карта учёта'!$B$20,Расходка[Наименование расходного материала])),MAX($L$1:L48)+1,0)</f>
        <v>0</v>
      </c>
      <c r="M49" s="142">
        <f>IF(ISNUMBER(SEARCH('Карта учёта'!$B$21,Расходка[Наименование расходного материала])),MAX($M$1:M48)+1,0)</f>
        <v>0</v>
      </c>
      <c r="N49" s="142">
        <f>IF(ISNUMBER(SEARCH('Карта учёта'!$B$22,Расходка[Наименование расходного материала])),MAX($N$1:N48)+1,0)</f>
        <v>0</v>
      </c>
      <c r="O49" s="142">
        <f>IF(ISNUMBER(SEARCH('Карта учёта'!$B$23,Расходка[Наименование расходного материала])),MAX($O$1:O48)+1,0)</f>
        <v>0</v>
      </c>
      <c r="P49" s="142">
        <f>IF(ISNUMBER(SEARCH('Карта учёта'!$B$24,Расходка[Наименование расходного материала])),MAX($P$1:P48)+1,0)</f>
        <v>0</v>
      </c>
      <c r="Q49" s="142">
        <f>IF(ISNUMBER(SEARCH('Карта учёта'!$B$25,Расходка[Наименование расходного материала])),MAX($Q$1:Q48)+1,0)</f>
        <v>0</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
      </c>
      <c r="X49" s="144" t="str">
        <f>IFERROR(INDEX(Расходка[Наименование расходного материала],MATCH(Расходка[№],Поиск_расходки[Индекс7],0)),"")</f>
        <v/>
      </c>
      <c r="Y49" s="144" t="str">
        <f>IFERROR(INDEX(Расходка[Наименование расходного материала],MATCH(Расходка[№],Поиск_расходки[Индекс8],0)),"")</f>
        <v/>
      </c>
      <c r="Z49" s="144" t="str">
        <f>IFERROR(INDEX(Расходка[Наименование расходного материала],MATCH(Расходка[№],Поиск_расходки[Индекс9],0)),"")</f>
        <v/>
      </c>
      <c r="AA49" s="144" t="str">
        <f>IFERROR(INDEX(Расходка[Наименование расходного материала],MATCH(Расходка[№],Поиск_расходки[Индекс10],0)),"")</f>
        <v/>
      </c>
      <c r="AB49" s="144" t="str">
        <f>IFERROR(INDEX(Расходка[Наименование расходного материала],MATCH(Расходка[№],Поиск_расходки[Индекс11],0)),"")</f>
        <v/>
      </c>
      <c r="AC49" s="144" t="str">
        <f>IFERROR(INDEX(Расходка[Наименование расходного материала],MATCH(Расходка[№],Поиск_расходки[Индекс12],0)),"")</f>
        <v/>
      </c>
      <c r="AD49" s="144" t="str">
        <f>IFERROR(INDEX(Расходка[Наименование расходного материала],MATCH(Расходка[№],Поиск_расходки[Индекс13],0)),"")</f>
        <v/>
      </c>
      <c r="AF49" s="4" t="s">
        <v>6</v>
      </c>
      <c r="AG49" s="4" t="s">
        <v>175</v>
      </c>
    </row>
    <row r="50" spans="1:33">
      <c r="A50">
        <v>49</v>
      </c>
      <c r="E50" s="142">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0</v>
      </c>
      <c r="K50" s="142">
        <f>IF(ISNUMBER(SEARCH('Карта учёта'!$B$19,Расходка[Наименование расходного материала])),MAX($K$1:K49)+1,0)</f>
        <v>0</v>
      </c>
      <c r="L50" s="142">
        <f>IF(ISNUMBER(SEARCH('Карта учёта'!$B$20,Расходка[Наименование расходного материала])),MAX($L$1:L49)+1,0)</f>
        <v>0</v>
      </c>
      <c r="M50" s="142">
        <f>IF(ISNUMBER(SEARCH('Карта учёта'!$B$21,Расходка[Наименование расходного материала])),MAX($M$1:M49)+1,0)</f>
        <v>0</v>
      </c>
      <c r="N50" s="142">
        <f>IF(ISNUMBER(SEARCH('Карта учёта'!$B$22,Расходка[Наименование расходного материала])),MAX($N$1:N49)+1,0)</f>
        <v>0</v>
      </c>
      <c r="O50" s="142">
        <f>IF(ISNUMBER(SEARCH('Карта учёта'!$B$23,Расходка[Наименование расходного материала])),MAX($O$1:O49)+1,0)</f>
        <v>0</v>
      </c>
      <c r="P50" s="142">
        <f>IF(ISNUMBER(SEARCH('Карта учёта'!$B$24,Расходка[Наименование расходного материала])),MAX($P$1:P49)+1,0)</f>
        <v>0</v>
      </c>
      <c r="Q50" s="142">
        <f>IF(ISNUMBER(SEARCH('Карта учёта'!$B$25,Расходка[Наименование расходного материала])),MAX($Q$1:Q49)+1,0)</f>
        <v>0</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
      </c>
      <c r="X50" s="144" t="str">
        <f>IFERROR(INDEX(Расходка[Наименование расходного материала],MATCH(Расходка[№],Поиск_расходки[Индекс7],0)),"")</f>
        <v/>
      </c>
      <c r="Y50" s="144" t="str">
        <f>IFERROR(INDEX(Расходка[Наименование расходного материала],MATCH(Расходка[№],Поиск_расходки[Индекс8],0)),"")</f>
        <v/>
      </c>
      <c r="Z50" s="144" t="str">
        <f>IFERROR(INDEX(Расходка[Наименование расходного материала],MATCH(Расходка[№],Поиск_расходки[Индекс9],0)),"")</f>
        <v/>
      </c>
      <c r="AA50" s="144" t="str">
        <f>IFERROR(INDEX(Расходка[Наименование расходного материала],MATCH(Расходка[№],Поиск_расходки[Индекс10],0)),"")</f>
        <v/>
      </c>
      <c r="AB50" s="144" t="str">
        <f>IFERROR(INDEX(Расходка[Наименование расходного материала],MATCH(Расходка[№],Поиск_расходки[Индекс11],0)),"")</f>
        <v/>
      </c>
      <c r="AC50" s="144" t="str">
        <f>IFERROR(INDEX(Расходка[Наименование расходного материала],MATCH(Расходка[№],Поиск_расходки[Индекс12],0)),"")</f>
        <v/>
      </c>
      <c r="AD50" s="144" t="str">
        <f>IFERROR(INDEX(Расходка[Наименование расходного материала],MATCH(Расходка[№],Поиск_расходки[Индекс13],0)),"")</f>
        <v/>
      </c>
      <c r="AF50" s="4" t="s">
        <v>6</v>
      </c>
      <c r="AG50" s="4" t="s">
        <v>169</v>
      </c>
    </row>
    <row r="51" spans="1:33">
      <c r="A51">
        <v>50</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0</v>
      </c>
      <c r="K51" s="142">
        <f>IF(ISNUMBER(SEARCH('Карта учёта'!$B$19,Расходка[Наименование расходного материала])),MAX($K$1:K50)+1,0)</f>
        <v>0</v>
      </c>
      <c r="L51" s="142">
        <f>IF(ISNUMBER(SEARCH('Карта учёта'!$B$20,Расходка[Наименование расходного материала])),MAX($L$1:L50)+1,0)</f>
        <v>0</v>
      </c>
      <c r="M51" s="142">
        <f>IF(ISNUMBER(SEARCH('Карта учёта'!$B$21,Расходка[Наименование расходного материала])),MAX($M$1:M50)+1,0)</f>
        <v>0</v>
      </c>
      <c r="N51" s="142">
        <f>IF(ISNUMBER(SEARCH('Карта учёта'!$B$22,Расходка[Наименование расходного материала])),MAX($N$1:N50)+1,0)</f>
        <v>0</v>
      </c>
      <c r="O51" s="142">
        <f>IF(ISNUMBER(SEARCH('Карта учёта'!$B$23,Расходка[Наименование расходного материала])),MAX($O$1:O50)+1,0)</f>
        <v>0</v>
      </c>
      <c r="P51" s="142">
        <f>IF(ISNUMBER(SEARCH('Карта учёта'!$B$24,Расходка[Наименование расходного материала])),MAX($P$1:P50)+1,0)</f>
        <v>0</v>
      </c>
      <c r="Q51" s="142">
        <f>IF(ISNUMBER(SEARCH('Карта учёта'!$B$25,Расходка[Наименование расходного материала])),MAX($Q$1:Q50)+1,0)</f>
        <v>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
      </c>
      <c r="Y51" s="144" t="str">
        <f>IFERROR(INDEX(Расходка[Наименование расходного материала],MATCH(Расходка[№],Поиск_расходки[Индекс8],0)),"")</f>
        <v/>
      </c>
      <c r="Z51" s="144" t="str">
        <f>IFERROR(INDEX(Расходка[Наименование расходного материала],MATCH(Расходка[№],Поиск_расходки[Индекс9],0)),"")</f>
        <v/>
      </c>
      <c r="AA51" s="144" t="str">
        <f>IFERROR(INDEX(Расходка[Наименование расходного материала],MATCH(Расходка[№],Поиск_расходки[Индекс10],0)),"")</f>
        <v/>
      </c>
      <c r="AB51" s="144" t="str">
        <f>IFERROR(INDEX(Расходка[Наименование расходного материала],MATCH(Расходка[№],Поиск_расходки[Индекс11],0)),"")</f>
        <v/>
      </c>
      <c r="AC51" s="144" t="str">
        <f>IFERROR(INDEX(Расходка[Наименование расходного материала],MATCH(Расходка[№],Поиск_расходки[Индекс12],0)),"")</f>
        <v/>
      </c>
      <c r="AD51" s="144" t="str">
        <f>IFERROR(INDEX(Расходка[Наименование расходного материала],MATCH(Расходка[№],Поиск_расходки[Индекс13],0)),"")</f>
        <v/>
      </c>
      <c r="AF51" s="4" t="s">
        <v>6</v>
      </c>
      <c r="AG51" s="4" t="s">
        <v>170</v>
      </c>
    </row>
    <row r="52" spans="1:33">
      <c r="A52">
        <v>51</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0</v>
      </c>
      <c r="K52" s="142">
        <f>IF(ISNUMBER(SEARCH('Карта учёта'!$B$19,Расходка[Наименование расходного материала])),MAX($K$1:K51)+1,0)</f>
        <v>0</v>
      </c>
      <c r="L52" s="142">
        <f>IF(ISNUMBER(SEARCH('Карта учёта'!$B$20,Расходка[Наименование расходного материала])),MAX($L$1:L51)+1,0)</f>
        <v>0</v>
      </c>
      <c r="M52" s="142">
        <f>IF(ISNUMBER(SEARCH('Карта учёта'!$B$21,Расходка[Наименование расходного материала])),MAX($M$1:M51)+1,0)</f>
        <v>0</v>
      </c>
      <c r="N52" s="142">
        <f>IF(ISNUMBER(SEARCH('Карта учёта'!$B$22,Расходка[Наименование расходного материала])),MAX($N$1:N51)+1,0)</f>
        <v>0</v>
      </c>
      <c r="O52" s="142">
        <f>IF(ISNUMBER(SEARCH('Карта учёта'!$B$23,Расходка[Наименование расходного материала])),MAX($O$1:O51)+1,0)</f>
        <v>0</v>
      </c>
      <c r="P52" s="142">
        <f>IF(ISNUMBER(SEARCH('Карта учёта'!$B$24,Расходка[Наименование расходного материала])),MAX($P$1:P51)+1,0)</f>
        <v>0</v>
      </c>
      <c r="Q52" s="142">
        <f>IF(ISNUMBER(SEARCH('Карта учёта'!$B$25,Расходка[Наименование расходного материала])),MAX($Q$1:Q51)+1,0)</f>
        <v>0</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
      </c>
      <c r="Y52" s="144" t="str">
        <f>IFERROR(INDEX(Расходка[Наименование расходного материала],MATCH(Расходка[№],Поиск_расходки[Индекс8],0)),"")</f>
        <v/>
      </c>
      <c r="Z52" s="144" t="str">
        <f>IFERROR(INDEX(Расходка[Наименование расходного материала],MATCH(Расходка[№],Поиск_расходки[Индекс9],0)),"")</f>
        <v/>
      </c>
      <c r="AA52" s="144" t="str">
        <f>IFERROR(INDEX(Расходка[Наименование расходного материала],MATCH(Расходка[№],Поиск_расходки[Индекс10],0)),"")</f>
        <v/>
      </c>
      <c r="AB52" s="144" t="str">
        <f>IFERROR(INDEX(Расходка[Наименование расходного материала],MATCH(Расходка[№],Поиск_расходки[Индекс11],0)),"")</f>
        <v/>
      </c>
      <c r="AC52" s="144" t="str">
        <f>IFERROR(INDEX(Расходка[Наименование расходного материала],MATCH(Расходка[№],Поиск_расходки[Индекс12],0)),"")</f>
        <v/>
      </c>
      <c r="AD52" s="144" t="str">
        <f>IFERROR(INDEX(Расходка[Наименование расходного материала],MATCH(Расходка[№],Поиск_расходки[Индекс13],0)),"")</f>
        <v/>
      </c>
      <c r="AF52" s="4" t="s">
        <v>6</v>
      </c>
      <c r="AG52" s="4" t="s">
        <v>171</v>
      </c>
    </row>
    <row r="53" spans="1:33">
      <c r="A53">
        <v>52</v>
      </c>
      <c r="C53" s="1"/>
      <c r="E53" s="142">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0</v>
      </c>
      <c r="K53" s="142">
        <f>IF(ISNUMBER(SEARCH('Карта учёта'!$B$19,Расходка[Наименование расходного материала])),MAX($K$1:K52)+1,0)</f>
        <v>0</v>
      </c>
      <c r="L53" s="142">
        <f>IF(ISNUMBER(SEARCH('Карта учёта'!$B$20,Расходка[Наименование расходного материала])),MAX($L$1:L52)+1,0)</f>
        <v>0</v>
      </c>
      <c r="M53" s="142">
        <f>IF(ISNUMBER(SEARCH('Карта учёта'!$B$21,Расходка[Наименование расходного материала])),MAX($M$1:M52)+1,0)</f>
        <v>0</v>
      </c>
      <c r="N53" s="142">
        <f>IF(ISNUMBER(SEARCH('Карта учёта'!$B$22,Расходка[Наименование расходного материала])),MAX($N$1:N52)+1,0)</f>
        <v>0</v>
      </c>
      <c r="O53" s="142">
        <f>IF(ISNUMBER(SEARCH('Карта учёта'!$B$23,Расходка[Наименование расходного материала])),MAX($O$1:O52)+1,0)</f>
        <v>0</v>
      </c>
      <c r="P53" s="142">
        <f>IF(ISNUMBER(SEARCH('Карта учёта'!$B$24,Расходка[Наименование расходного материала])),MAX($P$1:P52)+1,0)</f>
        <v>0</v>
      </c>
      <c r="Q53" s="142">
        <f>IF(ISNUMBER(SEARCH('Карта учёта'!$B$25,Расходка[Наименование расходного материала])),MAX($Q$1:Q52)+1,0)</f>
        <v>0</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
      </c>
      <c r="Y53" s="144" t="str">
        <f>IFERROR(INDEX(Расходка[Наименование расходного материала],MATCH(Расходка[№],Поиск_расходки[Индекс8],0)),"")</f>
        <v/>
      </c>
      <c r="Z53" s="144" t="str">
        <f>IFERROR(INDEX(Расходка[Наименование расходного материала],MATCH(Расходка[№],Поиск_расходки[Индекс9],0)),"")</f>
        <v/>
      </c>
      <c r="AA53" s="144" t="str">
        <f>IFERROR(INDEX(Расходка[Наименование расходного материала],MATCH(Расходка[№],Поиск_расходки[Индекс10],0)),"")</f>
        <v/>
      </c>
      <c r="AB53" s="144" t="str">
        <f>IFERROR(INDEX(Расходка[Наименование расходного материала],MATCH(Расходка[№],Поиск_расходки[Индекс11],0)),"")</f>
        <v/>
      </c>
      <c r="AC53" s="144" t="str">
        <f>IFERROR(INDEX(Расходка[Наименование расходного материала],MATCH(Расходка[№],Поиск_расходки[Индекс12],0)),"")</f>
        <v/>
      </c>
      <c r="AD53" s="144" t="str">
        <f>IFERROR(INDEX(Расходка[Наименование расходного материала],MATCH(Расходка[№],Поиск_расходки[Индекс13],0)),"")</f>
        <v/>
      </c>
      <c r="AF53" s="4" t="s">
        <v>6</v>
      </c>
      <c r="AG53" s="4" t="s">
        <v>172</v>
      </c>
    </row>
    <row r="54" spans="1:33">
      <c r="A54">
        <v>53</v>
      </c>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0</v>
      </c>
      <c r="K54" s="142">
        <f>IF(ISNUMBER(SEARCH('Карта учёта'!$B$19,Расходка[Наименование расходного материала])),MAX($K$1:K53)+1,0)</f>
        <v>0</v>
      </c>
      <c r="L54" s="142">
        <f>IF(ISNUMBER(SEARCH('Карта учёта'!$B$20,Расходка[Наименование расходного материала])),MAX($L$1:L53)+1,0)</f>
        <v>0</v>
      </c>
      <c r="M54" s="142">
        <f>IF(ISNUMBER(SEARCH('Карта учёта'!$B$21,Расходка[Наименование расходного материала])),MAX($M$1:M53)+1,0)</f>
        <v>0</v>
      </c>
      <c r="N54" s="142">
        <f>IF(ISNUMBER(SEARCH('Карта учёта'!$B$22,Расходка[Наименование расходного материала])),MAX($N$1:N53)+1,0)</f>
        <v>0</v>
      </c>
      <c r="O54" s="142">
        <f>IF(ISNUMBER(SEARCH('Карта учёта'!$B$23,Расходка[Наименование расходного материала])),MAX($O$1:O53)+1,0)</f>
        <v>0</v>
      </c>
      <c r="P54" s="142">
        <f>IF(ISNUMBER(SEARCH('Карта учёта'!$B$24,Расходка[Наименование расходного материала])),MAX($P$1:P53)+1,0)</f>
        <v>0</v>
      </c>
      <c r="Q54" s="142">
        <f>IF(ISNUMBER(SEARCH('Карта учёта'!$B$25,Расходка[Наименование расходного материала])),MAX($Q$1:Q53)+1,0)</f>
        <v>0</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
      </c>
      <c r="Y54" s="144" t="str">
        <f>IFERROR(INDEX(Расходка[Наименование расходного материала],MATCH(Расходка[№],Поиск_расходки[Индекс8],0)),"")</f>
        <v/>
      </c>
      <c r="Z54" s="144" t="str">
        <f>IFERROR(INDEX(Расходка[Наименование расходного материала],MATCH(Расходка[№],Поиск_расходки[Индекс9],0)),"")</f>
        <v/>
      </c>
      <c r="AA54" s="144" t="str">
        <f>IFERROR(INDEX(Расходка[Наименование расходного материала],MATCH(Расходка[№],Поиск_расходки[Индекс10],0)),"")</f>
        <v/>
      </c>
      <c r="AB54" s="144" t="str">
        <f>IFERROR(INDEX(Расходка[Наименование расходного материала],MATCH(Расходка[№],Поиск_расходки[Индекс11],0)),"")</f>
        <v/>
      </c>
      <c r="AC54" s="144" t="str">
        <f>IFERROR(INDEX(Расходка[Наименование расходного материала],MATCH(Расходка[№],Поиск_расходки[Индекс12],0)),"")</f>
        <v/>
      </c>
      <c r="AD54" s="144" t="str">
        <f>IFERROR(INDEX(Расходка[Наименование расходного материала],MATCH(Расходка[№],Поиск_расходки[Индекс13],0)),"")</f>
        <v/>
      </c>
      <c r="AF54" s="4" t="s">
        <v>6</v>
      </c>
      <c r="AG54" s="4" t="s">
        <v>432</v>
      </c>
    </row>
    <row r="55" spans="1:33">
      <c r="A55">
        <v>54</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0</v>
      </c>
      <c r="L55" s="142">
        <f>IF(ISNUMBER(SEARCH('Карта учёта'!$B$20,Расходка[Наименование расходного материала])),MAX($L$1:L54)+1,0)</f>
        <v>0</v>
      </c>
      <c r="M55" s="142">
        <f>IF(ISNUMBER(SEARCH('Карта учёта'!$B$21,Расходка[Наименование расходного материала])),MAX($M$1:M54)+1,0)</f>
        <v>0</v>
      </c>
      <c r="N55" s="142">
        <f>IF(ISNUMBER(SEARCH('Карта учёта'!$B$22,Расходка[Наименование расходного материала])),MAX($N$1:N54)+1,0)</f>
        <v>0</v>
      </c>
      <c r="O55" s="142">
        <f>IF(ISNUMBER(SEARCH('Карта учёта'!$B$23,Расходка[Наименование расходного материала])),MAX($O$1:O54)+1,0)</f>
        <v>0</v>
      </c>
      <c r="P55" s="142">
        <f>IF(ISNUMBER(SEARCH('Карта учёта'!$B$24,Расходка[Наименование расходного материала])),MAX($P$1:P54)+1,0)</f>
        <v>0</v>
      </c>
      <c r="Q55" s="142">
        <f>IF(ISNUMBER(SEARCH('Карта учёта'!$B$25,Расходка[Наименование расходного материала])),MAX($Q$1:Q54)+1,0)</f>
        <v>0</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
      </c>
      <c r="Y55" s="144" t="str">
        <f>IFERROR(INDEX(Расходка[Наименование расходного материала],MATCH(Расходка[№],Поиск_расходки[Индекс8],0)),"")</f>
        <v/>
      </c>
      <c r="Z55" s="144" t="str">
        <f>IFERROR(INDEX(Расходка[Наименование расходного материала],MATCH(Расходка[№],Поиск_расходки[Индекс9],0)),"")</f>
        <v/>
      </c>
      <c r="AA55" s="144" t="str">
        <f>IFERROR(INDEX(Расходка[Наименование расходного материала],MATCH(Расходка[№],Поиск_расходки[Индекс10],0)),"")</f>
        <v/>
      </c>
      <c r="AB55" s="144" t="str">
        <f>IFERROR(INDEX(Расходка[Наименование расходного материала],MATCH(Расходка[№],Поиск_расходки[Индекс11],0)),"")</f>
        <v/>
      </c>
      <c r="AC55" s="144" t="str">
        <f>IFERROR(INDEX(Расходка[Наименование расходного материала],MATCH(Расходка[№],Поиск_расходки[Индекс12],0)),"")</f>
        <v/>
      </c>
      <c r="AD55" s="144" t="str">
        <f>IFERROR(INDEX(Расходка[Наименование расходного материала],MATCH(Расходка[№],Поиск_расходки[Индекс13],0)),"")</f>
        <v/>
      </c>
      <c r="AF55" s="4" t="s">
        <v>6</v>
      </c>
      <c r="AG55" s="4" t="s">
        <v>173</v>
      </c>
    </row>
    <row r="56" spans="1:33">
      <c r="AF56" s="4" t="s">
        <v>6</v>
      </c>
      <c r="AG56" s="4" t="s">
        <v>174</v>
      </c>
    </row>
    <row r="57" spans="1:33">
      <c r="AF57" s="4" t="s">
        <v>6</v>
      </c>
      <c r="AG57" s="4" t="s">
        <v>187</v>
      </c>
    </row>
    <row r="58" spans="1:33">
      <c r="AF58" s="4" t="s">
        <v>6</v>
      </c>
      <c r="AG58" s="4" t="s">
        <v>111</v>
      </c>
    </row>
    <row r="59" spans="1:33">
      <c r="AF59" s="4" t="s">
        <v>6</v>
      </c>
      <c r="AG59" s="4" t="s">
        <v>112</v>
      </c>
    </row>
    <row r="60" spans="1:33">
      <c r="AF60" s="4" t="s">
        <v>6</v>
      </c>
      <c r="AG60" s="4" t="s">
        <v>161</v>
      </c>
    </row>
    <row r="61" spans="1:33">
      <c r="AF61" s="4" t="s">
        <v>6</v>
      </c>
      <c r="AG61" s="4" t="s">
        <v>176</v>
      </c>
    </row>
    <row r="62" spans="1:33">
      <c r="AF62" s="4" t="s">
        <v>6</v>
      </c>
      <c r="AG62" s="4" t="s">
        <v>166</v>
      </c>
    </row>
    <row r="63" spans="1:33">
      <c r="AF63" s="4" t="s">
        <v>6</v>
      </c>
      <c r="AG63" s="4" t="s">
        <v>428</v>
      </c>
    </row>
    <row r="64" spans="1:33">
      <c r="AF64" s="4" t="s">
        <v>6</v>
      </c>
      <c r="AG64" s="4" t="s">
        <v>177</v>
      </c>
    </row>
    <row r="65" spans="32:33">
      <c r="AF65" s="4" t="s">
        <v>6</v>
      </c>
      <c r="AG65" s="4" t="s">
        <v>433</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372</v>
      </c>
    </row>
    <row r="78" spans="32:33">
      <c r="AF78" s="4" t="s">
        <v>6</v>
      </c>
      <c r="AG78" s="4" t="s">
        <v>120</v>
      </c>
    </row>
    <row r="79" spans="32:33">
      <c r="AF79" s="4" t="s">
        <v>6</v>
      </c>
      <c r="AG79" s="4" t="s">
        <v>121</v>
      </c>
    </row>
    <row r="80" spans="32:33">
      <c r="AF80" s="4" t="s">
        <v>6</v>
      </c>
      <c r="AG80" s="4" t="s">
        <v>162</v>
      </c>
    </row>
    <row r="81" spans="32:33">
      <c r="AF81" s="4" t="s">
        <v>6</v>
      </c>
      <c r="AG81" s="4" t="s">
        <v>439</v>
      </c>
    </row>
  </sheetData>
  <sheetProtection sheet="1" objects="1" scenarios="1" formatCells="0" formatColumns="0"/>
  <phoneticPr fontId="14" type="noConversion"/>
  <dataValidations count="1">
    <dataValidation type="list" allowBlank="1" showInputMessage="1" showErrorMessage="1" sqref="B2:B55">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3" sqref="E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5"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136</v>
      </c>
      <c r="B4" t="s">
        <v>146</v>
      </c>
      <c r="C4" t="str">
        <f t="shared" si="0"/>
        <v>Оператор: В.В. Анохин</v>
      </c>
      <c r="E4" t="s">
        <v>235</v>
      </c>
    </row>
    <row r="5" spans="1:5">
      <c r="A5" t="s">
        <v>136</v>
      </c>
      <c r="B5" t="s">
        <v>144</v>
      </c>
      <c r="C5" t="str">
        <f t="shared" si="0"/>
        <v xml:space="preserve">Оператор: А.В. Воронков </v>
      </c>
      <c r="E5" t="s">
        <v>232</v>
      </c>
    </row>
    <row r="6" spans="1:5">
      <c r="A6" t="s">
        <v>136</v>
      </c>
      <c r="B6" t="s">
        <v>147</v>
      </c>
      <c r="C6" t="str">
        <f t="shared" si="0"/>
        <v>Оператор: И.Н. Зимин</v>
      </c>
      <c r="E6" t="s">
        <v>370</v>
      </c>
    </row>
    <row r="7" spans="1:5">
      <c r="A7" t="s">
        <v>136</v>
      </c>
      <c r="B7" t="s">
        <v>135</v>
      </c>
      <c r="C7" t="str">
        <f t="shared" si="0"/>
        <v xml:space="preserve">Оператор: Д.В. Карчевский </v>
      </c>
      <c r="E7" t="s">
        <v>242</v>
      </c>
    </row>
    <row r="8" spans="1:5">
      <c r="A8" t="s">
        <v>136</v>
      </c>
      <c r="B8" t="s">
        <v>137</v>
      </c>
      <c r="C8" t="str">
        <f t="shared" si="0"/>
        <v xml:space="preserve">Оператор: В.Л. Мартынко </v>
      </c>
      <c r="E8" t="s">
        <v>243</v>
      </c>
    </row>
    <row r="9" spans="1:5">
      <c r="A9" t="s">
        <v>136</v>
      </c>
      <c r="B9" t="s">
        <v>142</v>
      </c>
      <c r="C9" t="str">
        <f t="shared" si="0"/>
        <v xml:space="preserve">Оператор: А.С. Меренков </v>
      </c>
      <c r="E9" t="s">
        <v>244</v>
      </c>
    </row>
    <row r="10" spans="1:5">
      <c r="A10" t="s">
        <v>136</v>
      </c>
      <c r="B10" t="s">
        <v>145</v>
      </c>
      <c r="C10" t="str">
        <f t="shared" si="0"/>
        <v xml:space="preserve">Оператор: О.В. Мещеряков </v>
      </c>
      <c r="E10" t="s">
        <v>245</v>
      </c>
    </row>
    <row r="11" spans="1:5">
      <c r="A11" t="s">
        <v>136</v>
      </c>
      <c r="B11" t="s">
        <v>143</v>
      </c>
      <c r="C11" t="str">
        <f t="shared" si="0"/>
        <v xml:space="preserve">Оператор: И.А. Московский </v>
      </c>
      <c r="E11" t="s">
        <v>246</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237</v>
      </c>
      <c r="B19" t="s">
        <v>236</v>
      </c>
    </row>
    <row r="20" spans="1:2">
      <c r="A20" t="s">
        <v>232</v>
      </c>
      <c r="B20" t="s">
        <v>330</v>
      </c>
    </row>
    <row r="21" spans="1:2">
      <c r="A21" t="s">
        <v>232</v>
      </c>
      <c r="B21" t="s">
        <v>238</v>
      </c>
    </row>
    <row r="22" spans="1:2">
      <c r="A22" t="s">
        <v>232</v>
      </c>
      <c r="B22" t="s">
        <v>371</v>
      </c>
    </row>
    <row r="23" spans="1:2">
      <c r="A23" t="s">
        <v>232</v>
      </c>
      <c r="B23" t="s">
        <v>313</v>
      </c>
    </row>
    <row r="24" spans="1:2">
      <c r="A24" t="s">
        <v>232</v>
      </c>
      <c r="B24" t="s">
        <v>327</v>
      </c>
    </row>
    <row r="25" spans="1:2">
      <c r="A25" t="s">
        <v>232</v>
      </c>
      <c r="B25" t="s">
        <v>331</v>
      </c>
    </row>
    <row r="26" spans="1:2">
      <c r="A26" t="s">
        <v>232</v>
      </c>
      <c r="B26" t="s">
        <v>319</v>
      </c>
    </row>
    <row r="27" spans="1:2">
      <c r="A27" t="s">
        <v>232</v>
      </c>
      <c r="B27" t="s">
        <v>318</v>
      </c>
    </row>
    <row r="28" spans="1:2">
      <c r="A28" t="s">
        <v>232</v>
      </c>
      <c r="B28" t="s">
        <v>369</v>
      </c>
    </row>
    <row r="29" spans="1:2">
      <c r="A29" t="s">
        <v>232</v>
      </c>
      <c r="B29" t="s">
        <v>317</v>
      </c>
    </row>
    <row r="30" spans="1:2">
      <c r="A30" t="s">
        <v>232</v>
      </c>
      <c r="B30" t="s">
        <v>333</v>
      </c>
    </row>
    <row r="31" spans="1:2">
      <c r="A31" t="s">
        <v>232</v>
      </c>
      <c r="B31" t="s">
        <v>448</v>
      </c>
    </row>
    <row r="32" spans="1:2">
      <c r="A32" t="s">
        <v>232</v>
      </c>
      <c r="B32" t="s">
        <v>326</v>
      </c>
    </row>
    <row r="33" spans="1:2">
      <c r="A33" t="s">
        <v>232</v>
      </c>
      <c r="B33" t="s">
        <v>312</v>
      </c>
    </row>
    <row r="34" spans="1:2">
      <c r="A34" t="s">
        <v>232</v>
      </c>
      <c r="B34" t="s">
        <v>316</v>
      </c>
    </row>
    <row r="35" spans="1:2">
      <c r="A35" t="s">
        <v>232</v>
      </c>
      <c r="B35" t="s">
        <v>311</v>
      </c>
    </row>
    <row r="36" spans="1:2">
      <c r="A36" t="s">
        <v>232</v>
      </c>
      <c r="B36" t="s">
        <v>329</v>
      </c>
    </row>
    <row r="37" spans="1:2">
      <c r="A37" t="s">
        <v>232</v>
      </c>
      <c r="B37" t="s">
        <v>328</v>
      </c>
    </row>
    <row r="38" spans="1:2">
      <c r="A38" t="s">
        <v>232</v>
      </c>
      <c r="B38" t="s">
        <v>320</v>
      </c>
    </row>
    <row r="39" spans="1:2">
      <c r="A39" t="s">
        <v>232</v>
      </c>
      <c r="B39" t="s">
        <v>314</v>
      </c>
    </row>
    <row r="40" spans="1:2">
      <c r="A40" t="s">
        <v>232</v>
      </c>
      <c r="B40" t="s">
        <v>315</v>
      </c>
    </row>
    <row r="41" spans="1:2">
      <c r="A41" t="s">
        <v>370</v>
      </c>
      <c r="B41" t="s">
        <v>323</v>
      </c>
    </row>
    <row r="42" spans="1:2">
      <c r="A42" t="s">
        <v>370</v>
      </c>
      <c r="B42" t="s">
        <v>324</v>
      </c>
    </row>
    <row r="43" spans="1:2">
      <c r="A43" t="s">
        <v>370</v>
      </c>
      <c r="B43" t="s">
        <v>325</v>
      </c>
    </row>
    <row r="44" spans="1:2">
      <c r="A44" t="s">
        <v>370</v>
      </c>
      <c r="B44" t="s">
        <v>240</v>
      </c>
    </row>
    <row r="45" spans="1:2">
      <c r="A45" t="s">
        <v>370</v>
      </c>
      <c r="B45" t="s">
        <v>321</v>
      </c>
    </row>
    <row r="46" spans="1:2">
      <c r="A46" t="s">
        <v>370</v>
      </c>
      <c r="B46" t="s">
        <v>332</v>
      </c>
    </row>
    <row r="47" spans="1:2">
      <c r="A47" t="s">
        <v>370</v>
      </c>
      <c r="B47" t="s">
        <v>239</v>
      </c>
    </row>
    <row r="48" spans="1:2">
      <c r="A48" t="s">
        <v>370</v>
      </c>
      <c r="B48" t="s">
        <v>322</v>
      </c>
    </row>
    <row r="49" spans="1:2">
      <c r="A49" t="s">
        <v>233</v>
      </c>
      <c r="B49" t="s">
        <v>206</v>
      </c>
    </row>
    <row r="50" spans="1:2">
      <c r="A50" t="s">
        <v>233</v>
      </c>
      <c r="B50" t="s">
        <v>209</v>
      </c>
    </row>
    <row r="51" spans="1:2">
      <c r="A51" t="s">
        <v>233</v>
      </c>
      <c r="B51" t="s">
        <v>212</v>
      </c>
    </row>
    <row r="52" spans="1:2">
      <c r="A52" t="s">
        <v>233</v>
      </c>
      <c r="B52" t="s">
        <v>215</v>
      </c>
    </row>
    <row r="53" spans="1:2">
      <c r="A53" t="s">
        <v>233</v>
      </c>
      <c r="B53" t="s">
        <v>218</v>
      </c>
    </row>
    <row r="54" spans="1:2">
      <c r="A54" t="s">
        <v>233</v>
      </c>
      <c r="B54" t="s">
        <v>221</v>
      </c>
    </row>
    <row r="55" spans="1:2">
      <c r="A55" t="s">
        <v>233</v>
      </c>
      <c r="B55" t="s">
        <v>226</v>
      </c>
    </row>
    <row r="56" spans="1:2">
      <c r="A56" t="s">
        <v>233</v>
      </c>
      <c r="B56" t="s">
        <v>340</v>
      </c>
    </row>
    <row r="57" spans="1:2">
      <c r="A57" t="s">
        <v>233</v>
      </c>
      <c r="B57" t="s">
        <v>228</v>
      </c>
    </row>
    <row r="58" spans="1:2">
      <c r="A58" t="s">
        <v>233</v>
      </c>
      <c r="B58" t="s">
        <v>229</v>
      </c>
    </row>
    <row r="59" spans="1:2">
      <c r="A59" t="s">
        <v>233</v>
      </c>
      <c r="B59" t="s">
        <v>230</v>
      </c>
    </row>
    <row r="60" spans="1:2">
      <c r="A60" t="s">
        <v>233</v>
      </c>
      <c r="B60" t="s">
        <v>231</v>
      </c>
    </row>
    <row r="61" spans="1:2">
      <c r="A61" t="s">
        <v>233</v>
      </c>
      <c r="B61" t="s">
        <v>203</v>
      </c>
    </row>
    <row r="62" spans="1:2">
      <c r="A62" t="s">
        <v>233</v>
      </c>
      <c r="B62" t="s">
        <v>247</v>
      </c>
    </row>
    <row r="63" spans="1:2">
      <c r="A63" t="s">
        <v>234</v>
      </c>
      <c r="B63" t="s">
        <v>425</v>
      </c>
    </row>
    <row r="64" spans="1:2">
      <c r="A64" t="s">
        <v>234</v>
      </c>
      <c r="B64" t="s">
        <v>205</v>
      </c>
    </row>
    <row r="65" spans="1:2">
      <c r="A65" t="s">
        <v>234</v>
      </c>
      <c r="B65" t="s">
        <v>208</v>
      </c>
    </row>
    <row r="66" spans="1:2">
      <c r="A66" t="s">
        <v>234</v>
      </c>
      <c r="B66" t="s">
        <v>202</v>
      </c>
    </row>
    <row r="67" spans="1:2">
      <c r="A67" t="s">
        <v>234</v>
      </c>
      <c r="B67" t="s">
        <v>211</v>
      </c>
    </row>
    <row r="68" spans="1:2">
      <c r="A68" t="s">
        <v>234</v>
      </c>
      <c r="B68" t="s">
        <v>214</v>
      </c>
    </row>
    <row r="69" spans="1:2">
      <c r="A69" t="s">
        <v>234</v>
      </c>
      <c r="B69" t="s">
        <v>217</v>
      </c>
    </row>
    <row r="70" spans="1:2">
      <c r="A70" t="s">
        <v>234</v>
      </c>
      <c r="B70" t="s">
        <v>220</v>
      </c>
    </row>
    <row r="71" spans="1:2">
      <c r="A71" t="s">
        <v>234</v>
      </c>
      <c r="B71" t="s">
        <v>223</v>
      </c>
    </row>
    <row r="72" spans="1:2">
      <c r="A72" t="s">
        <v>234</v>
      </c>
      <c r="B72" t="s">
        <v>225</v>
      </c>
    </row>
    <row r="73" spans="1:2">
      <c r="A73" t="s">
        <v>246</v>
      </c>
      <c r="B73" t="s">
        <v>204</v>
      </c>
    </row>
    <row r="74" spans="1:2">
      <c r="A74" t="s">
        <v>246</v>
      </c>
      <c r="B74" t="s">
        <v>339</v>
      </c>
    </row>
    <row r="75" spans="1:2">
      <c r="A75" t="s">
        <v>246</v>
      </c>
      <c r="B75" t="s">
        <v>207</v>
      </c>
    </row>
    <row r="76" spans="1:2">
      <c r="A76" t="s">
        <v>246</v>
      </c>
      <c r="B76" t="s">
        <v>210</v>
      </c>
    </row>
    <row r="77" spans="1:2">
      <c r="A77" t="s">
        <v>246</v>
      </c>
      <c r="B77" t="s">
        <v>213</v>
      </c>
    </row>
    <row r="78" spans="1:2">
      <c r="A78" t="s">
        <v>246</v>
      </c>
      <c r="B78" t="s">
        <v>216</v>
      </c>
    </row>
    <row r="79" spans="1:2">
      <c r="A79" t="s">
        <v>246</v>
      </c>
      <c r="B79" t="s">
        <v>222</v>
      </c>
    </row>
    <row r="80" spans="1:2">
      <c r="A80" t="s">
        <v>246</v>
      </c>
      <c r="B80" t="s">
        <v>219</v>
      </c>
    </row>
    <row r="81" spans="1:2">
      <c r="A81" t="s">
        <v>246</v>
      </c>
      <c r="B81" t="s">
        <v>224</v>
      </c>
    </row>
    <row r="82" spans="1:2">
      <c r="A82" t="s">
        <v>246</v>
      </c>
      <c r="B82" t="s">
        <v>227</v>
      </c>
    </row>
  </sheetData>
  <sheetProtection sheet="1" objects="1" scenarios="1"/>
  <phoneticPr fontId="14"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2022-09-16T00:12:02Z</cp:lastPrinted>
  <dcterms:created xsi:type="dcterms:W3CDTF">2015-06-05T18:19:34Z</dcterms:created>
  <dcterms:modified xsi:type="dcterms:W3CDTF">2022-09-25T18:27:57Z</dcterms:modified>
</cp:coreProperties>
</file>