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0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AA55" i="1"/>
  <c r="AA56" i="1"/>
  <c r="AB55" i="1"/>
  <c r="AB56" i="1"/>
  <c r="AC55" i="1"/>
  <c r="AC56" i="1"/>
  <c r="AD55" i="1"/>
  <c r="AD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J47" i="1" l="1"/>
  <c r="J48" i="1" s="1"/>
  <c r="W54" i="1" s="1"/>
  <c r="W49" i="1"/>
  <c r="W47" i="1"/>
  <c r="W43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39" i="1" l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H47" i="1" l="1"/>
  <c r="H48" i="1" s="1"/>
  <c r="U51" i="1" s="1"/>
  <c r="I47" i="1"/>
  <c r="I48" i="1" s="1"/>
  <c r="U53" i="1"/>
  <c r="U52" i="1"/>
  <c r="K43" i="1"/>
  <c r="V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U41" i="1" l="1"/>
  <c r="U43" i="1"/>
  <c r="U45" i="1"/>
  <c r="U49" i="1"/>
  <c r="U39" i="1"/>
  <c r="U42" i="1"/>
  <c r="U50" i="1"/>
  <c r="U48" i="1"/>
  <c r="U47" i="1"/>
  <c r="U44" i="1"/>
  <c r="V47" i="1"/>
  <c r="V53" i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F46" i="1" l="1"/>
  <c r="F47" i="1" s="1"/>
  <c r="F48" i="1" s="1"/>
  <c r="G46" i="1"/>
  <c r="K46" i="1"/>
  <c r="AD43" i="1"/>
  <c r="Q44" i="1"/>
  <c r="Q45" i="1" s="1"/>
  <c r="Q46" i="1" s="1"/>
  <c r="Q47" i="1" s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52" i="1" l="1"/>
  <c r="S43" i="1"/>
  <c r="S45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AD54" i="1"/>
  <c r="Q48" i="1"/>
  <c r="K47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G48" i="1" l="1"/>
  <c r="T42" i="1" s="1"/>
  <c r="T50" i="1"/>
  <c r="K48" i="1"/>
  <c r="X42" i="1" s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X45" i="1" l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6" i="1"/>
  <c r="AA47" i="1"/>
  <c r="AC47" i="1"/>
  <c r="AC44" i="1"/>
  <c r="L40" i="1"/>
  <c r="E37" i="1"/>
  <c r="E38" i="1" s="1"/>
  <c r="E39" i="1" s="1"/>
  <c r="E40" i="1" s="1"/>
  <c r="E41" i="1" s="1"/>
  <c r="M38" i="1"/>
  <c r="M39" i="1" s="1"/>
  <c r="M40" i="1" s="1"/>
  <c r="E42" i="1" l="1"/>
  <c r="E43" i="1" s="1"/>
  <c r="E44" i="1" s="1"/>
  <c r="E45" i="1" s="1"/>
  <c r="E46" i="1" s="1"/>
  <c r="E47" i="1" s="1"/>
  <c r="E48" i="1" s="1"/>
  <c r="AC46" i="1"/>
  <c r="P48" i="1"/>
  <c r="AC45" i="1" s="1"/>
  <c r="N48" i="1"/>
  <c r="AA45" i="1" s="1"/>
  <c r="AA48" i="1"/>
  <c r="AB47" i="1"/>
  <c r="O47" i="1"/>
  <c r="M41" i="1"/>
  <c r="L41" i="1"/>
  <c r="R2" i="1"/>
  <c r="R31" i="1" l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B45" i="1" s="1"/>
  <c r="AA50" i="1"/>
  <c r="AA53" i="1"/>
  <c r="AA52" i="1"/>
  <c r="AA49" i="1"/>
  <c r="AC53" i="1"/>
  <c r="AC52" i="1"/>
  <c r="AC51" i="1"/>
  <c r="AC48" i="1"/>
  <c r="AC50" i="1"/>
  <c r="AC49" i="1"/>
  <c r="AB54" i="1"/>
  <c r="AB53" i="1"/>
  <c r="AB52" i="1"/>
  <c r="AB49" i="1"/>
  <c r="AB48" i="1"/>
  <c r="AB50" i="1"/>
  <c r="AB51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8" i="1" l="1"/>
  <c r="Z17" i="1" s="1"/>
  <c r="L45" i="1"/>
  <c r="L46" i="1" s="1"/>
  <c r="L47" i="1" s="1"/>
  <c r="Z53" i="1"/>
  <c r="Z45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0" i="1" l="1"/>
  <c r="Z52" i="1"/>
  <c r="Z20" i="1"/>
  <c r="Z6" i="1"/>
  <c r="Z24" i="1"/>
  <c r="Z36" i="1"/>
  <c r="Z49" i="1"/>
  <c r="Z51" i="1"/>
  <c r="Z47" i="1"/>
  <c r="Z48" i="1"/>
  <c r="Z46" i="1"/>
  <c r="Z54" i="1"/>
  <c r="Z11" i="1"/>
  <c r="Z30" i="1"/>
  <c r="Z3" i="1"/>
  <c r="Z35" i="1"/>
  <c r="Z14" i="1"/>
  <c r="Z55" i="1"/>
  <c r="Z56" i="1"/>
  <c r="Z9" i="1"/>
  <c r="Z39" i="1"/>
  <c r="Z40" i="1"/>
  <c r="Z19" i="1"/>
  <c r="Z33" i="1"/>
  <c r="Z4" i="1"/>
  <c r="Z43" i="1"/>
  <c r="Z23" i="1"/>
  <c r="Z12" i="1"/>
  <c r="Z26" i="1"/>
  <c r="Z10" i="1"/>
  <c r="Z25" i="1"/>
  <c r="Z13" i="1"/>
  <c r="Z7" i="1"/>
  <c r="Z31" i="1"/>
  <c r="Z27" i="1"/>
  <c r="Z42" i="1"/>
  <c r="Z22" i="1"/>
  <c r="Z38" i="1"/>
  <c r="Z15" i="1"/>
  <c r="Z18" i="1"/>
  <c r="Z28" i="1"/>
  <c r="Z16" i="1"/>
  <c r="Z34" i="1"/>
  <c r="Z21" i="1"/>
  <c r="Z29" i="1"/>
  <c r="Z37" i="1"/>
  <c r="Z32" i="1"/>
  <c r="Z41" i="1"/>
  <c r="Z8" i="1"/>
  <c r="Z5" i="1"/>
  <c r="Y17" i="1"/>
  <c r="L48" i="1"/>
  <c r="Y52" i="1" s="1"/>
  <c r="Y47" i="1"/>
  <c r="Y44" i="1"/>
  <c r="Y36" i="1"/>
  <c r="Y2" i="1"/>
  <c r="Y54" i="1"/>
  <c r="Y55" i="1"/>
  <c r="Y39" i="1"/>
  <c r="Y41" i="1"/>
  <c r="Y14" i="1"/>
  <c r="Y12" i="1"/>
  <c r="Y35" i="1"/>
  <c r="Y4" i="1"/>
  <c r="Y9" i="1"/>
  <c r="Y42" i="1"/>
  <c r="Y46" i="1"/>
  <c r="Y45" i="1"/>
  <c r="Y50" i="1"/>
  <c r="Y20" i="1"/>
  <c r="Y11" i="1"/>
  <c r="Y8" i="1"/>
  <c r="Y37" i="1"/>
  <c r="Y21" i="1"/>
  <c r="Y30" i="1"/>
  <c r="Y28" i="1"/>
  <c r="Y16" i="1"/>
  <c r="Y26" i="1"/>
  <c r="Y7" i="1"/>
  <c r="Y6" i="1"/>
  <c r="Y19" i="1"/>
  <c r="Y3" i="1"/>
  <c r="Y10" i="1"/>
  <c r="Y29" i="1"/>
  <c r="Y22" i="1"/>
  <c r="Y34" i="1"/>
  <c r="Y24" i="1"/>
  <c r="Y31" i="1"/>
  <c r="Y25" i="1"/>
  <c r="Y43" i="1"/>
  <c r="Y33" i="1"/>
  <c r="Y5" i="1"/>
  <c r="Y15" i="1"/>
  <c r="Y18" i="1"/>
  <c r="Y23" i="1"/>
  <c r="Y40" i="1"/>
  <c r="Y27" i="1"/>
  <c r="Y32" i="1"/>
  <c r="Y13" i="1"/>
  <c r="Y3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Y48" i="1" l="1"/>
  <c r="Y49" i="1"/>
  <c r="Y56" i="1"/>
  <c r="Y53" i="1"/>
  <c r="Y51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<sst xmlns="http://schemas.openxmlformats.org/spreadsheetml/2006/main" count="756" uniqueCount="474">
  <si>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</si>
  <si>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</si>
  <si>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</si>
  <si>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</si>
  <si>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</si>
  <si>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</si>
  <si>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</si>
  <si>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</si>
  <si>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</si>
  <si>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</si>
  <si>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</si>
  <si>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</si>
  <si>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</si>
  <si>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</si>
  <si>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</si>
  <si>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</si>
  <si>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</si>
  <si>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</si>
  <si>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</si>
  <si>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</si>
  <si>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</si>
  <si>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</si>
  <si>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</si>
  <si>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</si>
  <si>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</si>
  <si>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</si>
  <si>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</si>
  <si>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</si>
  <si>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</si>
  <si>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</si>
  <si>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</si>
  <si>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</si>
  <si>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</si>
  <si>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</si>
  <si>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</si>
  <si>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</si>
  <si>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</si>
  <si>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</si>
  <si>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</si>
  <si>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</si>
  <si>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</si>
  <si>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</si>
  <si>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</si>
  <si>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</si>
  <si>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</si>
  <si>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</si>
  <si>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</si>
  <si>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</si>
  <si>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</si>
  <si>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</si>
  <si>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</si>
  <si>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</si>
  <si>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</si>
  <si>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</si>
  <si>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</si>
  <si>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</si>
  <si>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</si>
  <si>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</si>
  <si>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</si>
  <si>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</si>
  <si>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</si>
  <si>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</si>
  <si>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</si>
  <si>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</si>
  <si>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</si>
  <si>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</si>
  <si>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</si>
  <si>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</si>
  <si>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</si>
  <si>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</si>
  <si>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</si>
  <si>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</si>
  <si>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</si>
  <si>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</si>
  <si>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</si>
  <si>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</si>
  <si>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</si>
  <si>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</si>
  <si>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</si>
  <si>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</si>
  <si>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</si>
  <si>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</si>
  <si>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</si>
  <si>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</si>
  <si>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</si>
  <si>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</si>
  <si>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</si>
  <si>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</si>
  <si>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</si>
  <si>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</si>
  <si>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</si>
  <si>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</si>
  <si>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</si>
  <si>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</si>
  <si>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</si>
  <si>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</si>
  <si>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</si>
  <si>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</si>
  <si>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</si>
  <si>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</si>
  <si>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</si>
  <si>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</si>
  <si>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</si>
  <si>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</si>
  <si>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</si>
  <si>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</si>
  <si>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</si>
  <si>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</si>
  <si>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</si>
  <si>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</si>
  <si>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</si>
  <si>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</si>
  <si>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</si>
  <si>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</si>
  <si>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</si>
  <si>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</si>
  <si>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</si>
  <si>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</si>
  <si>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</si>
  <si>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</si>
  <si>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</si>
  <si>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</si>
  <si>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</si>
  <si>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</si>
  <si>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</si>
  <si>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</si>
  <si>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</si>
  <si>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</si>
  <si>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</si>
  <si>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</si>
  <si>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</si>
  <si>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</si>
  <si>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</si>
  <si>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</si>
  <si>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</si>
  <si>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</si>
  <si>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</si>
  <si>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</si>
  <si>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</si>
  <si>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</si>
  <si>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</si>
  <si>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</si>
  <si>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</si>
  <si>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</si>
  <si>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</si>
  <si>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</si>
  <si>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</si>
  <si>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</si>
  <si>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</si>
  <si>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</si>
  <si>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</si>
  <si>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</si>
  <si>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</si>
  <si>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</si>
  <si>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</si>
  <si>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</si>
  <si>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</si>
  <si>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</si>
  <si>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</si>
  <si>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</si>
  <si>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</si>
  <si>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</si>
  <si>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</si>
  <si>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</si>
  <si>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</si>
  <si>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</si>
  <si>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</si>
  <si>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</si>
  <si>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</si>
  <si>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</si>
  <si>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</si>
  <si>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</si>
  <si>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</si>
  <si>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</si>
  <si>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</si>
  <si>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</si>
  <si>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</si>
  <si>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</si>
  <si>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</si>
  <si>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</si>
  <si>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</si>
  <si>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</si>
  <si>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</si>
  <si>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</si>
  <si>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</si>
  <si>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</si>
  <si>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</si>
  <si>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</si>
  <si>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</si>
  <si>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</si>
  <si>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</si>
  <si>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</si>
  <si>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</si>
  <si>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</si>
  <si>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</si>
  <si>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</si>
  <si>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</si>
  <si>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</si>
  <si>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</si>
  <si>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</si>
  <si>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</si>
  <si>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</si>
  <si>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</si>
  <si>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</si>
  <si>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</si>
  <si>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</si>
  <si>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</si>
  <si>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</si>
  <si>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</si>
  <si>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</si>
  <si>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</si>
  <si>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</si>
  <si>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</si>
  <si>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</si>
  <si>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</si>
  <si>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</si>
  <si>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</si>
  <si>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</si>
  <si>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</si>
  <si>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</si>
  <si>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</si>
  <si>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</si>
  <si>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</si>
  <si>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</si>
  <si>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</si>
  <si>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</si>
  <si>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</si>
  <si>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</si>
  <si>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</si>
  <si>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</si>
  <si>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</si>
  <si>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</si>
  <si>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</si>
  <si>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</si>
  <si>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</si>
  <si>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</si>
  <si>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</si>
  <si>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</si>
  <si>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</si>
  <si>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</si>
  <si>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</si>
  <si>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</si>
  <si>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</si>
  <si>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</si>
  <si>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</si>
  <si>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</si>
  <si>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</si>
  <si>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</si>
  <si>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</si>
  <si>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</si>
  <si>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</si>
  <si>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</si>
  <si>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</si>
  <si>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</si>
  <si>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</si>
  <si>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</si>
  <si>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</si>
  <si>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</si>
  <si>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</si>
  <si>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</si>
  <si>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</si>
  <si>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</si>
  <si>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</si>
  <si>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</si>
  <si>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</si>
  <si>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</si>
  <si>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</si>
  <si>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</si>
  <si>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</si>
  <si>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</si>
  <si>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</si>
  <si>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</si>
  <si>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</si>
  <si>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</si>
  <si>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</si>
  <si>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</si>
  <si>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</si>
  <si>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</si>
  <si>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</si>
  <si>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</si>
  <si>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</si>
  <si>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</si>
  <si>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</si>
  <si>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</si>
  <si>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</si>
  <si>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</si>
  <si>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</si>
  <si>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</si>
  <si>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</si>
  <si>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</si>
  <si>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</si>
  <si>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</si>
  <si>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</si>
  <si>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</si>
  <si>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</si>
  <si>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</si>
  <si>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</si>
  <si>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</si>
  <si>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</si>
  <si>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</si>
  <si>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</si>
  <si>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</si>
  <si>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</si>
  <si>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</si>
  <si>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</si>
  <si>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</si>
  <si>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</si>
  <si>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</si>
  <si>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</si>
  <si>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</si>
  <si>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</si>
  <si>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</si>
  <si>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</si>
  <si>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</si>
  <si>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</si>
  <si>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</si>
  <si>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</si>
  <si>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</si>
  <si>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</si>
  <si>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</si>
  <si>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</si>
  <si>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</si>
  <si>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</si>
  <si>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</si>
  <si>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</si>
  <si>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</si>
  <si>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</si>
  <si>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</si>
  <si>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</si>
  <si>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</si>
  <si>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</si>
  <si>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</si>
  <si>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</si>
  <si>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</si>
  <si>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</si>
  <si>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</si>
  <si>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</si>
  <si>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</si>
  <si>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</si>
  <si>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</si>
  <si>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</si>
  <si>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</si>
  <si>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</si>
  <si>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</si>
  <si>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</si>
  <si>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</si>
  <si>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</si>
  <si>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</si>
  <si>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</si>
  <si>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</si>
  <si>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</si>
  <si>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</si>
  <si>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</si>
  <si>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</si>
  <si>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</si>
  <si>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</si>
  <si>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</si>
  <si>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</si>
  <si>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</si>
  <si>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</si>
  <si>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</si>
  <si>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</si>
  <si>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</si>
  <si>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</si>
  <si>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</si>
  <si>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</si>
  <si>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</si>
  <si>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</si>
  <si>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</si>
  <si>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</si>
  <si>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</si>
  <si>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</si>
  <si>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</si>
  <si>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</si>
  <si>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</si>
  <si>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</si>
  <si>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</si>
  <si>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</si>
  <si>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</si>
  <si>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</si>
  <si>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</si>
  <si>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</si>
  <si>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</si>
  <si>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</si>
  <si>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</si>
  <si>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</si>
  <si>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</si>
  <si>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</si>
  <si>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</si>
  <si>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</si>
  <si>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</si>
  <si>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</si>
  <si>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</si>
  <si>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</si>
  <si>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</si>
  <si>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</si>
  <si>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</si>
  <si>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</si>
  <si>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</si>
  <si>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</si>
  <si>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</si>
  <si>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</si>
  <si>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</si>
  <si>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</si>
  <si>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</si>
  <si>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</si>
  <si>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</si>
  <si>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</si>
  <si>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</si>
  <si>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</si>
  <si>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</si>
  <si>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</si>
  <si>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</si>
  <si>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</si>
  <si>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</si>
  <si>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</si>
  <si>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</si>
  <si>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</si>
  <si>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</si>
  <si>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</si>
  <si>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</si>
  <si>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</si>
  <si>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</si>
  <si>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</si>
  <si>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</si>
  <si>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</si>
  <si>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</si>
  <si>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</si>
  <si>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</si>
  <si>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</si>
  <si>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</si>
  <si>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</si>
  <si>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</si>
  <si>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</si>
  <si>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</si>
  <si>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</si>
  <si>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</si>
  <si>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</si>
  <si>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</si>
  <si>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</si>
  <si>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</si>
  <si>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</si>
  <si>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</si>
  <si>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</si>
  <si>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</si>
  <si>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</si>
  <si>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</si>
  <si>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</si>
  <si>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</si>
  <si>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</si>
  <si>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</si>
  <si>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</si>
  <si>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</si>
  <si>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</si>
  <si>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</si>
  <si>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</si>
  <si>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</si>
  <si>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</si>
  <si>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</si>
  <si>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</si>
  <si>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</si>
  <si>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</si>
  <si>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</si>
  <si>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</si>
  <si>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</si>
  <si>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>06:00</t>
  </si>
  <si>
    <t>Филиппова А.Н.</t>
  </si>
  <si>
    <t>С учётом клинических данных совместно с деж.кардиологом Дубровской Я.А. принято решение  о целесообразности реваскуляризации ПНА.</t>
  </si>
  <si>
    <r>
      <t xml:space="preserve">тандемный субокклюзирующий стеноз проксимального сегмента (95%). Антеградный кровоток TIMI II. </t>
    </r>
    <r>
      <rPr>
        <b/>
        <sz val="10"/>
        <color theme="1"/>
        <rFont val="Calibri"/>
        <family val="2"/>
        <charset val="204"/>
        <scheme val="minor"/>
      </rPr>
      <t>Бассейн ИМА</t>
    </r>
    <r>
      <rPr>
        <sz val="10"/>
        <color theme="1"/>
        <rFont val="Calibri"/>
        <family val="2"/>
        <charset val="204"/>
        <scheme val="minor"/>
      </rPr>
      <t>: стеноз проксимальной трети 80%, антеградный кровоток TIMI III.</t>
    </r>
  </si>
  <si>
    <t>Правый</t>
  </si>
  <si>
    <t>150 ml</t>
  </si>
  <si>
    <t>Устье ствола ЛКА катетеризировано проводниковым катетером Launcher EBU 3,5 6Fr. Коронарный проводник Intuition заведен в дистальный сегмент ПНА. БК Sprinter Legend 2.0-15 выполнена предилатация значимых стенозов ПНА. В зону остаточных стенозов проксимального сегмента с покрытием устья ПНА позиционирован и имплантирован DES Resolute Integrity 2,5-26 mm, давлением 16 атм. На контрольных съёмках признаков краевых диссекций, тромбоза ПНА нет. Антеградный кровоток по ПНА восстановлен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</si>
  <si>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 xml:space="preserve">неровности контуров прокс/3 курпной ЗБВ. Антеградный кровоток  TIMI III. </t>
  </si>
  <si>
    <t>неровности контуров проксимального сегмента. Антеградный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</si>
</sst>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6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N29" sqref="N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44839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0.76388888888888884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0.77083333333333337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466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17924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15744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465</v>
      </c>
      <c r="H16" s="117">
        <v>1014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469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464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468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473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472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1" t="s">
        <v>467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452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28" zoomScaleNormal="100" zoomScaleSheetLayoutView="100" zoomScalePageLayoutView="90" workbookViewId="0">
      <selection activeCell="J31" sqref="J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284</v>
      </c>
      <c r="D8" s="220"/>
      <c r="E8" s="220"/>
      <c r="F8" s="83">
        <v>1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44839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0.77083333333333337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0.80555555555555547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Филиппова А.Н.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17924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15744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06:00</v>
      </c>
      <c r="H20" s="118">
        <f>КАГ!H16</f>
        <v>1014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7" t="s">
        <v>471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453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0" sqref="D2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44839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Филиппова А.Н.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17924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73</v>
      </c>
    </row>
    <row r="7" spans="1:4">
      <c r="A7" s="43"/>
      <c r="B7" s="18"/>
      <c r="C7" s="124" t="s">
        <v>12</v>
      </c>
      <c r="D7" s="126">
        <f>КАГ!$B$14</f>
        <v>15744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44839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399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165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7" s="193" t="s">
        <v>409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8" zoomScaleNormal="100" workbookViewId="0">
      <selection activeCell="A41" sqref="A41:A5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454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Intuition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BasixCOMPAK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455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1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461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Gaia Second</v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Resolute Integtity</v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Calipso</v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 NanoMed</v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DES,Firehawk</v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BMS, Integtity</v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Guidezilla™ II 6F</v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Telescope ™ II 6F</v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3.5</v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460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EBU 4.0</v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3.5</v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457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4.0</v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JL 4.5</v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1</v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AL 2</v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3.5</v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456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6F JR 4.0</v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3.5</v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Launcher 7F JL 4.0</v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Angio-Seal™ VIP</v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1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BasixCOMPAK</v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Nitrex 260</v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Oscor 7F</v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Runthrough NS (Floppy)</v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</v>
      </c>
      <c r="C44" s="1" t="s">
        <v>462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Runthrough NS Intermediate</v>
      </c>
      <c r="X44" s="144" t="str">
        <f>IFERROR(INDEX(Расходка[Наименование расходного материала],MATCH(Расходка[№],Поиск_расходки[Индекс7],0)),"")</f>
        <v>Runthrough NS Intermediate</v>
      </c>
      <c r="Y44" s="144" t="str">
        <f>IFERROR(INDEX(Расходка[Наименование расходного материала],MATCH(Расходка[№],Поиск_расходки[Индекс8],0)),"")</f>
        <v>Runthrough NS Intermediate</v>
      </c>
      <c r="Z44" s="144" t="str">
        <f>IFERROR(INDEX(Расходка[Наименование расходного материала],MATCH(Расходка[№],Поиск_расходки[Индекс9],0)),"")</f>
        <v>Runthrough NS Intermediate</v>
      </c>
      <c r="AA44" s="144" t="str">
        <f>IFERROR(INDEX(Расходка[Наименование расходного материала],MATCH(Расходка[№],Поиск_расходки[Индекс10],0)),"")</f>
        <v>Runthrough NS Intermediate</v>
      </c>
      <c r="AB44" s="144" t="str">
        <f>IFERROR(INDEX(Расходка[Наименование расходного материала],MATCH(Расходка[№],Поиск_расходки[Индекс11],0)),"")</f>
        <v>Runthrough NS Intermediate</v>
      </c>
      <c r="AC44" s="144" t="str">
        <f>IFERROR(INDEX(Расходка[Наименование расходного материала],MATCH(Расходка[№],Поиск_расходки[Индекс12],0)),"")</f>
        <v>Runthrough NS Intermediate</v>
      </c>
      <c r="AD44" s="144" t="str">
        <f>IFERROR(INDEX(Расходка[Наименование расходного материала],MATCH(Расходка[№],Поиск_расходки[Индекс13],0)),"")</f>
        <v>Runthrough NS Intermediate</v>
      </c>
      <c r="AF44" s="4" t="s">
        <v>6</v>
      </c>
      <c r="AG44" s="4" t="s">
        <v>422</v>
      </c>
    </row>
    <row r="45" spans="1:33">
      <c r="A45">
        <v>44</v>
      </c>
      <c r="B45" t="s">
        <v>3</v>
      </c>
      <c r="C45" s="1" t="s">
        <v>463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Runthrough NS Hypercoat</v>
      </c>
      <c r="X45" s="144" t="str">
        <f>IFERROR(INDEX(Расходка[Наименование расходного материала],MATCH(Расходка[№],Поиск_расходки[Индекс7],0)),"")</f>
        <v>Runthrough NS Hypercoat</v>
      </c>
      <c r="Y45" s="144" t="str">
        <f>IFERROR(INDEX(Расходка[Наименование расходного материала],MATCH(Расходка[№],Поиск_расходки[Индекс8],0)),"")</f>
        <v>Runthrough NS Hypercoat</v>
      </c>
      <c r="Z45" s="144" t="str">
        <f>IFERROR(INDEX(Расходка[Наименование расходного материала],MATCH(Расходка[№],Поиск_расходки[Индекс9],0)),"")</f>
        <v>Runthrough NS Hypercoat</v>
      </c>
      <c r="AA45" s="144" t="str">
        <f>IFERROR(INDEX(Расходка[Наименование расходного материала],MATCH(Расходка[№],Поиск_расходки[Индекс10],0)),"")</f>
        <v>Runthrough NS Hypercoat</v>
      </c>
      <c r="AB45" s="144" t="str">
        <f>IFERROR(INDEX(Расходка[Наименование расходного материала],MATCH(Расходка[№],Поиск_расходки[Индекс11],0)),"")</f>
        <v>Runthrough NS Hypercoat</v>
      </c>
      <c r="AC45" s="144" t="str">
        <f>IFERROR(INDEX(Расходка[Наименование расходного материала],MATCH(Расходка[№],Поиск_расходки[Индекс12],0)),"")</f>
        <v>Runthrough NS Hypercoat</v>
      </c>
      <c r="AD45" s="144" t="str">
        <f>IFERROR(INDEX(Расходка[Наименование расходного материала],MATCH(Расходка[№],Поиск_расходки[Индекс13],0)),"")</f>
        <v>Runthrough NS Hypercoat</v>
      </c>
      <c r="AF45" s="4" t="s">
        <v>6</v>
      </c>
      <c r="AG45" s="4" t="s">
        <v>423</v>
      </c>
    </row>
    <row r="46" spans="1:33">
      <c r="A46">
        <v>45</v>
      </c>
      <c r="B46" t="s">
        <v>377</v>
      </c>
      <c r="C46" t="s">
        <v>451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Dolphin</v>
      </c>
      <c r="X46" s="144" t="str">
        <f>IFERROR(INDEX(Расходка[Наименование расходного материала],MATCH(Расходка[№],Поиск_расходки[Индекс7],0)),"")</f>
        <v>Dolphin</v>
      </c>
      <c r="Y46" s="144" t="str">
        <f>IFERROR(INDEX(Расходка[Наименование расходного материала],MATCH(Расходка[№],Поиск_расходки[Индекс8],0)),"")</f>
        <v>Dolphin</v>
      </c>
      <c r="Z46" s="144" t="str">
        <f>IFERROR(INDEX(Расходка[Наименование расходного материала],MATCH(Расходка[№],Поиск_расходки[Индекс9],0)),"")</f>
        <v>Dolphin</v>
      </c>
      <c r="AA46" s="144" t="str">
        <f>IFERROR(INDEX(Расходка[Наименование расходного материала],MATCH(Расходка[№],Поиск_расходки[Индекс10],0)),"")</f>
        <v>Dolphin</v>
      </c>
      <c r="AB46" s="144" t="str">
        <f>IFERROR(INDEX(Расходка[Наименование расходного материала],MATCH(Расходка[№],Поиск_расходки[Индекс11],0)),"")</f>
        <v>Dolphin</v>
      </c>
      <c r="AC46" s="144" t="str">
        <f>IFERROR(INDEX(Расходка[Наименование расходного материала],MATCH(Расходка[№],Поиск_расходки[Индекс12],0)),"")</f>
        <v>Dolphin</v>
      </c>
      <c r="AD46" s="144" t="str">
        <f>IFERROR(INDEX(Расходка[Наименование расходного материала],MATCH(Расходка[№],Поиск_расходки[Индекс13],0)),"")</f>
        <v>Dolphin</v>
      </c>
      <c r="AF46" s="4" t="s">
        <v>6</v>
      </c>
      <c r="AG46" s="4" t="s">
        <v>437</v>
      </c>
    </row>
    <row r="47" spans="1:33">
      <c r="A47">
        <v>46</v>
      </c>
      <c r="B47" t="s">
        <v>6</v>
      </c>
      <c r="C47" t="s">
        <v>458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DES, Yukon Chrome PC</v>
      </c>
      <c r="X47" s="144" t="str">
        <f>IFERROR(INDEX(Расходка[Наименование расходного материала],MATCH(Расходка[№],Поиск_расходки[Индекс7],0)),"")</f>
        <v>DES, Yukon Chrome PC</v>
      </c>
      <c r="Y47" s="144" t="str">
        <f>IFERROR(INDEX(Расходка[Наименование расходного материала],MATCH(Расходка[№],Поиск_расходки[Индекс8],0)),"")</f>
        <v>DES, Yukon Chrome PC</v>
      </c>
      <c r="Z47" s="144" t="str">
        <f>IFERROR(INDEX(Расходка[Наименование расходного материала],MATCH(Расходка[№],Поиск_расходки[Индекс9],0)),"")</f>
        <v>DES, Yukon Chrome PC</v>
      </c>
      <c r="AA47" s="144" t="str">
        <f>IFERROR(INDEX(Расходка[Наименование расходного материала],MATCH(Расходка[№],Поиск_расходки[Индекс10],0)),"")</f>
        <v>DES, Yukon Chrome PC</v>
      </c>
      <c r="AB47" s="144" t="str">
        <f>IFERROR(INDEX(Расходка[Наименование расходного материала],MATCH(Расходка[№],Поиск_расходки[Индекс11],0)),"")</f>
        <v>DES, Yukon Chrome PC</v>
      </c>
      <c r="AC47" s="144" t="str">
        <f>IFERROR(INDEX(Расходка[Наименование расходного материала],MATCH(Расходка[№],Поиск_расходки[Индекс12],0)),"")</f>
        <v>DES, Yukon Chrome PC</v>
      </c>
      <c r="AD47" s="144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424</v>
      </c>
    </row>
    <row r="48" spans="1:33">
      <c r="A48">
        <v>47</v>
      </c>
      <c r="B48" t="s">
        <v>5</v>
      </c>
      <c r="C48" t="s">
        <v>459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SubMarine Rapido, Invatec</v>
      </c>
      <c r="X48" s="144" t="str">
        <f>IFERROR(INDEX(Расходка[Наименование расходного материала],MATCH(Расходка[№],Поиск_расходки[Индекс7],0)),"")</f>
        <v>SubMarine Rapido, Invatec</v>
      </c>
      <c r="Y48" s="144" t="str">
        <f>IFERROR(INDEX(Расходка[Наименование расходного материала],MATCH(Расходка[№],Поиск_расходки[Индекс8],0)),"")</f>
        <v>SubMarine Rapido, Invatec</v>
      </c>
      <c r="Z48" s="144" t="str">
        <f>IFERROR(INDEX(Расходка[Наименование расходного материала],MATCH(Расходка[№],Поиск_расходки[Индекс9],0)),"")</f>
        <v>SubMarine Rapido, Invatec</v>
      </c>
      <c r="AA48" s="144" t="str">
        <f>IFERROR(INDEX(Расходка[Наименование расходного материала],MATCH(Расходка[№],Поиск_расходки[Индекс10],0)),"")</f>
        <v>SubMarine Rapido, Invatec</v>
      </c>
      <c r="AB48" s="144" t="str">
        <f>IFERROR(INDEX(Расходка[Наименование расходного материала],MATCH(Расходка[№],Поиск_расходки[Индекс11],0)),"")</f>
        <v>SubMarine Rapido, Invatec</v>
      </c>
      <c r="AC48" s="144" t="str">
        <f>IFERROR(INDEX(Расходка[Наименование расходного материала],MATCH(Расходка[№],Поиск_расходки[Индекс12],0)),"")</f>
        <v>SubMarine Rapido, Invatec</v>
      </c>
      <c r="AD48" s="144" t="str">
        <f>IFERROR(INDEX(Расходка[Наименование расходного материала],MATCH(Расходка[№],Поиск_расходки[Индекс13],0)),"")</f>
        <v>SubMarine Rapido, Invatec</v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432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2022-10-05T16:21:34Z</cp:lastPrinted>
  <dcterms:created xsi:type="dcterms:W3CDTF">2015-06-05T18:19:34Z</dcterms:created>
  <dcterms:modified xsi:type="dcterms:W3CDTF">2022-10-05T16:37:05Z</dcterms:modified>
</cp:coreProperties>
</file>