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51" i="1"/>
  <c r="L52" i="1"/>
  <c r="L53" i="1"/>
  <c r="M51" i="1"/>
  <c r="M52" i="1"/>
  <c r="M53" i="1"/>
  <c r="N51" i="1"/>
  <c r="N52" i="1"/>
  <c r="N53" i="1"/>
  <c r="O51" i="1"/>
  <c r="O52" i="1"/>
  <c r="O53" i="1"/>
  <c r="P51" i="1"/>
  <c r="P52" i="1"/>
  <c r="P53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X57" i="1" s="1"/>
  <c r="I2" i="1"/>
  <c r="V57" i="1" s="1"/>
  <c r="J2" i="1"/>
  <c r="W57" i="1" s="1"/>
  <c r="A9" i="3"/>
  <c r="G2" i="1"/>
  <c r="T57" i="1" s="1"/>
  <c r="H2" i="1"/>
  <c r="U57" i="1" s="1"/>
  <c r="F2" i="1"/>
  <c r="S57" i="1" s="1"/>
  <c r="E2" i="1"/>
  <c r="R57" i="1" s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K28" i="1"/>
  <c r="M22" i="1"/>
  <c r="O21" i="1"/>
  <c r="N21" i="1"/>
  <c r="N22" i="1" s="1"/>
  <c r="P23" i="1"/>
  <c r="J23" i="1"/>
  <c r="J24" i="1" s="1"/>
  <c r="L19" i="1"/>
  <c r="L20" i="1" s="1"/>
  <c r="F21" i="1"/>
  <c r="Q26" i="1" l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W54" i="1" s="1"/>
  <c r="W47" i="1"/>
  <c r="W43" i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L27" i="1" l="1"/>
  <c r="L28" i="1" s="1"/>
  <c r="L29" i="1" s="1"/>
  <c r="W49" i="1"/>
  <c r="Q30" i="1"/>
  <c r="AD30" i="1" s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Q31" i="1" l="1"/>
  <c r="H47" i="1"/>
  <c r="H48" i="1" s="1"/>
  <c r="U51" i="1" s="1"/>
  <c r="I47" i="1"/>
  <c r="I48" i="1" s="1"/>
  <c r="U53" i="1"/>
  <c r="U49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Q32" i="1" l="1"/>
  <c r="AD31" i="1"/>
  <c r="Q33" i="1"/>
  <c r="AD17" i="1" s="1"/>
  <c r="N2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Q34" i="1" l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Q35" i="1" l="1"/>
  <c r="F46" i="1"/>
  <c r="F47" i="1" s="1"/>
  <c r="F48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D36" i="1" l="1"/>
  <c r="Q37" i="1"/>
  <c r="AD37" i="1" s="1"/>
  <c r="G48" i="1"/>
  <c r="T42" i="1" s="1"/>
  <c r="T50" i="1"/>
  <c r="K48" i="1"/>
  <c r="X42" i="1" s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l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D38" i="1" l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D39" i="1" l="1"/>
  <c r="AA35" i="1"/>
  <c r="AC35" i="1"/>
  <c r="AC23" i="1"/>
  <c r="Q40" i="1"/>
  <c r="O45" i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7" i="1"/>
  <c r="AC44" i="1"/>
  <c r="L40" i="1"/>
  <c r="E37" i="1"/>
  <c r="E38" i="1" s="1"/>
  <c r="E39" i="1" s="1"/>
  <c r="E40" i="1" s="1"/>
  <c r="E41" i="1" s="1"/>
  <c r="M38" i="1"/>
  <c r="M39" i="1" s="1"/>
  <c r="M40" i="1" s="1"/>
  <c r="AC47" i="1" l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AC45" i="1" l="1"/>
  <c r="P49" i="1"/>
  <c r="P50" i="1" s="1"/>
  <c r="AC57" i="1" s="1"/>
  <c r="AA45" i="1"/>
  <c r="N49" i="1"/>
  <c r="N50" i="1" s="1"/>
  <c r="AA57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A50" i="1"/>
  <c r="AA53" i="1"/>
  <c r="AA52" i="1"/>
  <c r="AA49" i="1"/>
  <c r="AC53" i="1"/>
  <c r="AC52" i="1"/>
  <c r="AC51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B45" i="1" l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B49" i="1" l="1"/>
  <c r="Q48" i="1"/>
  <c r="Q49" i="1" s="1"/>
  <c r="Q50" i="1" s="1"/>
  <c r="Q45" i="1"/>
  <c r="Q46" i="1" s="1"/>
  <c r="Q47" i="1" s="1"/>
  <c r="AD53" i="1"/>
  <c r="AD35" i="1"/>
  <c r="AD54" i="1"/>
  <c r="O50" i="1"/>
  <c r="AB52" i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4" i="1" l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M49" i="1" l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Z45" i="1" s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6" i="1" l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41" i="1" s="1"/>
  <c r="Y28" i="1"/>
  <c r="Z56" i="1"/>
  <c r="Z28" i="1"/>
  <c r="Z52" i="1"/>
  <c r="Z51" i="1"/>
  <c r="Z54" i="1"/>
  <c r="Z55" i="1"/>
  <c r="Y24" i="1" l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<sst xmlns="http://schemas.openxmlformats.org/spreadsheetml/2006/main" count="768" uniqueCount="478">
  <si>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</si>
  <si>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</si>
  <si>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</si>
  <si>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</si>
  <si>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</si>
  <si>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</si>
  <si>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</si>
  <si>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</si>
  <si>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</si>
  <si>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</si>
  <si>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</si>
  <si>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</si>
  <si>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</si>
  <si>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</si>
  <si>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</si>
  <si>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</si>
  <si>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</si>
  <si>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</si>
  <si>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</si>
  <si>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</si>
  <si>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</si>
  <si>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</si>
  <si>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</si>
  <si>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</si>
  <si>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</si>
  <si>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</si>
  <si>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</si>
  <si>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</si>
  <si>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</si>
  <si>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</si>
  <si>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</si>
  <si>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</si>
  <si>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</si>
  <si>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</si>
  <si>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</si>
  <si>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</si>
  <si>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</si>
  <si>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</si>
  <si>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</si>
  <si>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</si>
  <si>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</si>
  <si>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</si>
  <si>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</si>
  <si>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</si>
  <si>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</si>
  <si>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</si>
  <si>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</si>
  <si>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</si>
  <si>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</si>
  <si>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</si>
  <si>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</si>
  <si>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</si>
  <si>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</si>
  <si>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</si>
  <si>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</si>
  <si>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</si>
  <si>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</si>
  <si>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</si>
  <si>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</si>
  <si>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</si>
  <si>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</si>
  <si>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</si>
  <si>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</si>
  <si>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</si>
  <si>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</si>
  <si>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</si>
  <si>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</si>
  <si>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</si>
  <si>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</si>
  <si>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</si>
  <si>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</si>
  <si>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</si>
  <si>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</si>
  <si>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</si>
  <si>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</si>
  <si>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</si>
  <si>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</si>
  <si>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</si>
  <si>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</si>
  <si>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</si>
  <si>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</si>
  <si>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</si>
  <si>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</si>
  <si>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</si>
  <si>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</si>
  <si>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</si>
  <si>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</si>
  <si>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</si>
  <si>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</si>
  <si>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</si>
  <si>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</si>
  <si>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</si>
  <si>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</si>
  <si>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</si>
  <si>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</si>
  <si>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</si>
  <si>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</si>
  <si>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</si>
  <si>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</si>
  <si>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</si>
  <si>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</si>
  <si>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</si>
  <si>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</si>
  <si>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</si>
  <si>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</si>
  <si>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</si>
  <si>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</si>
  <si>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</si>
  <si>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</si>
  <si>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</si>
  <si>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</si>
  <si>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</si>
  <si>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</si>
  <si>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</si>
  <si>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</si>
  <si>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</si>
  <si>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</si>
  <si>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</si>
  <si>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</si>
  <si>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</si>
  <si>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</si>
  <si>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</si>
  <si>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</si>
  <si>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</si>
  <si>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</si>
  <si>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</si>
  <si>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</si>
  <si>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</si>
  <si>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</si>
  <si>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</si>
  <si>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</si>
  <si>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</si>
  <si>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</si>
  <si>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</si>
  <si>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</si>
  <si>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</si>
  <si>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</si>
  <si>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</si>
  <si>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</si>
  <si>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</si>
  <si>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</si>
  <si>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</si>
  <si>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</si>
  <si>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</si>
  <si>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</si>
  <si>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</si>
  <si>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</si>
  <si>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</si>
  <si>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</si>
  <si>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</si>
  <si>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</si>
  <si>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</si>
  <si>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</si>
  <si>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</si>
  <si>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</si>
  <si>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</si>
  <si>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</si>
  <si>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</si>
  <si>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</si>
  <si>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</si>
  <si>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</si>
  <si>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</si>
  <si>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</si>
  <si>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</si>
  <si>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</si>
  <si>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</si>
  <si>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</si>
  <si>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</si>
  <si>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</si>
  <si>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</si>
  <si>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</si>
  <si>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</si>
  <si>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</si>
  <si>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</si>
  <si>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</si>
  <si>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</si>
  <si>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</si>
  <si>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</si>
  <si>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</si>
  <si>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</si>
  <si>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</si>
  <si>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</si>
  <si>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</si>
  <si>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</si>
  <si>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</si>
  <si>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</si>
  <si>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</si>
  <si>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</si>
  <si>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</si>
  <si>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</si>
  <si>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</si>
  <si>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</si>
  <si>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</si>
  <si>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</si>
  <si>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</si>
  <si>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</si>
  <si>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</si>
  <si>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</si>
  <si>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</si>
  <si>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</si>
  <si>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</si>
  <si>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</si>
  <si>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</si>
  <si>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</si>
  <si>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</si>
  <si>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</si>
  <si>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</si>
  <si>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</si>
  <si>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</si>
  <si>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</si>
  <si>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</si>
  <si>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</si>
  <si>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</si>
  <si>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</si>
  <si>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</si>
  <si>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</si>
  <si>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</si>
  <si>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</si>
  <si>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</si>
  <si>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</si>
  <si>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</si>
  <si>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</si>
  <si>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</si>
  <si>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</si>
  <si>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</si>
  <si>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</si>
  <si>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</si>
  <si>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</si>
  <si>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</si>
  <si>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</si>
  <si>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</si>
  <si>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</si>
  <si>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</si>
  <si>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</si>
  <si>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</si>
  <si>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</si>
  <si>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</si>
  <si>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</si>
  <si>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</si>
  <si>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</si>
  <si>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</si>
  <si>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</si>
  <si>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</si>
  <si>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</si>
  <si>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</si>
  <si>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</si>
  <si>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</si>
  <si>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</si>
  <si>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</si>
  <si>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</si>
  <si>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</si>
  <si>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</si>
  <si>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</si>
  <si>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</si>
  <si>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</si>
  <si>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</si>
  <si>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</si>
  <si>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</si>
  <si>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</si>
  <si>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</si>
  <si>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</si>
  <si>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</si>
  <si>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</si>
  <si>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</si>
  <si>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</si>
  <si>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</si>
  <si>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</si>
  <si>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</si>
  <si>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</si>
  <si>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</si>
  <si>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</si>
  <si>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</si>
  <si>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</si>
  <si>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</si>
  <si>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</si>
  <si>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</si>
  <si>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</si>
  <si>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</si>
  <si>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</si>
  <si>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</si>
  <si>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</si>
  <si>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</si>
  <si>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</si>
  <si>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</si>
  <si>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</si>
  <si>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</si>
  <si>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</si>
  <si>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</si>
  <si>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</si>
  <si>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</si>
  <si>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</si>
  <si>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</si>
  <si>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</si>
  <si>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</si>
  <si>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</si>
  <si>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</si>
  <si>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</si>
  <si>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</si>
  <si>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</si>
  <si>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</si>
  <si>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</si>
  <si>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</si>
  <si>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</si>
  <si>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</si>
  <si>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</si>
  <si>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</si>
  <si>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</si>
  <si>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</si>
  <si>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</si>
  <si>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</si>
  <si>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</si>
  <si>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</si>
  <si>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</si>
  <si>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</si>
  <si>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</si>
  <si>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</si>
  <si>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</si>
  <si>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</si>
  <si>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</si>
  <si>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</si>
  <si>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</si>
  <si>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</si>
  <si>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</si>
  <si>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</si>
  <si>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</si>
  <si>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</si>
  <si>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</si>
  <si>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</si>
  <si>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</si>
  <si>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</si>
  <si>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</si>
  <si>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</si>
  <si>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</si>
  <si>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</si>
  <si>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</si>
  <si>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</si>
  <si>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</si>
  <si>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</si>
  <si>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</si>
  <si>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</si>
  <si>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</si>
  <si>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</si>
  <si>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</si>
  <si>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</si>
  <si>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</si>
  <si>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</si>
  <si>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</si>
  <si>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</si>
  <si>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</si>
  <si>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</si>
  <si>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</si>
  <si>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</si>
  <si>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</si>
  <si>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</si>
  <si>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</si>
  <si>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</si>
  <si>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</si>
  <si>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</si>
  <si>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</si>
  <si>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</si>
  <si>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</si>
  <si>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</si>
  <si>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</si>
  <si>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</si>
  <si>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</si>
  <si>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</si>
  <si>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</si>
  <si>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</si>
  <si>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</si>
  <si>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</si>
  <si>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</si>
  <si>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</si>
  <si>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</si>
  <si>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</si>
  <si>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</si>
  <si>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</si>
  <si>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</si>
  <si>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</si>
  <si>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</si>
  <si>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</si>
  <si>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</si>
  <si>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</si>
  <si>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</si>
  <si>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</si>
  <si>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</si>
  <si>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</si>
  <si>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</si>
  <si>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</si>
  <si>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</si>
  <si>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</si>
  <si>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</si>
  <si>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</si>
  <si>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</si>
  <si>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</si>
  <si>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</si>
  <si>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</si>
  <si>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</si>
  <si>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</si>
  <si>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</si>
  <si>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</si>
  <si>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</si>
  <si>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</si>
  <si>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</si>
  <si>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</si>
  <si>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</si>
  <si>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</si>
  <si>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</si>
  <si>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</si>
  <si>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</si>
  <si>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</si>
  <si>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</si>
  <si>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</si>
  <si>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</si>
  <si>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</si>
  <si>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</si>
  <si>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</si>
  <si>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</si>
  <si>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</si>
  <si>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</si>
  <si>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</si>
  <si>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</si>
  <si>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</si>
  <si>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</si>
  <si>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</si>
  <si>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</si>
  <si>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</si>
  <si>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</si>
  <si>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</si>
  <si>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</si>
  <si>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</si>
  <si>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</si>
  <si>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</si>
  <si>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</si>
  <si>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</si>
  <si>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</si>
  <si>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</si>
  <si>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</si>
  <si>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</si>
  <si>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</si>
  <si>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</si>
  <si>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</si>
  <si>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</si>
  <si>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</si>
  <si>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</si>
  <si>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</si>
  <si>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</si>
  <si>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</si>
  <si>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</si>
  <si>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</si>
  <si>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</si>
  <si>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</si>
  <si>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</si>
  <si>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</si>
  <si>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</si>
  <si>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</si>
  <si>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</si>
  <si>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</si>
  <si>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</si>
  <si>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</si>
  <si>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</si>
  <si>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</si>
  <si>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250 ml</t>
  </si>
  <si>
    <t>Runthrough NS Intermediate</t>
  </si>
  <si>
    <t>Runthrough NS Hypercoat</t>
  </si>
  <si>
    <t>Устье ствола ЛКА катетеризировано проводниковым катетером Launcher EBU 3,5 7Fr. Коронарный проводник Runthrough NS Hypercoat заведен в дистальный сегмент ПНА. В зону значимого стеноза имплантирован DES Resolute Integrity 2,75-26 mm, давлением 12 атм. На съемке диссекция дистальной кромки стента. В зону диссекции с оверлэппингом имплантирован DES Resolute Integrity 2,25-18 мм, давлением 10 атм. Коронарный проводник заведен в дистальную треть ВТК. Выполнена предилатация БК Sprinter Legend 2,0-15 мм, давлением 12 атм. В зону остаточного стеноза позиционирован и имплантирован DES Resolute Integrity 2,25-26 мм, давлением 12 атм. Выполнена постдилатация стента БК Sprinter Legend 3,0-15 мм, давлением 10 атм. На контрольных съёмках признаков краевых диссекций, тромбоза ПНА и ВТК нет. Антеградный кровоток по ПНА и ВТК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</si>
  <si>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2.25 - 26</t>
  </si>
  <si>
    <t xml:space="preserve">Баллонный катетер коронарный стандартный </t>
  </si>
  <si>
    <t>Whisper MS</t>
  </si>
  <si>
    <t>Winn 200T</t>
  </si>
  <si>
    <t>Баскакова Л.В.</t>
  </si>
  <si>
    <t>03:00</t>
  </si>
  <si>
    <t>Правый</t>
  </si>
  <si>
    <t>кальциноз, пролонгированный стенозтела ствола ЛКА 30%, стеноз дист/3 (в зоне бифуркации) 60%</t>
  </si>
  <si>
    <t xml:space="preserve">кальциноз проксимального и среднего сегмента, на границе проксимального и среднего сегмента стеноз 70%, ниже отхождения крупной 1 СВ на уровне среднего сегмента определяется ХТО.  Эксцентричный стеноз проксимальной трети ДВ 70%.  Антеградный кровоток за зоной окклюзии TIMI 0. Внутрисистемный коллатеральный кровоток преимущественно из ДВ и СВ1 с ретроградным заполнением дистального и частично среднего сегмента (диаметр постокклюзионного фрагмента менее 2.0 мм) </t>
  </si>
  <si>
    <t>слабо развита, со стенозом устья 70%, диаметр артерии не более 2.0 мм. Антеградный кровоток TIMI III.</t>
  </si>
  <si>
    <t xml:space="preserve">ХТО от устья. Умеренно-выраженные межсистемные коллатерали из 1 СВ ПНА и ДВ с ретроградным контрастированием ЗМЖВ, ЗБВ до зоны "креста" ПКА.  Антеградный кровоток  TIMI 0. </t>
  </si>
  <si>
    <t>С учётом тяжёлого кальцинированного многососудистого поражения коронарного русла с вовлечением ствола ЛКА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С участниками heart team: деж.кард. Дубровской Я А.; кардиохирурга Чураков С.О. (по телефону) принято решение что наиболее предпочтительный способ реваскуляризации является АКШ.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</si>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</sst>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7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7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40" sqref="L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0.52083333333333337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0.54166666666666663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21620</v>
      </c>
      <c r="C12" s="63"/>
      <c r="D12" s="116" t="s">
        <v>370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16384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470</v>
      </c>
      <c r="H16" s="117">
        <v>438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472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31" t="s">
        <v>473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2" t="s">
        <v>476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J9" sqref="J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 t="s">
        <v>287</v>
      </c>
      <c r="D9" s="219"/>
      <c r="E9" s="219"/>
      <c r="F9" s="83">
        <v>1</v>
      </c>
      <c r="G9" s="145" t="s">
        <v>380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0.57986111111111105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Баскакова Л.В.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21620</v>
      </c>
      <c r="C16" s="18"/>
      <c r="D16" s="116" t="s">
        <v>370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16384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03:00</v>
      </c>
      <c r="H20" s="118">
        <f>КАГ!H16</f>
        <v>438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464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Баскакова Л.В.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21620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16384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44852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159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424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466</v>
      </c>
      <c r="G9">
        <v>136170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384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C52" sqref="C5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Hypercoat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378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390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1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5</v>
      </c>
      <c r="C8" t="s">
        <v>458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379</v>
      </c>
      <c r="C9" s="1" t="s">
        <v>410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377</v>
      </c>
      <c r="C10" t="s">
        <v>409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377</v>
      </c>
      <c r="C11" t="s">
        <v>451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Dolphin</v>
      </c>
      <c r="Z11" s="139" t="str">
        <f>IFERROR(INDEX(Расходка[Наименование расходного материала],MATCH(Расходка[№],Поиск_расходки[Индекс9],0)),"")</f>
        <v>Dolphin</v>
      </c>
      <c r="AA11" s="139" t="str">
        <f>IFERROR(INDEX(Расходка[Наименование расходного материала],MATCH(Расходка[№],Поиск_расходки[Индекс10],0)),"")</f>
        <v>Dolphin</v>
      </c>
      <c r="AB11" s="139" t="str">
        <f>IFERROR(INDEX(Расходка[Наименование расходного материала],MATCH(Расходка[№],Поиск_расходки[Индекс11],0)),"")</f>
        <v>Dolphin</v>
      </c>
      <c r="AC11" s="139" t="str">
        <f>IFERROR(INDEX(Расходка[Наименование расходного материала],MATCH(Расходка[№],Поиск_расходки[Индекс12],0)),"")</f>
        <v>Dolphin</v>
      </c>
      <c r="AD11" s="139" t="str">
        <f>IFERROR(INDEX(Расходка[Наименование расходного материала],MATCH(Расходка[№],Поиск_расходки[Индекс13],0)),"")</f>
        <v>Dolphin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269</v>
      </c>
      <c r="C12" s="1" t="s">
        <v>415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Oscor 7F</v>
      </c>
      <c r="Z12" s="139" t="str">
        <f>IFERROR(INDEX(Расходка[Наименование расходного материала],MATCH(Расходка[№],Поиск_расходки[Индекс9],0)),"")</f>
        <v>Oscor 7F</v>
      </c>
      <c r="AA12" s="139" t="str">
        <f>IFERROR(INDEX(Расходка[Наименование расходного материала],MATCH(Расходка[№],Поиск_расходки[Индекс10],0)),"")</f>
        <v>Oscor 7F</v>
      </c>
      <c r="AB12" s="139" t="str">
        <f>IFERROR(INDEX(Расходка[Наименование расходного материала],MATCH(Расходка[№],Поиск_расходки[Индекс11],0)),"")</f>
        <v>Oscor 7F</v>
      </c>
      <c r="AC12" s="139" t="str">
        <f>IFERROR(INDEX(Расходка[Наименование расходного материала],MATCH(Расходка[№],Поиск_расходки[Индекс12],0)),"")</f>
        <v>Oscor 7F</v>
      </c>
      <c r="AD12" s="139" t="str">
        <f>IFERROR(INDEX(Расходка[Наименование расходного материала],MATCH(Расходка[№],Поиск_расходки[Индекс13],0)),"")</f>
        <v>Oscor 7F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Cougar LS Hydro-Track®</v>
      </c>
      <c r="Z13" s="139" t="str">
        <f>IFERROR(INDEX(Расходка[Наименование расходного материала],MATCH(Расходка[№],Поиск_расходки[Индекс9],0)),"")</f>
        <v>Cougar LS Hydro-Track®</v>
      </c>
      <c r="AA13" s="139" t="str">
        <f>IFERROR(INDEX(Расходка[Наименование расходного материала],MATCH(Расходка[№],Поиск_расходки[Индекс10],0)),"")</f>
        <v>Cougar LS Hydro-Track®</v>
      </c>
      <c r="AB13" s="139" t="str">
        <f>IFERROR(INDEX(Расходка[Наименование расходного материала],MATCH(Расходка[№],Поиск_расходки[Индекс11],0)),"")</f>
        <v>Cougar LS Hydro-Track®</v>
      </c>
      <c r="AC13" s="139" t="str">
        <f>IFERROR(INDEX(Расходка[Наименование расходного материала],MATCH(Расходка[№],Поиск_расходки[Индекс12],0)),"")</f>
        <v>Cougar LS Hydro-Track®</v>
      </c>
      <c r="AD13" s="139" t="str">
        <f>IFERROR(INDEX(Расходка[Наименование расходного материала],MATCH(Расходка[№],Поиск_расходки[Индекс13],0)),"")</f>
        <v>Cougar LS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426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XT Hydro-Track®</v>
      </c>
      <c r="Z14" s="139" t="str">
        <f>IFERROR(INDEX(Расходка[Наименование расходного материала],MATCH(Расходка[№],Поиск_расходки[Индекс9],0)),"")</f>
        <v>Cougar XT Hydro-Track®</v>
      </c>
      <c r="AA14" s="139" t="str">
        <f>IFERROR(INDEX(Расходка[Наименование расходного материала],MATCH(Расходка[№],Поиск_расходки[Индекс10],0)),"")</f>
        <v>Cougar XT Hydro-Track®</v>
      </c>
      <c r="AB14" s="139" t="str">
        <f>IFERROR(INDEX(Расходка[Наименование расходного материала],MATCH(Расходка[№],Поиск_расходки[Индекс11],0)),"")</f>
        <v>Cougar XT Hydro-Track®</v>
      </c>
      <c r="AC14" s="139" t="str">
        <f>IFERROR(INDEX(Расходка[Наименование расходного материала],MATCH(Расходка[№],Поиск_расходки[Индекс12],0)),"")</f>
        <v>Cougar XT Hydro-Track®</v>
      </c>
      <c r="AD14" s="139" t="str">
        <f>IFERROR(INDEX(Расходка[Наименование расходного материала],MATCH(Расходка[№],Поиск_расходки[Индекс13],0)),"")</f>
        <v>Cougar XT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391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Fielder</v>
      </c>
      <c r="Z15" s="139" t="str">
        <f>IFERROR(INDEX(Расходка[Наименование расходного материала],MATCH(Расходка[№],Поиск_расходки[Индекс9],0)),"")</f>
        <v>Fielder</v>
      </c>
      <c r="AA15" s="139" t="str">
        <f>IFERROR(INDEX(Расходка[Наименование расходного материала],MATCH(Расходка[№],Поиск_расходки[Индекс10],0)),"")</f>
        <v>Fielder</v>
      </c>
      <c r="AB15" s="139" t="str">
        <f>IFERROR(INDEX(Расходка[Наименование расходного материала],MATCH(Расходка[№],Поиск_расходки[Индекс11],0)),"")</f>
        <v>Fielder</v>
      </c>
      <c r="AC15" s="139" t="str">
        <f>IFERROR(INDEX(Расходка[Наименование расходного материала],MATCH(Расходка[№],Поиск_расходки[Индекс12],0)),"")</f>
        <v>Fielder</v>
      </c>
      <c r="AD15" s="139" t="str">
        <f>IFERROR(INDEX(Расходка[Наименование расходного материала],MATCH(Расходка[№],Поиск_расходки[Индекс13],0)),"")</f>
        <v>Fielder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s="1" t="s">
        <v>460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Gaia Second</v>
      </c>
      <c r="Z16" s="139" t="str">
        <f>IFERROR(INDEX(Расходка[Наименование расходного материала],MATCH(Расходка[№],Поиск_расходки[Индекс9],0)),"")</f>
        <v>Gaia Second</v>
      </c>
      <c r="AA16" s="139" t="str">
        <f>IFERROR(INDEX(Расходка[Наименование расходного материала],MATCH(Расходка[№],Поиск_расходки[Индекс10],0)),"")</f>
        <v>Gaia Second</v>
      </c>
      <c r="AB16" s="139" t="str">
        <f>IFERROR(INDEX(Расходка[Наименование расходного материала],MATCH(Расходка[№],Поиск_расходки[Индекс11],0)),"")</f>
        <v>Gaia Second</v>
      </c>
      <c r="AC16" s="139" t="str">
        <f>IFERROR(INDEX(Расходка[Наименование расходного материала],MATCH(Расходка[№],Поиск_расходки[Индекс12],0)),"")</f>
        <v>Gaia Second</v>
      </c>
      <c r="AD16" s="139" t="str">
        <f>IFERROR(INDEX(Расходка[Наименование расходного материала],MATCH(Расходка[№],Поиск_расходки[Индекс13],0)),"")</f>
        <v>Gaia Second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s="1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ProVia 3 Hydro-Track®</v>
      </c>
      <c r="Z18" s="139" t="str">
        <f>IFERROR(INDEX(Расходка[Наименование расходного материала],MATCH(Расходка[№],Поиск_расходки[Индекс9],0)),"")</f>
        <v>ProVia 3 Hydro-Track®</v>
      </c>
      <c r="AA18" s="139" t="str">
        <f>IFERROR(INDEX(Расходка[Наименование расходного материала],MATCH(Расходка[№],Поиск_расходки[Индекс10],0)),"")</f>
        <v>ProVia 3 Hydro-Track®</v>
      </c>
      <c r="AB18" s="139" t="str">
        <f>IFERROR(INDEX(Расходка[Наименование расходного материала],MATCH(Расходка[№],Поиск_расходки[Индекс11],0)),"")</f>
        <v>ProVia 3 Hydro-Track®</v>
      </c>
      <c r="AC18" s="139" t="str">
        <f>IFERROR(INDEX(Расходка[Наименование расходного материала],MATCH(Расходка[№],Поиск_расходки[Индекс12],0)),"")</f>
        <v>ProVia 3 Hydro-Track®</v>
      </c>
      <c r="AD18" s="139" t="str">
        <f>IFERROR(INDEX(Расходка[Наименование расходного материала],MATCH(Расходка[№],Поиск_расходки[Индекс13],0)),"")</f>
        <v>ProVia 3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6 Hydro-Track®</v>
      </c>
      <c r="Z19" s="139" t="str">
        <f>IFERROR(INDEX(Расходка[Наименование расходного материала],MATCH(Расходка[№],Поиск_расходки[Индекс9],0)),"")</f>
        <v>ProVia 6 Hydro-Track®</v>
      </c>
      <c r="AA19" s="139" t="str">
        <f>IFERROR(INDEX(Расходка[Наименование расходного материала],MATCH(Расходка[№],Поиск_расходки[Индекс10],0)),"")</f>
        <v>ProVia 6 Hydro-Track®</v>
      </c>
      <c r="AB19" s="139" t="str">
        <f>IFERROR(INDEX(Расходка[Наименование расходного материала],MATCH(Расходка[№],Поиск_расходки[Индекс11],0)),"")</f>
        <v>ProVia 6 Hydro-Track®</v>
      </c>
      <c r="AC19" s="139" t="str">
        <f>IFERROR(INDEX(Расходка[Наименование расходного материала],MATCH(Расходка[№],Поиск_расходки[Индекс12],0)),"")</f>
        <v>ProVia 6 Hydro-Track®</v>
      </c>
      <c r="AD19" s="139" t="str">
        <f>IFERROR(INDEX(Расходка[Наименование расходного материала],MATCH(Расходка[№],Поиск_расходки[Индекс13],0)),"")</f>
        <v>ProVia 6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9 Hydro-Track®</v>
      </c>
      <c r="Z20" s="139" t="str">
        <f>IFERROR(INDEX(Расходка[Наименование расходного материала],MATCH(Расходка[№],Поиск_расходки[Индекс9],0)),"")</f>
        <v>ProVia 9 Hydro-Track®</v>
      </c>
      <c r="AA20" s="139" t="str">
        <f>IFERROR(INDEX(Расходка[Наименование расходного материала],MATCH(Расходка[№],Поиск_расходки[Индекс10],0)),"")</f>
        <v>ProVia 9 Hydro-Track®</v>
      </c>
      <c r="AB20" s="139" t="str">
        <f>IFERROR(INDEX(Расходка[Наименование расходного материала],MATCH(Расходка[№],Поиск_расходки[Индекс11],0)),"")</f>
        <v>ProVia 9 Hydro-Track®</v>
      </c>
      <c r="AC20" s="139" t="str">
        <f>IFERROR(INDEX(Расходка[Наименование расходного материала],MATCH(Расходка[№],Поиск_расходки[Индекс12],0)),"")</f>
        <v>ProVia 9 Hydro-Track®</v>
      </c>
      <c r="AD20" s="139" t="str">
        <f>IFERROR(INDEX(Расходка[Наименование расходного материала],MATCH(Расходка[№],Поиск_расходки[Индекс13],0)),"")</f>
        <v>ProVia 9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Rinato</v>
      </c>
      <c r="Z21" s="139" t="str">
        <f>IFERROR(INDEX(Расходка[Наименование расходного материала],MATCH(Расходка[№],Поиск_расходки[Индекс9],0)),"")</f>
        <v>Rinato</v>
      </c>
      <c r="AA21" s="139" t="str">
        <f>IFERROR(INDEX(Расходка[Наименование расходного материала],MATCH(Расходка[№],Поиск_расходки[Индекс10],0)),"")</f>
        <v>Rinato</v>
      </c>
      <c r="AB21" s="139" t="str">
        <f>IFERROR(INDEX(Расходка[Наименование расходного материала],MATCH(Расходка[№],Поиск_расходки[Индекс11],0)),"")</f>
        <v>Rinato</v>
      </c>
      <c r="AC21" s="139" t="str">
        <f>IFERROR(INDEX(Расходка[Наименование расходного материала],MATCH(Расходка[№],Поиск_расходки[Индекс12],0)),"")</f>
        <v>Rinato</v>
      </c>
      <c r="AD21" s="139" t="str">
        <f>IFERROR(INDEX(Расходка[Наименование расходного материала],MATCH(Расходка[№],Поиск_расходки[Индекс13],0)),"")</f>
        <v>Rinato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s="1" t="s">
        <v>450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Runthrough NS (Floppy)</v>
      </c>
      <c r="Z22" s="139" t="str">
        <f>IFERROR(INDEX(Расходка[Наименование расходного материала],MATCH(Расходка[№],Поиск_расходки[Индекс9],0)),"")</f>
        <v>Runthrough NS (Floppy)</v>
      </c>
      <c r="AA22" s="139" t="str">
        <f>IFERROR(INDEX(Расходка[Наименование расходного материала],MATCH(Расходка[№],Поиск_расходки[Индекс10],0)),"")</f>
        <v>Runthrough NS (Floppy)</v>
      </c>
      <c r="AB22" s="139" t="str">
        <f>IFERROR(INDEX(Расходка[Наименование расходного материала],MATCH(Расходка[№],Поиск_расходки[Индекс11],0)),"")</f>
        <v>Runthrough NS (Floppy)</v>
      </c>
      <c r="AC22" s="139" t="str">
        <f>IFERROR(INDEX(Расходка[Наименование расходного материала],MATCH(Расходка[№],Поиск_расходки[Индекс12],0)),"")</f>
        <v>Runthrough NS (Floppy)</v>
      </c>
      <c r="AD22" s="139" t="str">
        <f>IFERROR(INDEX(Расходка[Наименование расходного материала],MATCH(Расходка[№],Поиск_расходки[Индекс13],0)),"")</f>
        <v>Runthrough NS (Floppy)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463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1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Hypercoat</v>
      </c>
      <c r="Z23" s="139" t="str">
        <f>IFERROR(INDEX(Расходка[Наименование расходного материала],MATCH(Расходка[№],Поиск_расходки[Индекс9],0)),"")</f>
        <v>Runthrough NS Hypercoat</v>
      </c>
      <c r="AA23" s="139" t="str">
        <f>IFERROR(INDEX(Расходка[Наименование расходного материала],MATCH(Расходка[№],Поиск_расходки[Индекс10],0)),"")</f>
        <v>Runthrough NS Hypercoat</v>
      </c>
      <c r="AB23" s="139" t="str">
        <f>IFERROR(INDEX(Расходка[Наименование расходного материала],MATCH(Расходка[№],Поиск_расходки[Индекс11],0)),"")</f>
        <v>Runthrough NS Hypercoat</v>
      </c>
      <c r="AC23" s="139" t="str">
        <f>IFERROR(INDEX(Расходка[Наименование расходного материала],MATCH(Расходка[№],Поиск_расходки[Индекс12],0)),"")</f>
        <v>Runthrough NS Hypercoat</v>
      </c>
      <c r="AD23" s="139" t="str">
        <f>IFERROR(INDEX(Расходка[Наименование расходного материала],MATCH(Расходка[№],Поиск_расходки[Индекс13],0)),"")</f>
        <v>Runthrough NS Hypercoat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Intermediate</v>
      </c>
      <c r="Z24" s="139" t="str">
        <f>IFERROR(INDEX(Расходка[Наименование расходного материала],MATCH(Расходка[№],Поиск_расходки[Индекс9],0)),"")</f>
        <v>Runthrough NS Intermediate</v>
      </c>
      <c r="AA24" s="139" t="str">
        <f>IFERROR(INDEX(Расходка[Наименование расходного материала],MATCH(Расходка[№],Поиск_расходки[Индекс10],0)),"")</f>
        <v>Runthrough NS Intermediate</v>
      </c>
      <c r="AB24" s="139" t="str">
        <f>IFERROR(INDEX(Расходка[Наименование расходного материала],MATCH(Расходка[№],Поиск_расходки[Индекс11],0)),"")</f>
        <v>Runthrough NS Intermediate</v>
      </c>
      <c r="AC24" s="139" t="str">
        <f>IFERROR(INDEX(Расходка[Наименование расходного материала],MATCH(Расходка[№],Поиск_расходки[Индекс12],0)),"")</f>
        <v>Runthrough NS Intermediate</v>
      </c>
      <c r="AD24" s="139" t="str">
        <f>IFERROR(INDEX(Расходка[Наименование расходного материала],MATCH(Расходка[№],Поиск_расходки[Индекс13],0)),"")</f>
        <v>Runthrough NS Intermediate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t="s">
        <v>392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Sion</v>
      </c>
      <c r="Z25" s="139" t="str">
        <f>IFERROR(INDEX(Расходка[Наименование расходного материала],MATCH(Расходка[№],Поиск_расходки[Индекс9],0)),"")</f>
        <v>Sion</v>
      </c>
      <c r="AA25" s="139" t="str">
        <f>IFERROR(INDEX(Расходка[Наименование расходного материала],MATCH(Расходка[№],Поиск_расходки[Индекс10],0)),"")</f>
        <v>Sion</v>
      </c>
      <c r="AB25" s="139" t="str">
        <f>IFERROR(INDEX(Расходка[Наименование расходного материала],MATCH(Расходка[№],Поиск_расходки[Индекс11],0)),"")</f>
        <v>Sion</v>
      </c>
      <c r="AC25" s="139" t="str">
        <f>IFERROR(INDEX(Расходка[Наименование расходного материала],MATCH(Расходка[№],Поиск_расходки[Индекс12],0)),"")</f>
        <v>Sion</v>
      </c>
      <c r="AD25" s="139" t="str">
        <f>IFERROR(INDEX(Расходка[Наименование расходного материала],MATCH(Расходка[№],Поиск_расходки[Индекс13],0)),"")</f>
        <v>Sion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Thunder</v>
      </c>
      <c r="Z26" s="144" t="str">
        <f>IFERROR(INDEX(Расходка[Наименование расходного материала],MATCH(Расходка[№],Поиск_расходки[Индекс9],0)),"")</f>
        <v>Thunder</v>
      </c>
      <c r="AA26" s="144" t="str">
        <f>IFERROR(INDEX(Расходка[Наименование расходного материала],MATCH(Расходка[№],Поиск_расходки[Индекс10],0)),"")</f>
        <v>Thunder</v>
      </c>
      <c r="AB26" s="144" t="str">
        <f>IFERROR(INDEX(Расходка[Наименование расходного материала],MATCH(Расходка[№],Поиск_расходки[Индекс11],0)),"")</f>
        <v>Thunder</v>
      </c>
      <c r="AC26" s="144" t="str">
        <f>IFERROR(INDEX(Расходка[Наименование расходного материала],MATCH(Расходка[№],Поиск_расходки[Индекс12],0)),"")</f>
        <v>Thunder</v>
      </c>
      <c r="AD26" s="144" t="str">
        <f>IFERROR(INDEX(Расходка[Наименование расходного материала],MATCH(Расходка[№],Поиск_расходки[Индекс13],0)),"")</f>
        <v>Thunder</v>
      </c>
      <c r="AF26" s="4" t="s">
        <v>5</v>
      </c>
      <c r="AG26" s="4" t="s">
        <v>373</v>
      </c>
    </row>
    <row r="27" spans="1:33">
      <c r="A27">
        <v>26</v>
      </c>
      <c r="B27" t="s">
        <v>3</v>
      </c>
      <c r="C27" t="s">
        <v>467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Whisper MS</v>
      </c>
      <c r="Z27" s="144" t="str">
        <f>IFERROR(INDEX(Расходка[Наименование расходного материала],MATCH(Расходка[№],Поиск_расходки[Индекс9],0)),"")</f>
        <v>Whisper MS</v>
      </c>
      <c r="AA27" s="144" t="str">
        <f>IFERROR(INDEX(Расходка[Наименование расходного материала],MATCH(Расходка[№],Поиск_расходки[Индекс10],0)),"")</f>
        <v>Whisper MS</v>
      </c>
      <c r="AB27" s="144" t="str">
        <f>IFERROR(INDEX(Расходка[Наименование расходного материала],MATCH(Расходка[№],Поиск_расходки[Индекс11],0)),"")</f>
        <v>Whisper MS</v>
      </c>
      <c r="AC27" s="144" t="str">
        <f>IFERROR(INDEX(Расходка[Наименование расходного материала],MATCH(Расходка[№],Поиск_расходки[Индекс12],0)),"")</f>
        <v>Whisper MS</v>
      </c>
      <c r="AD27" s="144" t="str">
        <f>IFERROR(INDEX(Расходка[Наименование расходного материала],MATCH(Расходка[№],Поиск_расходки[Индекс13],0)),"")</f>
        <v>Whisper MS</v>
      </c>
      <c r="AF27" s="4" t="s">
        <v>5</v>
      </c>
      <c r="AG27" s="4" t="s">
        <v>374</v>
      </c>
    </row>
    <row r="28" spans="1:33">
      <c r="A28">
        <v>27</v>
      </c>
      <c r="B28" t="s">
        <v>3</v>
      </c>
      <c r="C28" t="s">
        <v>468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Winn 200T</v>
      </c>
      <c r="Z28" s="144" t="str">
        <f>IFERROR(INDEX(Расходка[Наименование расходного материала],MATCH(Расходка[№],Поиск_расходки[Индекс9],0)),"")</f>
        <v>Winn 200T</v>
      </c>
      <c r="AA28" s="144" t="str">
        <f>IFERROR(INDEX(Расходка[Наименование расходного материала],MATCH(Расходка[№],Поиск_расходки[Индекс10],0)),"")</f>
        <v>Winn 200T</v>
      </c>
      <c r="AB28" s="144" t="str">
        <f>IFERROR(INDEX(Расходка[Наименование расходного материала],MATCH(Расходка[№],Поиск_расходки[Индекс11],0)),"")</f>
        <v>Winn 200T</v>
      </c>
      <c r="AC28" s="144" t="str">
        <f>IFERROR(INDEX(Расходка[Наименование расходного материала],MATCH(Расходка[№],Поиск_расходки[Индекс12],0)),"")</f>
        <v>Winn 200T</v>
      </c>
      <c r="AD28" s="144" t="str">
        <f>IFERROR(INDEX(Расходка[Наименование расходного материала],MATCH(Расходка[№],Поиск_расходки[Индекс13],0)),"")</f>
        <v>Winn 200T</v>
      </c>
      <c r="AF28" s="4" t="s">
        <v>5</v>
      </c>
      <c r="AG28" s="4" t="s">
        <v>459</v>
      </c>
    </row>
    <row r="29" spans="1:33">
      <c r="A29">
        <v>28</v>
      </c>
      <c r="B29" t="s">
        <v>3</v>
      </c>
      <c r="C29" t="s">
        <v>436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29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29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29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29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29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124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0" s="4" t="s">
        <v>6</v>
      </c>
      <c r="AG30" s="4" t="s">
        <v>456</v>
      </c>
    </row>
    <row r="31" spans="1:33">
      <c r="A31">
        <v>30</v>
      </c>
      <c r="B31" t="s">
        <v>6</v>
      </c>
      <c r="C31" s="1" t="s">
        <v>345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BMS, Integtity</v>
      </c>
      <c r="Z31" s="144" t="str">
        <f>IFERROR(INDEX(Расходка[Наименование расходного материала],MATCH(Расходка[№],Поиск_расходки[Индекс9],0)),"")</f>
        <v>BMS, Integtity</v>
      </c>
      <c r="AA31" s="144" t="str">
        <f>IFERROR(INDEX(Расходка[Наименование расходного материала],MATCH(Расходка[№],Поиск_расходки[Индекс10],0)),"")</f>
        <v>BMS, Integtity</v>
      </c>
      <c r="AB31" s="144" t="str">
        <f>IFERROR(INDEX(Расходка[Наименование расходного материала],MATCH(Расходка[№],Поиск_расходки[Индекс11],0)),"")</f>
        <v>BMS, Integtity</v>
      </c>
      <c r="AC31" s="144" t="str">
        <f>IFERROR(INDEX(Расходка[Наименование расходного материала],MATCH(Расходка[№],Поиск_расходки[Индекс12],0)),"")</f>
        <v>BMS, Integtity</v>
      </c>
      <c r="AD31" s="144" t="str">
        <f>IFERROR(INDEX(Расходка[Наименование расходного материала],MATCH(Расходка[№],Поиск_расходки[Индекс13],0)),"")</f>
        <v>BMS, Integtity</v>
      </c>
      <c r="AF31" s="4" t="s">
        <v>6</v>
      </c>
      <c r="AG31" s="4" t="s">
        <v>420</v>
      </c>
    </row>
    <row r="32" spans="1:33">
      <c r="A32">
        <v>31</v>
      </c>
      <c r="B32" t="s">
        <v>6</v>
      </c>
      <c r="C32" s="197" t="s">
        <v>430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DES, Calipso</v>
      </c>
      <c r="Z32" s="144" t="str">
        <f>IFERROR(INDEX(Расходка[Наименование расходного материала],MATCH(Расходка[№],Поиск_расходки[Индекс9],0)),"")</f>
        <v>DES, Calipso</v>
      </c>
      <c r="AA32" s="144" t="str">
        <f>IFERROR(INDEX(Расходка[Наименование расходного материала],MATCH(Расходка[№],Поиск_расходки[Индекс10],0)),"")</f>
        <v>DES, Calipso</v>
      </c>
      <c r="AB32" s="144" t="str">
        <f>IFERROR(INDEX(Расходка[Наименование расходного материала],MATCH(Расходка[№],Поиск_расходки[Индекс11],0)),"")</f>
        <v>DES, Calipso</v>
      </c>
      <c r="AC32" s="144" t="str">
        <f>IFERROR(INDEX(Расходка[Наименование расходного материала],MATCH(Расходка[№],Поиск_расходки[Индекс12],0)),"")</f>
        <v>DES, Calipso</v>
      </c>
      <c r="AD32" s="144" t="str">
        <f>IFERROR(INDEX(Расходка[Наименование расходного материала],MATCH(Расходка[№],Поиск_расходки[Индекс13],0)),"")</f>
        <v>DES, Calipso</v>
      </c>
      <c r="AF32" s="4" t="s">
        <v>6</v>
      </c>
      <c r="AG32" s="4" t="s">
        <v>431</v>
      </c>
    </row>
    <row r="33" spans="1:33">
      <c r="A33">
        <v>32</v>
      </c>
      <c r="B33" t="s">
        <v>6</v>
      </c>
      <c r="C33" s="197" t="s">
        <v>429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NanoMed</v>
      </c>
      <c r="Z33" s="144" t="str">
        <f>IFERROR(INDEX(Расходка[Наименование расходного материала],MATCH(Расходка[№],Поиск_расходки[Индекс9],0)),"")</f>
        <v>DES, NanoMed</v>
      </c>
      <c r="AA33" s="144" t="str">
        <f>IFERROR(INDEX(Расходка[Наименование расходного материала],MATCH(Расходка[№],Поиск_расходки[Индекс10],0)),"")</f>
        <v>DES, NanoMed</v>
      </c>
      <c r="AB33" s="144" t="str">
        <f>IFERROR(INDEX(Расходка[Наименование расходного материала],MATCH(Расходка[№],Поиск_расходки[Индекс11],0)),"")</f>
        <v>DES, NanoMed</v>
      </c>
      <c r="AC33" s="144" t="str">
        <f>IFERROR(INDEX(Расходка[Наименование расходного материала],MATCH(Расходка[№],Поиск_расходки[Индекс12],0)),"")</f>
        <v>DES, NanoMed</v>
      </c>
      <c r="AD33" s="144" t="str">
        <f>IFERROR(INDEX(Расходка[Наименование расходного материала],MATCH(Расходка[№],Поиск_расходки[Индекс13],0)),"")</f>
        <v>DES, NanoMed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63" t="s">
        <v>400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1</v>
      </c>
      <c r="J34" s="142">
        <f>IF(ISNUMBER(SEARCH('Карта учёта'!$B$18,Расходка[Наименование расходного материала])),MAX($J$1:J33)+1,0)</f>
        <v>1</v>
      </c>
      <c r="K34" s="142">
        <f>IF(ISNUMBER(SEARCH('Карта учёта'!$B$19,Расходка[Наименование расходного материала])),MAX($K$1:K33)+1,0)</f>
        <v>1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Resolute Integtity</v>
      </c>
      <c r="Z34" s="144" t="str">
        <f>IFERROR(INDEX(Расходка[Наименование расходного материала],MATCH(Расходка[№],Поиск_расходки[Индекс9],0)),"")</f>
        <v>DES, Resolute Integtity</v>
      </c>
      <c r="AA34" s="144" t="str">
        <f>IFERROR(INDEX(Расходка[Наименование расходного материала],MATCH(Расходка[№],Поиск_расходки[Индекс10],0)),"")</f>
        <v>DES, Resolute Integtity</v>
      </c>
      <c r="AB34" s="144" t="str">
        <f>IFERROR(INDEX(Расходка[Наименование расходного материала],MATCH(Расходка[№],Поиск_расходки[Индекс11],0)),"")</f>
        <v>DES, Resolute Integtity</v>
      </c>
      <c r="AC34" s="144" t="str">
        <f>IFERROR(INDEX(Расходка[Наименование расходного материала],MATCH(Расходка[№],Поиск_расходки[Индекс12],0)),"")</f>
        <v>DES, Resolute Integtity</v>
      </c>
      <c r="AD34" s="144" t="str">
        <f>IFERROR(INDEX(Расходка[Наименование расходного материала],MATCH(Расходка[№],Поиск_расходки[Индекс13],0)),"")</f>
        <v>DES, Resolute Integtity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t="s">
        <v>457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Yukon Chrome PC</v>
      </c>
      <c r="Z35" s="144" t="str">
        <f>IFERROR(INDEX(Расходка[Наименование расходного материала],MATCH(Расходка[№],Поиск_расходки[Индекс9],0)),"")</f>
        <v>DES, Yukon Chrome PC</v>
      </c>
      <c r="AA35" s="144" t="str">
        <f>IFERROR(INDEX(Расходка[Наименование расходного материала],MATCH(Расходка[№],Поиск_расходки[Индекс10],0)),"")</f>
        <v>DES, Yukon Chrome PC</v>
      </c>
      <c r="AB35" s="144" t="str">
        <f>IFERROR(INDEX(Расходка[Наименование расходного материала],MATCH(Расходка[№],Поиск_расходки[Индекс11],0)),"")</f>
        <v>DES, Yukon Chrome PC</v>
      </c>
      <c r="AC35" s="144" t="str">
        <f>IFERROR(INDEX(Расходка[Наименование расходного материала],MATCH(Расходка[№],Поиск_расходки[Индекс12],0)),"")</f>
        <v>DES, Yukon Chrome PC</v>
      </c>
      <c r="AD35" s="144" t="str">
        <f>IFERROR(INDEX(Расходка[Наименование расходного материала],MATCH(Расходка[№],Поиск_расходки[Индекс13],0)),"")</f>
        <v>DES, Yukon Chrome PC</v>
      </c>
      <c r="AF35" s="4" t="s">
        <v>6</v>
      </c>
      <c r="AG35" s="4" t="s">
        <v>455</v>
      </c>
    </row>
    <row r="36" spans="1:33">
      <c r="A36">
        <v>35</v>
      </c>
      <c r="B36" t="s">
        <v>6</v>
      </c>
      <c r="C36" s="199" t="s">
        <v>445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DES,Firehawk</v>
      </c>
      <c r="Z36" s="144" t="str">
        <f>IFERROR(INDEX(Расходка[Наименование расходного материала],MATCH(Расходка[№],Поиск_расходки[Индекс9],0)),"")</f>
        <v>DES,Firehawk</v>
      </c>
      <c r="AA36" s="144" t="str">
        <f>IFERROR(INDEX(Расходка[Наименование расходного материала],MATCH(Расходка[№],Поиск_расходки[Индекс10],0)),"")</f>
        <v>DES,Firehawk</v>
      </c>
      <c r="AB36" s="144" t="str">
        <f>IFERROR(INDEX(Расходка[Наименование расходного материала],MATCH(Расходка[№],Поиск_расходки[Индекс11],0)),"")</f>
        <v>DES,Firehawk</v>
      </c>
      <c r="AC36" s="144" t="str">
        <f>IFERROR(INDEX(Расходка[Наименование расходного материала],MATCH(Расходка[№],Поиск_расходки[Индекс12],0)),"")</f>
        <v>DES,Firehawk</v>
      </c>
      <c r="AD36" s="144" t="str">
        <f>IFERROR(INDEX(Расходка[Наименование расходного материала],MATCH(Расходка[№],Поиск_расходки[Индекс13],0)),"")</f>
        <v>DES,Firehawk</v>
      </c>
      <c r="AF36" s="4" t="s">
        <v>6</v>
      </c>
      <c r="AG36" s="4" t="s">
        <v>163</v>
      </c>
    </row>
    <row r="37" spans="1:33">
      <c r="A37">
        <v>36</v>
      </c>
      <c r="B37" t="s">
        <v>123</v>
      </c>
      <c r="C37" s="1" t="s">
        <v>401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Guidezilla™ II 6F</v>
      </c>
      <c r="Z37" s="144" t="str">
        <f>IFERROR(INDEX(Расходка[Наименование расходного материала],MATCH(Расходка[№],Поиск_расходки[Индекс9],0)),"")</f>
        <v>Guidezilla™ II 6F</v>
      </c>
      <c r="AA37" s="144" t="str">
        <f>IFERROR(INDEX(Расходка[Наименование расходного материала],MATCH(Расходка[№],Поиск_расходки[Индекс10],0)),"")</f>
        <v>Guidezilla™ II 6F</v>
      </c>
      <c r="AB37" s="144" t="str">
        <f>IFERROR(INDEX(Расходка[Наименование расходного материала],MATCH(Расходка[№],Поиск_расходки[Индекс11],0)),"")</f>
        <v>Guidezilla™ II 6F</v>
      </c>
      <c r="AC37" s="144" t="str">
        <f>IFERROR(INDEX(Расходка[Наименование расходного материала],MATCH(Расходка[№],Поиск_расходки[Индекс12],0)),"")</f>
        <v>Guidezilla™ II 6F</v>
      </c>
      <c r="AD37" s="144" t="str">
        <f>IFERROR(INDEX(Расходка[Наименование расходного материала],MATCH(Расходка[№],Поиск_расходки[Индекс13],0)),"")</f>
        <v>Guidezilla™ II 6F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427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Telescope ™ II 6F</v>
      </c>
      <c r="Z38" s="144" t="str">
        <f>IFERROR(INDEX(Расходка[Наименование расходного материала],MATCH(Расходка[№],Поиск_расходки[Индекс9],0)),"")</f>
        <v>Telescope ™ II 6F</v>
      </c>
      <c r="AA38" s="144" t="str">
        <f>IFERROR(INDEX(Расходка[Наименование расходного материала],MATCH(Расходка[№],Поиск_расходки[Индекс10],0)),"")</f>
        <v>Telescope ™ II 6F</v>
      </c>
      <c r="AB38" s="144" t="str">
        <f>IFERROR(INDEX(Расходка[Наименование расходного материала],MATCH(Расходка[№],Поиск_расходки[Индекс11],0)),"")</f>
        <v>Telescope ™ II 6F</v>
      </c>
      <c r="AC38" s="144" t="str">
        <f>IFERROR(INDEX(Расходка[Наименование расходного материала],MATCH(Расходка[№],Поиск_расходки[Индекс12],0)),"")</f>
        <v>Telescope ™ II 6F</v>
      </c>
      <c r="AD38" s="144" t="str">
        <f>IFERROR(INDEX(Расходка[Наименование расходного материала],MATCH(Расходка[№],Поиск_расходки[Индекс13],0)),"")</f>
        <v>Telescope ™ II 6F</v>
      </c>
      <c r="AF38" s="4" t="s">
        <v>6</v>
      </c>
      <c r="AG38" s="4" t="s">
        <v>434</v>
      </c>
    </row>
    <row r="39" spans="1:33">
      <c r="A39">
        <v>38</v>
      </c>
      <c r="B39" t="s">
        <v>4</v>
      </c>
      <c r="C39" t="s">
        <v>446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Launcher 6F AL 1</v>
      </c>
      <c r="Z39" s="144" t="str">
        <f>IFERROR(INDEX(Расходка[Наименование расходного материала],MATCH(Расходка[№],Поиск_расходки[Индекс9],0)),"")</f>
        <v>Launcher 6F AL 1</v>
      </c>
      <c r="AA39" s="144" t="str">
        <f>IFERROR(INDEX(Расходка[Наименование расходного материала],MATCH(Расходка[№],Поиск_расходки[Индекс10],0)),"")</f>
        <v>Launcher 6F AL 1</v>
      </c>
      <c r="AB39" s="144" t="str">
        <f>IFERROR(INDEX(Расходка[Наименование расходного материала],MATCH(Расходка[№],Поиск_расходки[Индекс11],0)),"")</f>
        <v>Launcher 6F AL 1</v>
      </c>
      <c r="AC39" s="144" t="str">
        <f>IFERROR(INDEX(Расходка[Наименование расходного материала],MATCH(Расходка[№],Поиск_расходки[Индекс12],0)),"")</f>
        <v>Launcher 6F AL 1</v>
      </c>
      <c r="AD39" s="144" t="str">
        <f>IFERROR(INDEX(Расходка[Наименование расходного материала],MATCH(Расходка[№],Поиск_расходки[Индекс13],0)),"")</f>
        <v>Launcher 6F AL 1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447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2</v>
      </c>
      <c r="Z40" s="144" t="str">
        <f>IFERROR(INDEX(Расходка[Наименование расходного материала],MATCH(Расходка[№],Поиск_расходки[Индекс9],0)),"")</f>
        <v>Launcher 6F AL 2</v>
      </c>
      <c r="AA40" s="144" t="str">
        <f>IFERROR(INDEX(Расходка[Наименование расходного материала],MATCH(Расходка[№],Поиск_расходки[Индекс10],0)),"")</f>
        <v>Launcher 6F AL 2</v>
      </c>
      <c r="AB40" s="144" t="str">
        <f>IFERROR(INDEX(Расходка[Наименование расходного материала],MATCH(Расходка[№],Поиск_расходки[Индекс11],0)),"")</f>
        <v>Launcher 6F AL 2</v>
      </c>
      <c r="AC40" s="144" t="str">
        <f>IFERROR(INDEX(Расходка[Наименование расходного материала],MATCH(Расходка[№],Поиск_расходки[Индекс12],0)),"")</f>
        <v>Launcher 6F AL 2</v>
      </c>
      <c r="AD40" s="144" t="str">
        <f>IFERROR(INDEX(Расходка[Наименование расходного материала],MATCH(Расходка[№],Поиск_расходки[Индекс13],0)),"")</f>
        <v>Launcher 6F AL 2</v>
      </c>
      <c r="AF40" s="4" t="s">
        <v>6</v>
      </c>
      <c r="AG40" s="4" t="s">
        <v>435</v>
      </c>
    </row>
    <row r="41" spans="1:33">
      <c r="A41">
        <v>40</v>
      </c>
      <c r="B41" t="s">
        <v>4</v>
      </c>
      <c r="C41" t="s">
        <v>402</v>
      </c>
      <c r="E41" s="142">
        <f>IF(ISNUMBER(SEARCH('Карта учёта'!$B$13,Расходка[[#This Row],[Наименование расходного материала]])),MAX($E$1:E40)+1,0)</f>
        <v>1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EBU 3.5</v>
      </c>
      <c r="Z41" s="144" t="str">
        <f>IFERROR(INDEX(Расходка[Наименование расходного материала],MATCH(Расходка[№],Поиск_расходки[Индекс9],0)),"")</f>
        <v>Launcher 6F EBU 3.5</v>
      </c>
      <c r="AA41" s="144" t="str">
        <f>IFERROR(INDEX(Расходка[Наименование расходного материала],MATCH(Расходка[№],Поиск_расходки[Индекс10],0)),"")</f>
        <v>Launcher 6F EBU 3.5</v>
      </c>
      <c r="AB41" s="144" t="str">
        <f>IFERROR(INDEX(Расходка[Наименование расходного материала],MATCH(Расходка[№],Поиск_расходки[Индекс11],0)),"")</f>
        <v>Launcher 6F EBU 3.5</v>
      </c>
      <c r="AC41" s="144" t="str">
        <f>IFERROR(INDEX(Расходка[Наименование расходного материала],MATCH(Расходка[№],Поиск_расходки[Индекс12],0)),"")</f>
        <v>Launcher 6F EBU 3.5</v>
      </c>
      <c r="AD41" s="144" t="str">
        <f>IFERROR(INDEX(Расходка[Наименование расходного материала],MATCH(Расходка[№],Поиск_расходки[Индекс13],0)),"")</f>
        <v>Launcher 6F EBU 3.5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4.0</v>
      </c>
      <c r="Z42" s="144" t="str">
        <f>IFERROR(INDEX(Расходка[Наименование расходного материала],MATCH(Расходка[№],Поиск_расходки[Индекс9],0)),"")</f>
        <v>Launcher 6F EBU 4.0</v>
      </c>
      <c r="AA42" s="144" t="str">
        <f>IFERROR(INDEX(Расходка[Наименование расходного материала],MATCH(Расходка[№],Поиск_расходки[Индекс10],0)),"")</f>
        <v>Launcher 6F EBU 4.0</v>
      </c>
      <c r="AB42" s="144" t="str">
        <f>IFERROR(INDEX(Расходка[Наименование расходного материала],MATCH(Расходка[№],Поиск_расходки[Индекс11],0)),"")</f>
        <v>Launcher 6F EBU 4.0</v>
      </c>
      <c r="AC42" s="144" t="str">
        <f>IFERROR(INDEX(Расходка[Наименование расходного материала],MATCH(Расходка[№],Поиск_расходки[Индекс12],0)),"")</f>
        <v>Launcher 6F EBU 4.0</v>
      </c>
      <c r="AD42" s="144" t="str">
        <f>IFERROR(INDEX(Расходка[Наименование расходного материала],MATCH(Расходка[№],Поиск_расходки[Индекс13],0)),"")</f>
        <v>Launcher 6F EBU 4.0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JL 3.5</v>
      </c>
      <c r="Z43" s="144" t="str">
        <f>IFERROR(INDEX(Расходка[Наименование расходного материала],MATCH(Расходка[№],Поиск_расходки[Индекс9],0)),"")</f>
        <v>Launcher 6F JL 3.5</v>
      </c>
      <c r="AA43" s="144" t="str">
        <f>IFERROR(INDEX(Расходка[Наименование расходного материала],MATCH(Расходка[№],Поиск_расходки[Индекс10],0)),"")</f>
        <v>Launcher 6F JL 3.5</v>
      </c>
      <c r="AB43" s="144" t="str">
        <f>IFERROR(INDEX(Расходка[Наименование расходного материала],MATCH(Расходка[№],Поиск_расходки[Индекс11],0)),"")</f>
        <v>Launcher 6F JL 3.5</v>
      </c>
      <c r="AC43" s="144" t="str">
        <f>IFERROR(INDEX(Расходка[Наименование расходного материала],MATCH(Расходка[№],Поиск_расходки[Индекс12],0)),"")</f>
        <v>Launcher 6F JL 3.5</v>
      </c>
      <c r="AD43" s="144" t="str">
        <f>IFERROR(INDEX(Расходка[Наименование расходного материала],MATCH(Расходка[№],Поиск_расходки[Индекс13],0)),"")</f>
        <v>Launcher 6F JL 3.5</v>
      </c>
      <c r="AF43" s="4" t="s">
        <v>6</v>
      </c>
      <c r="AG43" s="4" t="s">
        <v>421</v>
      </c>
    </row>
    <row r="44" spans="1:33">
      <c r="A44">
        <v>43</v>
      </c>
      <c r="B44" t="s">
        <v>4</v>
      </c>
      <c r="C44" t="s">
        <v>405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4.0</v>
      </c>
      <c r="Z44" s="144" t="str">
        <f>IFERROR(INDEX(Расходка[Наименование расходного материала],MATCH(Расходка[№],Поиск_расходки[Индекс9],0)),"")</f>
        <v>Launcher 6F JL 4.0</v>
      </c>
      <c r="AA44" s="144" t="str">
        <f>IFERROR(INDEX(Расходка[Наименование расходного материала],MATCH(Расходка[№],Поиск_расходки[Индекс10],0)),"")</f>
        <v>Launcher 6F JL 4.0</v>
      </c>
      <c r="AB44" s="144" t="str">
        <f>IFERROR(INDEX(Расходка[Наименование расходного материала],MATCH(Расходка[№],Поиск_расходки[Индекс11],0)),"")</f>
        <v>Launcher 6F JL 4.0</v>
      </c>
      <c r="AC44" s="144" t="str">
        <f>IFERROR(INDEX(Расходка[Наименование расходного материала],MATCH(Расходка[№],Поиск_расходки[Индекс12],0)),"")</f>
        <v>Launcher 6F JL 4.0</v>
      </c>
      <c r="AD44" s="144" t="str">
        <f>IFERROR(INDEX(Расходка[Наименование расходного материала],MATCH(Расходка[№],Поиск_расходки[Индекс13],0)),"")</f>
        <v>Launcher 6F JL 4.0</v>
      </c>
      <c r="AF44" s="4" t="s">
        <v>6</v>
      </c>
      <c r="AG44" s="4" t="s">
        <v>422</v>
      </c>
    </row>
    <row r="45" spans="1:33">
      <c r="A45">
        <v>44</v>
      </c>
      <c r="B45" t="s">
        <v>4</v>
      </c>
      <c r="C45" t="s">
        <v>411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4.5</v>
      </c>
      <c r="Z45" s="144" t="str">
        <f>IFERROR(INDEX(Расходка[Наименование расходного материала],MATCH(Расходка[№],Поиск_расходки[Индекс9],0)),"")</f>
        <v>Launcher 6F JL 4.5</v>
      </c>
      <c r="AA45" s="144" t="str">
        <f>IFERROR(INDEX(Расходка[Наименование расходного материала],MATCH(Расходка[№],Поиск_расходки[Индекс10],0)),"")</f>
        <v>Launcher 6F JL 4.5</v>
      </c>
      <c r="AB45" s="144" t="str">
        <f>IFERROR(INDEX(Расходка[Наименование расходного материала],MATCH(Расходка[№],Поиск_расходки[Индекс11],0)),"")</f>
        <v>Launcher 6F JL 4.5</v>
      </c>
      <c r="AC45" s="144" t="str">
        <f>IFERROR(INDEX(Расходка[Наименование расходного материала],MATCH(Расходка[№],Поиск_расходки[Индекс12],0)),"")</f>
        <v>Launcher 6F JL 4.5</v>
      </c>
      <c r="AD45" s="144" t="str">
        <f>IFERROR(INDEX(Расходка[Наименование расходного материала],MATCH(Расходка[№],Поиск_расходки[Индекс13],0)),"")</f>
        <v>Launcher 6F JL 4.5</v>
      </c>
      <c r="AF45" s="4" t="s">
        <v>6</v>
      </c>
      <c r="AG45" s="4" t="s">
        <v>423</v>
      </c>
    </row>
    <row r="46" spans="1:33">
      <c r="A46">
        <v>45</v>
      </c>
      <c r="B46" t="s">
        <v>4</v>
      </c>
      <c r="C46" t="s">
        <v>406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JR 3.5</v>
      </c>
      <c r="Z46" s="144" t="str">
        <f>IFERROR(INDEX(Расходка[Наименование расходного материала],MATCH(Расходка[№],Поиск_расходки[Индекс9],0)),"")</f>
        <v>Launcher 6F JR 3.5</v>
      </c>
      <c r="AA46" s="144" t="str">
        <f>IFERROR(INDEX(Расходка[Наименование расходного материала],MATCH(Расходка[№],Поиск_расходки[Индекс10],0)),"")</f>
        <v>Launcher 6F JR 3.5</v>
      </c>
      <c r="AB46" s="144" t="str">
        <f>IFERROR(INDEX(Расходка[Наименование расходного материала],MATCH(Расходка[№],Поиск_расходки[Индекс11],0)),"")</f>
        <v>Launcher 6F JR 3.5</v>
      </c>
      <c r="AC46" s="144" t="str">
        <f>IFERROR(INDEX(Расходка[Наименование расходного материала],MATCH(Расходка[№],Поиск_расходки[Индекс12],0)),"")</f>
        <v>Launcher 6F JR 3.5</v>
      </c>
      <c r="AD46" s="144" t="str">
        <f>IFERROR(INDEX(Расходка[Наименование расходного материала],MATCH(Расходка[№],Поиск_расходки[Индекс13],0)),"")</f>
        <v>Launcher 6F JR 3.5</v>
      </c>
      <c r="AF46" s="4" t="s">
        <v>6</v>
      </c>
      <c r="AG46" s="4" t="s">
        <v>437</v>
      </c>
    </row>
    <row r="47" spans="1:33">
      <c r="A47">
        <v>46</v>
      </c>
      <c r="B47" t="s">
        <v>4</v>
      </c>
      <c r="C47" t="s">
        <v>407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4.0</v>
      </c>
      <c r="Z47" s="144" t="str">
        <f>IFERROR(INDEX(Расходка[Наименование расходного материала],MATCH(Расходка[№],Поиск_расходки[Индекс9],0)),"")</f>
        <v>Launcher 6F JR 4.0</v>
      </c>
      <c r="AA47" s="144" t="str">
        <f>IFERROR(INDEX(Расходка[Наименование расходного материала],MATCH(Расходка[№],Поиск_расходки[Индекс10],0)),"")</f>
        <v>Launcher 6F JR 4.0</v>
      </c>
      <c r="AB47" s="144" t="str">
        <f>IFERROR(INDEX(Расходка[Наименование расходного материала],MATCH(Расходка[№],Поиск_расходки[Индекс11],0)),"")</f>
        <v>Launcher 6F JR 4.0</v>
      </c>
      <c r="AC47" s="144" t="str">
        <f>IFERROR(INDEX(Расходка[Наименование расходного материала],MATCH(Расходка[№],Поиск_расходки[Индекс12],0)),"")</f>
        <v>Launcher 6F JR 4.0</v>
      </c>
      <c r="AD47" s="144" t="str">
        <f>IFERROR(INDEX(Расходка[Наименование расходного материала],MATCH(Расходка[№],Поиск_расходки[Индекс13],0)),"")</f>
        <v>Launcher 6F JR 4.0</v>
      </c>
      <c r="AF47" s="4" t="s">
        <v>6</v>
      </c>
      <c r="AG47" s="4" t="s">
        <v>424</v>
      </c>
    </row>
    <row r="48" spans="1:33">
      <c r="A48">
        <v>47</v>
      </c>
      <c r="B48" t="s">
        <v>4</v>
      </c>
      <c r="C48" t="s">
        <v>418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7F JL 3.5</v>
      </c>
      <c r="Z48" s="144" t="str">
        <f>IFERROR(INDEX(Расходка[Наименование расходного материала],MATCH(Расходка[№],Поиск_расходки[Индекс9],0)),"")</f>
        <v>Launcher 7F JL 3.5</v>
      </c>
      <c r="AA48" s="144" t="str">
        <f>IFERROR(INDEX(Расходка[Наименование расходного материала],MATCH(Расходка[№],Поиск_расходки[Индекс10],0)),"")</f>
        <v>Launcher 7F JL 3.5</v>
      </c>
      <c r="AB48" s="144" t="str">
        <f>IFERROR(INDEX(Расходка[Наименование расходного материала],MATCH(Расходка[№],Поиск_расходки[Индекс11],0)),"")</f>
        <v>Launcher 7F JL 3.5</v>
      </c>
      <c r="AC48" s="144" t="str">
        <f>IFERROR(INDEX(Расходка[Наименование расходного материала],MATCH(Расходка[№],Поиск_расходки[Индекс12],0)),"")</f>
        <v>Launcher 7F JL 3.5</v>
      </c>
      <c r="AD48" s="144" t="str">
        <f>IFERROR(INDEX(Расходка[Наименование расходного материала],MATCH(Расходка[№],Поиск_расходки[Индекс13],0)),"")</f>
        <v>Launcher 7F JL 3.5</v>
      </c>
      <c r="AF48" s="4" t="s">
        <v>6</v>
      </c>
      <c r="AG48" s="4" t="s">
        <v>438</v>
      </c>
    </row>
    <row r="49" spans="1:33">
      <c r="A49">
        <v>48</v>
      </c>
      <c r="B49" t="s">
        <v>4</v>
      </c>
      <c r="C49" t="s">
        <v>417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4.0</v>
      </c>
      <c r="Z49" s="144" t="str">
        <f>IFERROR(INDEX(Расходка[Наименование расходного материала],MATCH(Расходка[№],Поиск_расходки[Индекс9],0)),"")</f>
        <v>Launcher 7F JL 4.0</v>
      </c>
      <c r="AA49" s="144" t="str">
        <f>IFERROR(INDEX(Расходка[Наименование расходного материала],MATCH(Расходка[№],Поиск_расходки[Индекс10],0)),"")</f>
        <v>Launcher 7F JL 4.0</v>
      </c>
      <c r="AB49" s="144" t="str">
        <f>IFERROR(INDEX(Расходка[Наименование расходного материала],MATCH(Расходка[№],Поиск_расходки[Индекс11],0)),"")</f>
        <v>Launcher 7F JL 4.0</v>
      </c>
      <c r="AC49" s="144" t="str">
        <f>IFERROR(INDEX(Расходка[Наименование расходного материала],MATCH(Расходка[№],Поиск_расходки[Индекс12],0)),"")</f>
        <v>Launcher 7F JL 4.0</v>
      </c>
      <c r="AD49" s="144" t="str">
        <f>IFERROR(INDEX(Расходка[Наименование расходного материала],MATCH(Расходка[№],Поиск_расходки[Индекс13],0)),"")</f>
        <v>Launcher 7F JL 4.0</v>
      </c>
      <c r="AF49" s="4" t="s">
        <v>6</v>
      </c>
      <c r="AG49" s="4" t="s">
        <v>175</v>
      </c>
    </row>
    <row r="50" spans="1:33">
      <c r="A50">
        <v>49</v>
      </c>
      <c r="B50" t="s">
        <v>368</v>
      </c>
      <c r="C50" s="1" t="s">
        <v>408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Angio-Seal™ VIP</v>
      </c>
      <c r="Z50" s="144" t="str">
        <f>IFERROR(INDEX(Расходка[Наименование расходного материала],MATCH(Расходка[№],Поиск_расходки[Индекс9],0)),"")</f>
        <v>Angio-Seal™ VIP</v>
      </c>
      <c r="AA50" s="144" t="str">
        <f>IFERROR(INDEX(Расходка[Наименование расходного материала],MATCH(Расходка[№],Поиск_расходки[Индекс10],0)),"")</f>
        <v>Angio-Seal™ VIP</v>
      </c>
      <c r="AB50" s="144" t="str">
        <f>IFERROR(INDEX(Расходка[Наименование расходного материала],MATCH(Расходка[№],Поиск_расходки[Индекс11],0)),"")</f>
        <v>Angio-Seal™ VIP</v>
      </c>
      <c r="AC50" s="144" t="str">
        <f>IFERROR(INDEX(Расходка[Наименование расходного материала],MATCH(Расходка[№],Поиск_расходки[Индекс12],0)),"")</f>
        <v>Angio-Seal™ VIP</v>
      </c>
      <c r="AD50" s="144" t="str">
        <f>IFERROR(INDEX(Расходка[Наименование расходного материала],MATCH(Расходка[№],Поиск_расходки[Индекс13],0)),"")</f>
        <v>Angio-Seal™ VIP</v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E57" s="142">
        <f>IF(ISNUMBER(SEARCH('Карта учёта'!$B$13,Расходка[[#This Row],[Наименование расходного материала]])),MAX($E$1:E57)+1,0)</f>
        <v>0</v>
      </c>
      <c r="F57" s="142">
        <f>IF(ISNUMBER(SEARCH('Карта учёта'!$B$14,Расходка[[#This Row],[Наименование расходного материала]])),MAX($F$1:F57)+1,0)</f>
        <v>0</v>
      </c>
      <c r="G57" s="142">
        <f>IF(ISNUMBER(SEARCH('Карта учёта'!$B$15,Расходка[Наименование расходного материала])),MAX($G$1:G57)+1,0)</f>
        <v>0</v>
      </c>
      <c r="H57" s="142">
        <f>IF(ISNUMBER(SEARCH('Карта учёта'!$B$16,Расходка[Наименование расходного материала])),MAX($H$1:H57)+1,0)</f>
        <v>0</v>
      </c>
      <c r="I57" s="142">
        <f>IF(ISNUMBER(SEARCH('Карта учёта'!$B$17,Расходка[Наименование расходного материала])),MAX($I$1:I57)+1,0)</f>
        <v>0</v>
      </c>
      <c r="J57" s="142">
        <f>IF(ISNUMBER(SEARCH('Карта учёта'!$B$18,Расходка[Наименование расходного материала])),MAX($J$1:J57)+1,0)</f>
        <v>0</v>
      </c>
      <c r="K57" s="142">
        <f>IF(ISNUMBER(SEARCH('Карта учёта'!$B$19,Расходка[Наименование расходного материала])),MAX($K$1:K57)+1,0)</f>
        <v>0</v>
      </c>
      <c r="L57" s="142">
        <f>IF(ISNUMBER(SEARCH('Карта учёта'!$B$20,Расходка[Наименование расходного материала])),MAX($L$1:L57)+1,0)</f>
        <v>0</v>
      </c>
      <c r="M57" s="142">
        <f>IF(ISNUMBER(SEARCH('Карта учёта'!$B$21,Расходка[Наименование расходного материала])),MAX($M$1:M57)+1,0)</f>
        <v>0</v>
      </c>
      <c r="N57" s="142">
        <f>IF(ISNUMBER(SEARCH('Карта учёта'!$B$22,Расходка[Наименование расходного материала])),MAX($N$1:N57)+1,0)</f>
        <v>0</v>
      </c>
      <c r="O57" s="142">
        <f>IF(ISNUMBER(SEARCH('Карта учёта'!$B$23,Расходка[Наименование расходного материала])),MAX($O$1:O57)+1,0)</f>
        <v>0</v>
      </c>
      <c r="P57" s="142">
        <f>IF(ISNUMBER(SEARCH('Карта учёта'!$B$24,Расходка[Наименование расходного материала])),MAX($P$1:P57)+1,0)</f>
        <v>0</v>
      </c>
      <c r="Q57" s="142">
        <f>IF(ISNUMBER(SEARCH('Карта учёта'!$B$25,Расходка[Наименование расходного материала])),MAX($Q$1:Q57)+1,0)</f>
        <v>0</v>
      </c>
      <c r="R57" s="144" t="str">
        <f>IFERROR(INDEX(Расходка[Наименование расходного материала],MATCH(Расходка[№],Поиск_расходки[Индекс1],0)),"")</f>
        <v>Hunter® 6F</v>
      </c>
      <c r="S57" s="144" t="str">
        <f>IFERROR(INDEX(Расходка[Наименование расходного материала],MATCH(Расходка[№],Поиск_расходки[Индекс2],0)),"")</f>
        <v>Hunter® 6F</v>
      </c>
      <c r="T57" s="144" t="str">
        <f>IFERROR(INDEX(Расходка[Наименование расходного материала],MATCH(Расходка[№],Поиск_расходки[Индекс3],0)),"")</f>
        <v>Hunter® 6F</v>
      </c>
      <c r="U57" s="144" t="str">
        <f>IFERROR(INDEX(Расходка[Наименование расходного материала],MATCH(Расходка[№],Поиск_расходки[Индекс4],0)),"")</f>
        <v>Hunter® 6F</v>
      </c>
      <c r="V57" s="144" t="str">
        <f>IFERROR(INDEX(Расходка[Наименование расходного материала],MATCH(Расходка[№],Поиск_расходки[Индекс5],0)),"")</f>
        <v>Hunter® 6F</v>
      </c>
      <c r="W57" s="144" t="str">
        <f>IFERROR(INDEX(Расходка[Наименование расходного материала],MATCH(Расходка[№],Поиск_расходки[Индекс6],0)),"")</f>
        <v>Hunter® 6F</v>
      </c>
      <c r="X57" s="144" t="str">
        <f>IFERROR(INDEX(Расходка[Наименование расходного материала],MATCH(Расходка[№],Поиск_расходки[Индекс7],0)),"")</f>
        <v>Hunter® 6F</v>
      </c>
      <c r="Y57" s="144">
        <f>IFERROR(INDEX(Расходка[Наименование расходного материала],MATCH(Расходка[№],Поиск_расходки[Индекс8],0)),"")</f>
        <v>0</v>
      </c>
      <c r="Z57" s="144">
        <f>IFERROR(INDEX(Расходка[Наименование расходного материала],MATCH(Расходка[№],Поиск_расходки[Индекс9],0)),"")</f>
        <v>0</v>
      </c>
      <c r="AA57" s="144">
        <f>IFERROR(INDEX(Расходка[Наименование расходного материала],MATCH(Расходка[№],Поиск_расходки[Индекс10],0)),"")</f>
        <v>0</v>
      </c>
      <c r="AB57" s="144">
        <f>IFERROR(INDEX(Расходка[Наименование расходного материала],MATCH(Расходка[№],Поиск_расходки[Индекс11],0)),"")</f>
        <v>0</v>
      </c>
      <c r="AC57" s="144">
        <f>IFERROR(INDEX(Расходка[Наименование расходного материала],MATCH(Расходка[№],Поиск_расходки[Индекс12],0)),"")</f>
        <v>0</v>
      </c>
      <c r="AD57" s="144">
        <f>IFERROR(INDEX(Расходка[Наименование расходного материала],MATCH(Расходка[№],Поиск_расходки[Индекс13],0)),"")</f>
        <v>0</v>
      </c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formatCells="0" formatColumns="0"/>
  <phoneticPr fontId="15" type="noConversion"/>
  <dataValidations count="1">
    <dataValidation type="list" allowBlank="1" showInputMessage="1" showErrorMessage="1" sqref="B2:B5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2022-10-18T10:36:15Z</dcterms:modified>
</cp:coreProperties>
</file>