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18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AA55" i="1"/>
  <c r="AA56" i="1"/>
  <c r="AB55" i="1"/>
  <c r="AB56" i="1"/>
  <c r="AC55" i="1"/>
  <c r="AC56" i="1"/>
  <c r="AD55" i="1"/>
  <c r="AD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49" i="1"/>
  <c r="F50" i="1"/>
  <c r="F51" i="1"/>
  <c r="F52" i="1"/>
  <c r="F53" i="1"/>
  <c r="G49" i="1"/>
  <c r="G50" i="1"/>
  <c r="G51" i="1"/>
  <c r="G52" i="1"/>
  <c r="G53" i="1"/>
  <c r="H49" i="1"/>
  <c r="H50" i="1"/>
  <c r="H51" i="1"/>
  <c r="H52" i="1"/>
  <c r="H53" i="1"/>
  <c r="I49" i="1"/>
  <c r="I50" i="1"/>
  <c r="I51" i="1"/>
  <c r="I52" i="1"/>
  <c r="I53" i="1"/>
  <c r="J49" i="1"/>
  <c r="J50" i="1"/>
  <c r="J51" i="1"/>
  <c r="J52" i="1"/>
  <c r="J53" i="1"/>
  <c r="K49" i="1"/>
  <c r="K50" i="1"/>
  <c r="K51" i="1"/>
  <c r="K52" i="1"/>
  <c r="K53" i="1"/>
  <c r="L49" i="1"/>
  <c r="L50" i="1"/>
  <c r="L51" i="1"/>
  <c r="L52" i="1"/>
  <c r="L53" i="1"/>
  <c r="M49" i="1"/>
  <c r="M50" i="1"/>
  <c r="M51" i="1"/>
  <c r="M52" i="1"/>
  <c r="M53" i="1"/>
  <c r="N49" i="1"/>
  <c r="N50" i="1"/>
  <c r="N51" i="1"/>
  <c r="N52" i="1"/>
  <c r="N53" i="1"/>
  <c r="O49" i="1"/>
  <c r="O50" i="1"/>
  <c r="O51" i="1"/>
  <c r="O52" i="1"/>
  <c r="O53" i="1"/>
  <c r="P49" i="1"/>
  <c r="P50" i="1"/>
  <c r="P51" i="1"/>
  <c r="P52" i="1"/>
  <c r="P53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J47" i="1" l="1"/>
  <c r="J48" i="1" s="1"/>
  <c r="W54" i="1" s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W43" i="1" l="1"/>
  <c r="W47" i="1"/>
  <c r="W49" i="1"/>
  <c r="W39" i="1"/>
  <c r="W50" i="1"/>
  <c r="W48" i="1"/>
  <c r="W53" i="1"/>
  <c r="W40" i="1"/>
  <c r="W41" i="1"/>
  <c r="W42" i="1"/>
  <c r="W45" i="1"/>
  <c r="W51" i="1"/>
  <c r="W52" i="1"/>
  <c r="W46" i="1"/>
  <c r="W44" i="1"/>
  <c r="W56" i="1"/>
  <c r="W55" i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H47" i="1" l="1"/>
  <c r="H48" i="1" s="1"/>
  <c r="U51" i="1" s="1"/>
  <c r="I47" i="1"/>
  <c r="I48" i="1" s="1"/>
  <c r="V47" i="1" s="1"/>
  <c r="U53" i="1"/>
  <c r="K43" i="1"/>
  <c r="U42" i="1"/>
  <c r="U39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V39" i="1" l="1"/>
  <c r="U52" i="1"/>
  <c r="U45" i="1"/>
  <c r="U49" i="1"/>
  <c r="U40" i="1"/>
  <c r="U41" i="1"/>
  <c r="U43" i="1"/>
  <c r="U50" i="1"/>
  <c r="U48" i="1"/>
  <c r="U47" i="1"/>
  <c r="U44" i="1"/>
  <c r="V53" i="1"/>
  <c r="V41" i="1"/>
  <c r="V42" i="1"/>
  <c r="V49" i="1"/>
  <c r="V45" i="1"/>
  <c r="V48" i="1"/>
  <c r="V40" i="1"/>
  <c r="V43" i="1"/>
  <c r="V52" i="1"/>
  <c r="V50" i="1"/>
  <c r="V51" i="1"/>
  <c r="V44" i="1"/>
  <c r="V46" i="1"/>
  <c r="U46" i="1"/>
  <c r="V55" i="1"/>
  <c r="V56" i="1"/>
  <c r="U55" i="1"/>
  <c r="U56" i="1"/>
  <c r="V54" i="1"/>
  <c r="U54" i="1"/>
  <c r="K44" i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F46" i="1" l="1"/>
  <c r="F47" i="1" s="1"/>
  <c r="F48" i="1" s="1"/>
  <c r="G46" i="1"/>
  <c r="K46" i="1"/>
  <c r="S45" i="1"/>
  <c r="S52" i="1"/>
  <c r="AD43" i="1"/>
  <c r="Q44" i="1"/>
  <c r="Q45" i="1" s="1"/>
  <c r="Q46" i="1" s="1"/>
  <c r="Q47" i="1" s="1"/>
  <c r="S43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S41" i="1" l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AD54" i="1"/>
  <c r="Q48" i="1"/>
  <c r="K47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G48" i="1" l="1"/>
  <c r="T42" i="1" s="1"/>
  <c r="T50" i="1"/>
  <c r="K48" i="1"/>
  <c r="X42" i="1" s="1"/>
  <c r="E29" i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X45" i="1" l="1"/>
  <c r="X49" i="1"/>
  <c r="T51" i="1"/>
  <c r="T47" i="1"/>
  <c r="T46" i="1"/>
  <c r="T39" i="1"/>
  <c r="T53" i="1"/>
  <c r="T48" i="1"/>
  <c r="T49" i="1"/>
  <c r="T40" i="1"/>
  <c r="T52" i="1"/>
  <c r="T41" i="1"/>
  <c r="T43" i="1"/>
  <c r="T44" i="1"/>
  <c r="T45" i="1"/>
  <c r="X50" i="1"/>
  <c r="X56" i="1"/>
  <c r="X55" i="1"/>
  <c r="T55" i="1"/>
  <c r="T56" i="1"/>
  <c r="T54" i="1"/>
  <c r="X53" i="1"/>
  <c r="X48" i="1"/>
  <c r="X51" i="1"/>
  <c r="X40" i="1"/>
  <c r="X47" i="1"/>
  <c r="X39" i="1"/>
  <c r="X2" i="1"/>
  <c r="X41" i="1"/>
  <c r="X43" i="1"/>
  <c r="X46" i="1"/>
  <c r="X54" i="1"/>
  <c r="X52" i="1"/>
  <c r="X44" i="1"/>
  <c r="AB42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6" i="1" s="1"/>
  <c r="AB20" i="1"/>
  <c r="N45" i="1"/>
  <c r="N46" i="1" s="1"/>
  <c r="N47" i="1" s="1"/>
  <c r="AA20" i="1"/>
  <c r="P45" i="1"/>
  <c r="P46" i="1" s="1"/>
  <c r="P47" i="1" s="1"/>
  <c r="AC20" i="1"/>
  <c r="AA44" i="1"/>
  <c r="AA46" i="1"/>
  <c r="AA47" i="1"/>
  <c r="AC47" i="1"/>
  <c r="AC44" i="1"/>
  <c r="L40" i="1"/>
  <c r="E37" i="1"/>
  <c r="E38" i="1" s="1"/>
  <c r="E39" i="1" s="1"/>
  <c r="E40" i="1" s="1"/>
  <c r="E41" i="1" s="1"/>
  <c r="M38" i="1"/>
  <c r="M39" i="1" s="1"/>
  <c r="M40" i="1" s="1"/>
  <c r="E42" i="1" l="1"/>
  <c r="E43" i="1" s="1"/>
  <c r="E44" i="1" s="1"/>
  <c r="E45" i="1" s="1"/>
  <c r="E46" i="1" s="1"/>
  <c r="E47" i="1" s="1"/>
  <c r="E48" i="1" s="1"/>
  <c r="AC46" i="1"/>
  <c r="P48" i="1"/>
  <c r="AC45" i="1" s="1"/>
  <c r="N48" i="1"/>
  <c r="AA45" i="1" s="1"/>
  <c r="AA48" i="1"/>
  <c r="AB47" i="1"/>
  <c r="O47" i="1"/>
  <c r="M41" i="1"/>
  <c r="L41" i="1"/>
  <c r="R2" i="1"/>
  <c r="R31" i="1" l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A51" i="1"/>
  <c r="AA54" i="1"/>
  <c r="AC54" i="1"/>
  <c r="AB44" i="1"/>
  <c r="O48" i="1"/>
  <c r="AB45" i="1" s="1"/>
  <c r="AA50" i="1"/>
  <c r="AA53" i="1"/>
  <c r="AA52" i="1"/>
  <c r="AA49" i="1"/>
  <c r="AC53" i="1"/>
  <c r="AC52" i="1"/>
  <c r="AC51" i="1"/>
  <c r="AC48" i="1"/>
  <c r="AC50" i="1"/>
  <c r="AC49" i="1"/>
  <c r="AB54" i="1"/>
  <c r="AB53" i="1"/>
  <c r="AB52" i="1"/>
  <c r="AB49" i="1"/>
  <c r="AB48" i="1"/>
  <c r="AB50" i="1"/>
  <c r="AB51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M43" i="1" l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L44" i="1" l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M48" i="1" l="1"/>
  <c r="Z17" i="1" s="1"/>
  <c r="L45" i="1"/>
  <c r="L46" i="1" s="1"/>
  <c r="L47" i="1" s="1"/>
  <c r="Z53" i="1"/>
  <c r="Z45" i="1"/>
  <c r="Z44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Z50" i="1" l="1"/>
  <c r="Z52" i="1"/>
  <c r="Z20" i="1"/>
  <c r="Z6" i="1"/>
  <c r="Z24" i="1"/>
  <c r="Z36" i="1"/>
  <c r="Z49" i="1"/>
  <c r="Z51" i="1"/>
  <c r="Z47" i="1"/>
  <c r="Z48" i="1"/>
  <c r="Z46" i="1"/>
  <c r="Z54" i="1"/>
  <c r="Z11" i="1"/>
  <c r="Z30" i="1"/>
  <c r="Z3" i="1"/>
  <c r="Z35" i="1"/>
  <c r="Z14" i="1"/>
  <c r="Z55" i="1"/>
  <c r="Z56" i="1"/>
  <c r="Z9" i="1"/>
  <c r="Z39" i="1"/>
  <c r="Z40" i="1"/>
  <c r="Z19" i="1"/>
  <c r="Z33" i="1"/>
  <c r="Z4" i="1"/>
  <c r="Z43" i="1"/>
  <c r="Z23" i="1"/>
  <c r="Z12" i="1"/>
  <c r="Z26" i="1"/>
  <c r="Z10" i="1"/>
  <c r="Z25" i="1"/>
  <c r="Z13" i="1"/>
  <c r="Z7" i="1"/>
  <c r="Z31" i="1"/>
  <c r="Z27" i="1"/>
  <c r="Z42" i="1"/>
  <c r="Z22" i="1"/>
  <c r="Z38" i="1"/>
  <c r="Z15" i="1"/>
  <c r="Z18" i="1"/>
  <c r="Z28" i="1"/>
  <c r="Z16" i="1"/>
  <c r="Z34" i="1"/>
  <c r="Z21" i="1"/>
  <c r="Z29" i="1"/>
  <c r="Z37" i="1"/>
  <c r="Z32" i="1"/>
  <c r="Z41" i="1"/>
  <c r="Z8" i="1"/>
  <c r="Z5" i="1"/>
  <c r="Y17" i="1"/>
  <c r="L48" i="1"/>
  <c r="Y52" i="1"/>
  <c r="Y47" i="1"/>
  <c r="Y51" i="1"/>
  <c r="Y44" i="1"/>
  <c r="Y53" i="1"/>
  <c r="Y36" i="1"/>
  <c r="Y2" i="1"/>
  <c r="Y54" i="1"/>
  <c r="Y56" i="1"/>
  <c r="Y55" i="1"/>
  <c r="Y39" i="1"/>
  <c r="Y41" i="1"/>
  <c r="Y14" i="1"/>
  <c r="Y12" i="1"/>
  <c r="Y35" i="1"/>
  <c r="Y4" i="1"/>
  <c r="Y9" i="1"/>
  <c r="Y42" i="1"/>
  <c r="Y49" i="1"/>
  <c r="Y46" i="1"/>
  <c r="Y45" i="1"/>
  <c r="Y50" i="1"/>
  <c r="Y48" i="1"/>
  <c r="Y20" i="1"/>
  <c r="Y11" i="1"/>
  <c r="Y8" i="1"/>
  <c r="Y37" i="1"/>
  <c r="Y21" i="1"/>
  <c r="Y30" i="1"/>
  <c r="Y28" i="1"/>
  <c r="Y16" i="1"/>
  <c r="Y26" i="1"/>
  <c r="Y7" i="1"/>
  <c r="Y6" i="1"/>
  <c r="Y19" i="1"/>
  <c r="Y3" i="1"/>
  <c r="Y10" i="1"/>
  <c r="Y29" i="1"/>
  <c r="Y22" i="1"/>
  <c r="Y34" i="1"/>
  <c r="Y24" i="1"/>
  <c r="Y31" i="1"/>
  <c r="Y25" i="1"/>
  <c r="Y43" i="1"/>
  <c r="Y33" i="1"/>
  <c r="Y5" i="1"/>
  <c r="Y15" i="1"/>
  <c r="Y18" i="1"/>
  <c r="Y23" i="1"/>
  <c r="Y40" i="1"/>
  <c r="Y27" i="1"/>
  <c r="Y32" i="1"/>
  <c r="Y13" i="1"/>
  <c r="Y3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<sst xmlns="http://schemas.openxmlformats.org/spreadsheetml/2006/main" count="760" uniqueCount="479">
  <si>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</si>
  <si>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</si>
  <si>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</si>
  <si>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</si>
  <si>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</si>
  <si>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</si>
  <si>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</si>
  <si>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</si>
  <si>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</si>
  <si>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</si>
  <si>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</si>
  <si>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</si>
  <si>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</si>
  <si>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</si>
  <si>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</si>
  <si>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</si>
  <si>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</si>
  <si>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</si>
  <si>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</si>
  <si>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</si>
  <si>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</si>
  <si>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</si>
  <si>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</si>
  <si>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</si>
  <si>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</si>
  <si>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</si>
  <si>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</si>
  <si>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</si>
  <si>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</si>
  <si>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</si>
  <si>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</si>
  <si>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</si>
  <si>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</si>
  <si>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</si>
  <si>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</si>
  <si>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</si>
  <si>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</si>
  <si>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</si>
  <si>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</si>
  <si>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</si>
  <si>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</si>
  <si>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</si>
  <si>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</si>
  <si>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</si>
  <si>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</si>
  <si>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</si>
  <si>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</si>
  <si>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</si>
  <si>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</si>
  <si>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</si>
  <si>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</si>
  <si>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</si>
  <si>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</si>
  <si>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</si>
  <si>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</si>
  <si>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</si>
  <si>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</si>
  <si>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</si>
  <si>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</si>
  <si>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</si>
  <si>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</si>
  <si>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</si>
  <si>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</si>
  <si>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</si>
  <si>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</si>
  <si>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</si>
  <si>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</si>
  <si>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</si>
  <si>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</si>
  <si>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</si>
  <si>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</si>
  <si>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</si>
  <si>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</si>
  <si>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</si>
  <si>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</si>
  <si>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</si>
  <si>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</si>
  <si>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</si>
  <si>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</si>
  <si>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</si>
  <si>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</si>
  <si>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</si>
  <si>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</si>
  <si>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</si>
  <si>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</si>
  <si>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</si>
  <si>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</si>
  <si>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</si>
  <si>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</si>
  <si>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</si>
  <si>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</si>
  <si>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</si>
  <si>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</si>
  <si>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</si>
  <si>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</si>
  <si>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</si>
  <si>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</si>
  <si>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</si>
  <si>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</si>
  <si>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</si>
  <si>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</si>
  <si>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</si>
  <si>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</si>
  <si>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</si>
  <si>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</si>
  <si>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</si>
  <si>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</si>
  <si>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</si>
  <si>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</si>
  <si>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</si>
  <si>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</si>
  <si>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</si>
  <si>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</si>
  <si>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</si>
  <si>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</si>
  <si>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</si>
  <si>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</si>
  <si>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</si>
  <si>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</si>
  <si>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</si>
  <si>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</si>
  <si>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</si>
  <si>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</si>
  <si>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</si>
  <si>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</si>
  <si>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</si>
  <si>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</si>
  <si>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</si>
  <si>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</si>
  <si>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</si>
  <si>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</si>
  <si>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</si>
  <si>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</si>
  <si>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</si>
  <si>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</si>
  <si>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</si>
  <si>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</si>
  <si>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</si>
  <si>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</si>
  <si>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</si>
  <si>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</si>
  <si>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</si>
  <si>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</si>
  <si>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</si>
  <si>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</si>
  <si>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</si>
  <si>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</si>
  <si>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</si>
  <si>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</si>
  <si>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</si>
  <si>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</si>
  <si>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</si>
  <si>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</si>
  <si>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</si>
  <si>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</si>
  <si>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</si>
  <si>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</si>
  <si>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</si>
  <si>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</si>
  <si>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</si>
  <si>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</si>
  <si>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</si>
  <si>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</si>
  <si>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</si>
  <si>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</si>
  <si>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</si>
  <si>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</si>
  <si>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</si>
  <si>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</si>
  <si>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</si>
  <si>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</si>
  <si>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</si>
  <si>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</si>
  <si>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</si>
  <si>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</si>
  <si>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</si>
  <si>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</si>
  <si>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</si>
  <si>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</si>
  <si>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</si>
  <si>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</si>
  <si>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</si>
  <si>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</si>
  <si>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</si>
  <si>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</si>
  <si>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</si>
  <si>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</si>
  <si>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</si>
  <si>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</si>
  <si>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</si>
  <si>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</si>
  <si>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</si>
  <si>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</si>
  <si>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</si>
  <si>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</si>
  <si>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</si>
  <si>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</si>
  <si>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</si>
  <si>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</si>
  <si>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</si>
  <si>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</si>
  <si>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</si>
  <si>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</si>
  <si>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</si>
  <si>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</si>
  <si>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</si>
  <si>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</si>
  <si>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</si>
  <si>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</si>
  <si>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</si>
  <si>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</si>
  <si>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</si>
  <si>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</si>
  <si>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</si>
  <si>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</si>
  <si>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</si>
  <si>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</si>
  <si>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</si>
  <si>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</si>
  <si>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</si>
  <si>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</si>
  <si>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</si>
  <si>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</si>
  <si>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</si>
  <si>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</si>
  <si>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</si>
  <si>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</si>
  <si>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</si>
  <si>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</si>
  <si>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</si>
  <si>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</si>
  <si>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</si>
  <si>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</si>
  <si>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</si>
  <si>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</si>
  <si>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</si>
  <si>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</si>
  <si>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</si>
  <si>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</si>
  <si>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</si>
  <si>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</si>
  <si>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</si>
  <si>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</si>
  <si>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</si>
  <si>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</si>
  <si>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</si>
  <si>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</si>
  <si>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</si>
  <si>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</si>
  <si>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</si>
  <si>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</si>
  <si>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</si>
  <si>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</si>
  <si>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</si>
  <si>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</si>
  <si>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</si>
  <si>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</si>
  <si>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</si>
  <si>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</si>
  <si>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</si>
  <si>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</si>
  <si>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</si>
  <si>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</si>
  <si>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</si>
  <si>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</si>
  <si>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</si>
  <si>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</si>
  <si>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</si>
  <si>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</si>
  <si>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</si>
  <si>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</si>
  <si>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</si>
  <si>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</si>
  <si>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</si>
  <si>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</si>
  <si>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</si>
  <si>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</si>
  <si>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</si>
  <si>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</si>
  <si>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</si>
  <si>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</si>
  <si>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</si>
  <si>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</si>
  <si>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</si>
  <si>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</si>
  <si>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</si>
  <si>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</si>
  <si>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</si>
  <si>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</si>
  <si>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</si>
  <si>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</si>
  <si>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</si>
  <si>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</si>
  <si>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</si>
  <si>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</si>
  <si>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</si>
  <si>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</si>
  <si>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</si>
  <si>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</si>
  <si>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</si>
  <si>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</si>
  <si>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</si>
  <si>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</si>
  <si>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</si>
  <si>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</si>
  <si>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</si>
  <si>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</si>
  <si>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</si>
  <si>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</si>
  <si>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</si>
  <si>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</si>
  <si>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</si>
  <si>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</si>
  <si>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</si>
  <si>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</si>
  <si>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</si>
  <si>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</si>
  <si>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</si>
  <si>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</si>
  <si>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</si>
  <si>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</si>
  <si>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</si>
  <si>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</si>
  <si>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</si>
  <si>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</si>
  <si>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</si>
  <si>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</si>
  <si>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</si>
  <si>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</si>
  <si>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</si>
  <si>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</si>
  <si>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</si>
  <si>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</si>
  <si>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</si>
  <si>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</si>
  <si>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</si>
  <si>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</si>
  <si>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</si>
  <si>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</si>
  <si>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</si>
  <si>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</si>
  <si>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</si>
  <si>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</si>
  <si>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</si>
  <si>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</si>
  <si>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</si>
  <si>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</si>
  <si>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</si>
  <si>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</si>
  <si>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</si>
  <si>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</si>
  <si>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</si>
  <si>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</si>
  <si>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</si>
  <si>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</si>
  <si>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</si>
  <si>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</si>
  <si>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</si>
  <si>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</si>
  <si>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</si>
  <si>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</si>
  <si>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</si>
  <si>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</si>
  <si>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</si>
  <si>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</si>
  <si>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</si>
  <si>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</si>
  <si>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</si>
  <si>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</si>
  <si>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</si>
  <si>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</si>
  <si>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</si>
  <si>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</si>
  <si>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</si>
  <si>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</si>
  <si>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</si>
  <si>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</si>
  <si>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</si>
  <si>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</si>
  <si>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</si>
  <si>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</si>
  <si>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</si>
  <si>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</si>
  <si>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</si>
  <si>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</si>
  <si>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</si>
  <si>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</si>
  <si>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</si>
  <si>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</si>
  <si>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</si>
  <si>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</si>
  <si>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</si>
  <si>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</si>
  <si>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</si>
  <si>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</si>
  <si>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</si>
  <si>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</si>
  <si>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</si>
  <si>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</si>
  <si>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</si>
  <si>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</si>
  <si>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</si>
  <si>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</si>
  <si>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</si>
  <si>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</si>
  <si>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</si>
  <si>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</si>
  <si>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</si>
  <si>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</si>
  <si>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</si>
  <si>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</si>
  <si>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</si>
  <si>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</si>
  <si>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</si>
  <si>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</si>
  <si>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</si>
  <si>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</si>
  <si>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</si>
  <si>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</si>
  <si>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</si>
  <si>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</si>
  <si>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</si>
  <si>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</si>
  <si>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</si>
  <si>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</si>
  <si>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</si>
  <si>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</si>
  <si>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</si>
  <si>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</si>
  <si>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</si>
  <si>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</si>
  <si>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</si>
  <si>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</si>
  <si>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</si>
  <si>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</si>
  <si>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</si>
  <si>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</si>
  <si>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</si>
  <si>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</si>
  <si>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</si>
  <si>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</si>
  <si>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</si>
  <si>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</si>
  <si>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</si>
  <si>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</si>
  <si>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</si>
  <si>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</si>
  <si>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</si>
  <si>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</si>
  <si>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</si>
  <si>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</si>
  <si>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</si>
  <si>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</si>
  <si>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</si>
  <si>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</si>
  <si>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</si>
  <si>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</si>
  <si>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</si>
  <si>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</si>
  <si>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</si>
  <si>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</si>
  <si>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</si>
  <si>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>100 ml</t>
  </si>
  <si>
    <t>ОКС с ↑ ST</t>
  </si>
  <si>
    <t>Whisper MS</t>
  </si>
  <si>
    <t>Михайлычева В.Н.</t>
  </si>
  <si>
    <t>Yukon Chrome PC</t>
  </si>
  <si>
    <t>3.5-21</t>
  </si>
  <si>
    <t>26:54</t>
  </si>
  <si>
    <t>Левый</t>
  </si>
  <si>
    <t>без значимых стенозов</t>
  </si>
  <si>
    <t>гипоплазия, стенозы на всем протяжении 99% D&lt;2,0мм, Антеградный кровоток TIMI III.</t>
  </si>
  <si>
    <r>
      <t xml:space="preserve">Коллатеральный кровоток: </t>
    </r>
    <r>
      <rPr>
        <sz val="10"/>
        <color theme="1"/>
        <rFont val="Calibri"/>
        <family val="2"/>
        <charset val="204"/>
        <scheme val="minor"/>
      </rPr>
      <t>умеренно развитые внутрисистемные коллатерали из СВ ПМЖА в дистальную треть ВТК - 2, ретроградно ВКТ - 2 заполняется до проксмальной трети.</t>
    </r>
  </si>
  <si>
    <t>С учётом клинических данных совместно с деж.кардиологом принято решение  о целесообразности реваскуляризации ОА ВТК.</t>
  </si>
  <si>
    <t>300 ml</t>
  </si>
  <si>
    <t>стеноз среднего сегмента менее 50%, стеноз дистального сегмента менее 50%, стеноз устья ДВ 95 % D&lt;2,0мм, Антеградный кровоток TIMI III.</t>
  </si>
  <si>
    <t>нестабильный стеноз на границе проксимального и среднего сегмента в зоне отхождения крупной ВТК - 1 90%, стеноз устья ВТК - 1 90% стеноз средней трети ВТК - 1 50%,  D&gt;2,0мм, стеноз среднего сегмента ОА 60%, окклюзия проксимальной трети ВТК2 (ЗБВ),  Антеградный кровоток по ОА и ВТК1 TIMI II. Кровоток по ВТК2 (ЗБВ) - TIMI I.</t>
  </si>
  <si>
    <t>Устье ствола ЛКА катетеризировано проводниковым катетером Launcher EBU 3,5 6Fr. Коронарные проводники Whisper MS (2) заведены в дистальный сегмент ОА и ВТК - 2. Предилатация зоны окклюзии ВТК - 2 БК Sprinter Legend 2.0-15 мм, 10 атм. Реканализация. Визуализируется дифузное поражение ВТК - 2 на всем протяжении со стенозами 99%, рефересный диаметр 2.0 мм. Учитывая диаметр ВТК - 2, принято решение о выполнении БАП зоны стенозов ВТК -2, антеградный кровоток восстановлен TIMI II. Коронарный проводник заведен в ВТК - 1. В зону остаточного значимого стеноза из среднего сегмента до проксимального сегмента последовательно с зоной оверлэппинга позиционированы и имплантированы стенты DES Resolute Integrity 2.75-22 мм, 12 атм. и Yukon Chrome PC 3.5-21 мм, 12 атм. Реккроссинг проводников. Оптимизация ячейки устья ВТК - 1 и ВТК - 2 БК Sprinter Legend 2.0- 15 мм, до 12 атм. На контрольных съемках стент проходим, антеградный кровоток по ОА и ВТК1 TIMI III, диссекции и тромбирования не определяется. Кровоток по ВТК2 (ЗБВ) антеградно восстановлен ближе к TIMI II. Ангиографический результат достигнут, удовлетворительный. Пациентка переводится в ПРИТ для дальнейшего наблюдения и лечения.</t>
  </si>
  <si>
    <t>локтевой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</si>
</sst>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49" fontId="56" fillId="0" borderId="25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9" fillId="0" borderId="0" xfId="0" applyFont="1" applyBorder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6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J17" sqref="J1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8" t="s">
        <v>276</v>
      </c>
      <c r="B6" s="209"/>
      <c r="C6" s="209"/>
      <c r="D6" s="209"/>
      <c r="E6" s="209"/>
      <c r="F6" s="209"/>
      <c r="G6" s="209"/>
      <c r="H6" s="210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44852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0.94791666666666663</v>
      </c>
      <c r="C9" s="60"/>
      <c r="D9" s="115" t="s">
        <v>234</v>
      </c>
      <c r="E9" s="111"/>
      <c r="F9" s="111"/>
      <c r="G9" s="28" t="s">
        <v>225</v>
      </c>
      <c r="H9" s="30" t="s">
        <v>424</v>
      </c>
    </row>
    <row r="10" spans="1:8" ht="15.6" customHeight="1" thickBot="1">
      <c r="A10" s="99" t="s">
        <v>257</v>
      </c>
      <c r="B10" s="100">
        <v>0.95486111111111116</v>
      </c>
      <c r="C10" s="61"/>
      <c r="D10" s="116" t="s">
        <v>235</v>
      </c>
      <c r="E10" s="112"/>
      <c r="F10" s="112"/>
      <c r="G10" s="29" t="s">
        <v>340</v>
      </c>
      <c r="H10" s="31"/>
    </row>
    <row r="11" spans="1:8" ht="18" thickTop="1" thickBot="1">
      <c r="A11" s="106" t="s">
        <v>255</v>
      </c>
      <c r="B11" s="107" t="s">
        <v>465</v>
      </c>
      <c r="C11" s="62"/>
      <c r="D11" s="116" t="s">
        <v>232</v>
      </c>
      <c r="E11" s="112"/>
      <c r="F11" s="112"/>
      <c r="G11" s="29" t="s">
        <v>371</v>
      </c>
      <c r="H11" s="31"/>
    </row>
    <row r="12" spans="1:8" ht="16.5" thickTop="1">
      <c r="A12" s="97" t="s">
        <v>8</v>
      </c>
      <c r="B12" s="98">
        <v>20198</v>
      </c>
      <c r="C12" s="63"/>
      <c r="D12" s="116" t="s">
        <v>370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67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16448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463</v>
      </c>
      <c r="C16" s="18"/>
      <c r="D16" s="41"/>
      <c r="E16" s="41"/>
      <c r="F16" s="41"/>
      <c r="G16" s="159" t="s">
        <v>468</v>
      </c>
      <c r="H16" s="117">
        <v>1771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469</v>
      </c>
      <c r="C18" s="18"/>
      <c r="D18" s="33" t="s">
        <v>273</v>
      </c>
      <c r="E18" s="33"/>
      <c r="F18" s="33"/>
      <c r="G18" s="101" t="s">
        <v>252</v>
      </c>
      <c r="H18" s="102" t="s">
        <v>478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02" t="s">
        <v>470</v>
      </c>
      <c r="C20" s="211"/>
      <c r="D20" s="211"/>
      <c r="E20" s="211"/>
      <c r="F20" s="211"/>
      <c r="G20" s="211"/>
      <c r="H20" s="212"/>
    </row>
    <row r="21" spans="1:8">
      <c r="A21" s="66"/>
      <c r="B21" s="213"/>
      <c r="C21" s="213"/>
      <c r="D21" s="213"/>
      <c r="E21" s="213"/>
      <c r="F21" s="213"/>
      <c r="G21" s="213"/>
      <c r="H21" s="214"/>
    </row>
    <row r="22" spans="1:8" ht="15.6" customHeight="1">
      <c r="A22" s="67" t="s">
        <v>334</v>
      </c>
      <c r="B22" s="215" t="s">
        <v>475</v>
      </c>
      <c r="C22" s="215"/>
      <c r="D22" s="215"/>
      <c r="E22" s="215"/>
      <c r="F22" s="215"/>
      <c r="G22" s="215"/>
      <c r="H22" s="216"/>
    </row>
    <row r="23" spans="1:8" ht="14.45" customHeight="1">
      <c r="A23" s="43"/>
      <c r="B23" s="217"/>
      <c r="C23" s="217"/>
      <c r="D23" s="217"/>
      <c r="E23" s="217"/>
      <c r="F23" s="217"/>
      <c r="G23" s="217"/>
      <c r="H23" s="218"/>
    </row>
    <row r="24" spans="1:8" ht="14.45" customHeight="1">
      <c r="A24" s="68"/>
      <c r="B24" s="217"/>
      <c r="C24" s="217"/>
      <c r="D24" s="217"/>
      <c r="E24" s="217"/>
      <c r="F24" s="217"/>
      <c r="G24" s="217"/>
      <c r="H24" s="218"/>
    </row>
    <row r="25" spans="1:8" ht="14.45" customHeight="1">
      <c r="A25" s="43"/>
      <c r="B25" s="217"/>
      <c r="C25" s="217"/>
      <c r="D25" s="217"/>
      <c r="E25" s="217"/>
      <c r="F25" s="217"/>
      <c r="G25" s="217"/>
      <c r="H25" s="218"/>
    </row>
    <row r="26" spans="1:8" ht="14.45" customHeight="1">
      <c r="A26" s="45"/>
      <c r="B26" s="219"/>
      <c r="C26" s="219"/>
      <c r="D26" s="219"/>
      <c r="E26" s="219"/>
      <c r="F26" s="219"/>
      <c r="G26" s="219"/>
      <c r="H26" s="220"/>
    </row>
    <row r="27" spans="1:8" ht="14.45" customHeight="1">
      <c r="A27" s="67" t="s">
        <v>335</v>
      </c>
      <c r="B27" s="215" t="s">
        <v>476</v>
      </c>
      <c r="C27" s="215"/>
      <c r="D27" s="215"/>
      <c r="E27" s="215"/>
      <c r="F27" s="215"/>
      <c r="G27" s="215"/>
      <c r="H27" s="216"/>
    </row>
    <row r="28" spans="1:8" ht="15.6" customHeight="1">
      <c r="A28" s="43"/>
      <c r="B28" s="217"/>
      <c r="C28" s="217"/>
      <c r="D28" s="217"/>
      <c r="E28" s="217"/>
      <c r="F28" s="217"/>
      <c r="G28" s="217"/>
      <c r="H28" s="218"/>
    </row>
    <row r="29" spans="1:8" ht="14.45" customHeight="1">
      <c r="A29" s="43"/>
      <c r="B29" s="217"/>
      <c r="C29" s="217"/>
      <c r="D29" s="217"/>
      <c r="E29" s="217"/>
      <c r="F29" s="217"/>
      <c r="G29" s="217"/>
      <c r="H29" s="218"/>
    </row>
    <row r="30" spans="1:8" ht="14.45" customHeight="1">
      <c r="A30" s="37"/>
      <c r="B30" s="217"/>
      <c r="C30" s="217"/>
      <c r="D30" s="217"/>
      <c r="E30" s="217"/>
      <c r="F30" s="217"/>
      <c r="G30" s="217"/>
      <c r="H30" s="218"/>
    </row>
    <row r="31" spans="1:8" ht="14.45" customHeight="1">
      <c r="A31" s="38"/>
      <c r="B31" s="219"/>
      <c r="C31" s="219"/>
      <c r="D31" s="219"/>
      <c r="E31" s="219"/>
      <c r="F31" s="219"/>
      <c r="G31" s="219"/>
      <c r="H31" s="220"/>
    </row>
    <row r="32" spans="1:8" ht="14.45" customHeight="1">
      <c r="A32" s="67" t="s">
        <v>336</v>
      </c>
      <c r="B32" s="215" t="s">
        <v>471</v>
      </c>
      <c r="C32" s="215"/>
      <c r="D32" s="215"/>
      <c r="E32" s="215"/>
      <c r="F32" s="215"/>
      <c r="G32" s="215"/>
      <c r="H32" s="216"/>
    </row>
    <row r="33" spans="1:8" ht="14.45" customHeight="1">
      <c r="A33" s="43"/>
      <c r="B33" s="217"/>
      <c r="C33" s="217"/>
      <c r="D33" s="217"/>
      <c r="E33" s="217"/>
      <c r="F33" s="217"/>
      <c r="G33" s="217"/>
      <c r="H33" s="218"/>
    </row>
    <row r="34" spans="1:8" ht="15.6" customHeight="1">
      <c r="A34" s="43"/>
      <c r="B34" s="217"/>
      <c r="C34" s="217"/>
      <c r="D34" s="217"/>
      <c r="E34" s="217"/>
      <c r="F34" s="217"/>
      <c r="G34" s="217"/>
      <c r="H34" s="218"/>
    </row>
    <row r="35" spans="1:8" ht="14.45" customHeight="1">
      <c r="A35" s="43"/>
      <c r="B35" s="217"/>
      <c r="C35" s="217"/>
      <c r="D35" s="217"/>
      <c r="E35" s="217"/>
      <c r="F35" s="217"/>
      <c r="G35" s="217"/>
      <c r="H35" s="218"/>
    </row>
    <row r="36" spans="1:8" ht="15.6" customHeight="1">
      <c r="A36" s="151"/>
      <c r="B36" s="217"/>
      <c r="C36" s="217"/>
      <c r="D36" s="217"/>
      <c r="E36" s="217"/>
      <c r="F36" s="217"/>
      <c r="G36" s="217"/>
      <c r="H36" s="218"/>
    </row>
    <row r="37" spans="1:8" ht="14.45" customHeight="1">
      <c r="A37" s="43"/>
      <c r="B37" s="146"/>
      <c r="C37" s="18"/>
      <c r="D37" s="205" t="str">
        <f>IF($A$6=Вмешательства!$D$3,Вмешательства!$N$2,"")</f>
        <v/>
      </c>
      <c r="E37" s="205"/>
      <c r="F37" s="147"/>
      <c r="G37" s="147"/>
      <c r="H37" s="152"/>
    </row>
    <row r="38" spans="1:8" ht="14.45" customHeight="1">
      <c r="A38" s="43"/>
      <c r="B38" s="146"/>
      <c r="C38" s="153"/>
      <c r="D38" s="206" t="s">
        <v>472</v>
      </c>
      <c r="E38" s="206"/>
      <c r="F38" s="206"/>
      <c r="G38" s="206"/>
      <c r="H38" s="207"/>
    </row>
    <row r="39" spans="1:8" ht="14.45" customHeight="1">
      <c r="A39" s="40"/>
      <c r="B39" s="147"/>
      <c r="C39" s="153"/>
      <c r="D39" s="206"/>
      <c r="E39" s="206"/>
      <c r="F39" s="206"/>
      <c r="G39" s="206"/>
      <c r="H39" s="207"/>
    </row>
    <row r="40" spans="1:8" ht="14.45" customHeight="1">
      <c r="A40" s="40"/>
      <c r="B40" s="147"/>
      <c r="C40" s="153"/>
      <c r="D40" s="206"/>
      <c r="E40" s="206"/>
      <c r="F40" s="206"/>
      <c r="G40" s="206"/>
      <c r="H40" s="207"/>
    </row>
    <row r="41" spans="1:8" ht="14.45" customHeight="1">
      <c r="A41" s="40"/>
      <c r="B41" s="147"/>
      <c r="C41" s="153"/>
      <c r="D41" s="206"/>
      <c r="E41" s="206"/>
      <c r="F41" s="206"/>
      <c r="G41" s="206"/>
      <c r="H41" s="207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2" t="s">
        <v>473</v>
      </c>
      <c r="E43" s="203"/>
      <c r="F43" s="203"/>
      <c r="G43" s="203"/>
      <c r="H43" s="204"/>
    </row>
    <row r="44" spans="1:8" ht="14.45" customHeight="1">
      <c r="A44" s="40"/>
      <c r="B44" s="147"/>
      <c r="C44" s="155"/>
      <c r="D44" s="203"/>
      <c r="E44" s="203"/>
      <c r="F44" s="203"/>
      <c r="G44" s="203"/>
      <c r="H44" s="204"/>
    </row>
    <row r="45" spans="1:8" ht="14.45" customHeight="1">
      <c r="A45" s="40"/>
      <c r="B45" s="147"/>
      <c r="C45" s="155"/>
      <c r="D45" s="203"/>
      <c r="E45" s="203"/>
      <c r="F45" s="203"/>
      <c r="G45" s="203"/>
      <c r="H45" s="204"/>
    </row>
    <row r="46" spans="1:8">
      <c r="A46" s="40"/>
      <c r="B46" s="147"/>
      <c r="C46" s="155"/>
      <c r="D46" s="203"/>
      <c r="E46" s="203"/>
      <c r="F46" s="203"/>
      <c r="G46" s="203"/>
      <c r="H46" s="204"/>
    </row>
    <row r="47" spans="1:8">
      <c r="A47" s="43"/>
      <c r="B47" s="18"/>
      <c r="C47" s="155"/>
      <c r="D47" s="203"/>
      <c r="E47" s="203"/>
      <c r="F47" s="203"/>
      <c r="G47" s="203"/>
      <c r="H47" s="204"/>
    </row>
    <row r="48" spans="1:8">
      <c r="A48" s="43"/>
      <c r="B48" s="18"/>
      <c r="C48" s="155"/>
      <c r="D48" s="203"/>
      <c r="E48" s="203"/>
      <c r="F48" s="203"/>
      <c r="G48" s="203"/>
      <c r="H48" s="204"/>
    </row>
    <row r="49" spans="1:13">
      <c r="A49" s="45"/>
      <c r="B49" s="36"/>
      <c r="C49" s="156"/>
      <c r="D49" s="203"/>
      <c r="E49" s="203"/>
      <c r="F49" s="203"/>
      <c r="G49" s="203"/>
      <c r="H49" s="204"/>
    </row>
    <row r="50" spans="1:13">
      <c r="A50" s="43"/>
      <c r="B50" s="18"/>
      <c r="C50" s="18"/>
      <c r="D50" s="203"/>
      <c r="E50" s="203"/>
      <c r="F50" s="203"/>
      <c r="G50" s="203"/>
      <c r="H50" s="204"/>
      <c r="M50" t="s">
        <v>274</v>
      </c>
    </row>
    <row r="51" spans="1:13">
      <c r="A51" s="70" t="s">
        <v>262</v>
      </c>
      <c r="B51" s="71" t="s">
        <v>462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382</v>
      </c>
      <c r="C53" s="18"/>
      <c r="D53" s="18"/>
      <c r="E53" s="18"/>
      <c r="F53" s="18"/>
      <c r="G53" s="89" t="str">
        <f>IF(ISBLANK(H9),"",H9)</f>
        <v>Анохин В.С.</v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7" zoomScaleNormal="100" zoomScaleSheetLayoutView="100" zoomScalePageLayoutView="90" workbookViewId="0">
      <selection activeCell="K33" sqref="K3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2" t="s">
        <v>271</v>
      </c>
      <c r="B6" s="223"/>
      <c r="C6" s="223"/>
      <c r="D6" s="223"/>
      <c r="E6" s="223"/>
      <c r="F6" s="223"/>
      <c r="G6" s="223"/>
      <c r="H6" s="224"/>
    </row>
    <row r="7" spans="1:8" ht="21.6" customHeight="1">
      <c r="A7" s="222"/>
      <c r="B7" s="223"/>
      <c r="C7" s="223"/>
      <c r="D7" s="223"/>
      <c r="E7" s="223"/>
      <c r="F7" s="223"/>
      <c r="G7" s="223"/>
      <c r="H7" s="224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1" t="s">
        <v>272</v>
      </c>
      <c r="D8" s="221"/>
      <c r="E8" s="221"/>
      <c r="F8" s="83">
        <v>2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21"/>
      <c r="D9" s="221"/>
      <c r="E9" s="221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21"/>
      <c r="D10" s="221"/>
      <c r="E10" s="221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44852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0.95486111111111116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>Анохин В.С.</v>
      </c>
    </row>
    <row r="14" spans="1:8" ht="16.5" thickBot="1">
      <c r="A14" s="91" t="s">
        <v>257</v>
      </c>
      <c r="B14" s="27">
        <v>2.7777777777777776E-2</v>
      </c>
      <c r="C14" s="63"/>
      <c r="D14" s="116" t="s">
        <v>235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Михайлычева В.Н.</v>
      </c>
      <c r="C15" s="18"/>
      <c r="D15" s="116" t="s">
        <v>232</v>
      </c>
      <c r="E15" s="112"/>
      <c r="F15" s="112"/>
      <c r="G15" s="96" t="str">
        <f>КАГ!G11</f>
        <v>Бородкина С.А.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20198</v>
      </c>
      <c r="C16" s="18"/>
      <c r="D16" s="116" t="s">
        <v>370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67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16448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26:54</v>
      </c>
      <c r="H20" s="118">
        <f>КАГ!H16</f>
        <v>1771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локтевой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0.95791666666666664</v>
      </c>
    </row>
    <row r="23" spans="1:8" ht="14.45" customHeight="1">
      <c r="A23" s="228" t="s">
        <v>477</v>
      </c>
      <c r="B23" s="229"/>
      <c r="C23" s="229"/>
      <c r="D23" s="229"/>
      <c r="E23" s="229"/>
      <c r="F23" s="229"/>
      <c r="G23" s="229"/>
      <c r="H23" s="230"/>
    </row>
    <row r="24" spans="1:8" ht="14.45" customHeight="1">
      <c r="A24" s="231"/>
      <c r="B24" s="229"/>
      <c r="C24" s="229"/>
      <c r="D24" s="229"/>
      <c r="E24" s="229"/>
      <c r="F24" s="229"/>
      <c r="G24" s="229"/>
      <c r="H24" s="230"/>
    </row>
    <row r="25" spans="1:8" ht="14.45" customHeight="1">
      <c r="A25" s="231"/>
      <c r="B25" s="229"/>
      <c r="C25" s="229"/>
      <c r="D25" s="229"/>
      <c r="E25" s="229"/>
      <c r="F25" s="229"/>
      <c r="G25" s="229"/>
      <c r="H25" s="230"/>
    </row>
    <row r="26" spans="1:8" ht="14.45" customHeight="1">
      <c r="A26" s="231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231"/>
      <c r="B27" s="229"/>
      <c r="C27" s="229"/>
      <c r="D27" s="229"/>
      <c r="E27" s="229"/>
      <c r="F27" s="229"/>
      <c r="G27" s="229"/>
      <c r="H27" s="230"/>
    </row>
    <row r="28" spans="1:8" ht="14.45" customHeight="1">
      <c r="A28" s="231"/>
      <c r="B28" s="229"/>
      <c r="C28" s="229"/>
      <c r="D28" s="229"/>
      <c r="E28" s="229"/>
      <c r="F28" s="229"/>
      <c r="G28" s="229"/>
      <c r="H28" s="230"/>
    </row>
    <row r="29" spans="1:8" ht="14.45" customHeight="1">
      <c r="A29" s="231"/>
      <c r="B29" s="229"/>
      <c r="C29" s="229"/>
      <c r="D29" s="229"/>
      <c r="E29" s="229"/>
      <c r="F29" s="229"/>
      <c r="G29" s="229"/>
      <c r="H29" s="230"/>
    </row>
    <row r="30" spans="1:8" ht="14.45" customHeight="1">
      <c r="A30" s="231"/>
      <c r="B30" s="229"/>
      <c r="C30" s="229"/>
      <c r="D30" s="229"/>
      <c r="E30" s="229"/>
      <c r="F30" s="229"/>
      <c r="G30" s="229"/>
      <c r="H30" s="230"/>
    </row>
    <row r="31" spans="1:8" ht="14.45" customHeight="1">
      <c r="A31" s="231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231"/>
      <c r="B32" s="229"/>
      <c r="C32" s="229"/>
      <c r="D32" s="229"/>
      <c r="E32" s="229"/>
      <c r="F32" s="229"/>
      <c r="G32" s="229"/>
      <c r="H32" s="230"/>
    </row>
    <row r="33" spans="1:8" ht="14.45" customHeight="1">
      <c r="A33" s="231"/>
      <c r="B33" s="229"/>
      <c r="C33" s="229"/>
      <c r="D33" s="229"/>
      <c r="E33" s="229"/>
      <c r="F33" s="229"/>
      <c r="G33" s="229"/>
      <c r="H33" s="230"/>
    </row>
    <row r="34" spans="1:8" ht="14.45" customHeight="1">
      <c r="A34" s="231"/>
      <c r="B34" s="229"/>
      <c r="C34" s="229"/>
      <c r="D34" s="229"/>
      <c r="E34" s="229"/>
      <c r="F34" s="229"/>
      <c r="G34" s="229"/>
      <c r="H34" s="230"/>
    </row>
    <row r="35" spans="1:8" ht="14.45" customHeight="1">
      <c r="A35" s="231"/>
      <c r="B35" s="229"/>
      <c r="C35" s="229"/>
      <c r="D35" s="229"/>
      <c r="E35" s="229"/>
      <c r="F35" s="229"/>
      <c r="G35" s="229"/>
      <c r="H35" s="230"/>
    </row>
    <row r="36" spans="1:8" ht="14.45" customHeight="1">
      <c r="A36" s="231"/>
      <c r="B36" s="229"/>
      <c r="C36" s="229"/>
      <c r="D36" s="229"/>
      <c r="E36" s="229"/>
      <c r="F36" s="229"/>
      <c r="G36" s="229"/>
      <c r="H36" s="230"/>
    </row>
    <row r="37" spans="1:8" ht="14.45" customHeight="1">
      <c r="A37" s="231"/>
      <c r="B37" s="229"/>
      <c r="C37" s="229"/>
      <c r="D37" s="229"/>
      <c r="E37" s="229"/>
      <c r="F37" s="229"/>
      <c r="G37" s="229"/>
      <c r="H37" s="230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5" t="s">
        <v>451</v>
      </c>
      <c r="E40" s="226"/>
      <c r="F40" s="226"/>
      <c r="G40" s="226"/>
      <c r="H40" s="227"/>
    </row>
    <row r="41" spans="1:8" ht="14.45" customHeight="1">
      <c r="A41" s="37"/>
      <c r="B41" s="33"/>
      <c r="C41" s="148"/>
      <c r="D41" s="226"/>
      <c r="E41" s="226"/>
      <c r="F41" s="226"/>
      <c r="G41" s="226"/>
      <c r="H41" s="227"/>
    </row>
    <row r="42" spans="1:8" ht="14.45" customHeight="1">
      <c r="A42" s="37"/>
      <c r="B42" s="33"/>
      <c r="C42" s="148"/>
      <c r="D42" s="226"/>
      <c r="E42" s="226"/>
      <c r="F42" s="226"/>
      <c r="G42" s="226"/>
      <c r="H42" s="227"/>
    </row>
    <row r="43" spans="1:8" ht="14.45" customHeight="1">
      <c r="A43" s="37"/>
      <c r="B43" s="33"/>
      <c r="C43" s="148"/>
      <c r="D43" s="226"/>
      <c r="E43" s="226"/>
      <c r="F43" s="226"/>
      <c r="G43" s="226"/>
      <c r="H43" s="227"/>
    </row>
    <row r="44" spans="1:8" ht="14.45" customHeight="1">
      <c r="A44" s="37"/>
      <c r="B44" s="33"/>
      <c r="C44" s="148"/>
      <c r="D44" s="226"/>
      <c r="E44" s="226"/>
      <c r="F44" s="226"/>
      <c r="G44" s="226"/>
      <c r="H44" s="227"/>
    </row>
    <row r="45" spans="1:8" ht="14.45" customHeight="1">
      <c r="A45" s="37"/>
      <c r="B45" s="33"/>
      <c r="C45" s="148"/>
      <c r="D45" s="226"/>
      <c r="E45" s="226"/>
      <c r="F45" s="226"/>
      <c r="G45" s="226"/>
      <c r="H45" s="227"/>
    </row>
    <row r="46" spans="1:8" ht="14.45" customHeight="1">
      <c r="A46" s="37"/>
      <c r="B46" s="33"/>
      <c r="C46" s="148"/>
      <c r="D46" s="226"/>
      <c r="E46" s="226"/>
      <c r="F46" s="226"/>
      <c r="G46" s="226"/>
      <c r="H46" s="227"/>
    </row>
    <row r="47" spans="1:8" ht="14.45" customHeight="1">
      <c r="A47" s="43"/>
      <c r="B47" s="18"/>
      <c r="C47" s="148"/>
      <c r="D47" s="226"/>
      <c r="E47" s="226"/>
      <c r="F47" s="226"/>
      <c r="G47" s="226"/>
      <c r="H47" s="227"/>
    </row>
    <row r="48" spans="1:8" ht="14.45" customHeight="1">
      <c r="A48" s="43"/>
      <c r="B48" s="18"/>
      <c r="C48" s="148"/>
      <c r="D48" s="226"/>
      <c r="E48" s="226"/>
      <c r="F48" s="226"/>
      <c r="G48" s="226"/>
      <c r="H48" s="227"/>
    </row>
    <row r="49" spans="1:8" ht="14.45" customHeight="1">
      <c r="A49" s="43"/>
      <c r="B49" s="18"/>
      <c r="C49" s="148"/>
      <c r="D49" s="226"/>
      <c r="E49" s="226"/>
      <c r="F49" s="226"/>
      <c r="G49" s="226"/>
      <c r="H49" s="227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474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382</v>
      </c>
      <c r="C53" s="18"/>
      <c r="D53" s="18"/>
      <c r="E53" s="18"/>
      <c r="F53" s="18"/>
      <c r="G53" s="89" t="str">
        <f>IF(ISBLANK(H13),"",H13)</f>
        <v>Анохин В.С.</v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2" sqref="B22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44852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Михайлычева В.Н.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20198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67</v>
      </c>
    </row>
    <row r="7" spans="1:4">
      <c r="A7" s="43"/>
      <c r="B7" s="18"/>
      <c r="C7" s="124" t="s">
        <v>12</v>
      </c>
      <c r="D7" s="126">
        <f>КАГ!$B$14</f>
        <v>16448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44852</v>
      </c>
    </row>
    <row r="11" spans="1:4">
      <c r="A11" s="32"/>
      <c r="B11" s="136"/>
      <c r="C11" s="136"/>
      <c r="D11" s="137"/>
    </row>
    <row r="12" spans="1:4" ht="18.75" customHeight="1">
      <c r="A12" s="171" t="s">
        <v>411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401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4" s="193" t="s">
        <v>464</v>
      </c>
      <c r="C14" s="168"/>
      <c r="D14" s="175">
        <v>2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3" t="s">
        <v>389</v>
      </c>
      <c r="C15" s="168" t="s">
        <v>104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399</v>
      </c>
      <c r="C16" s="168" t="s">
        <v>421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3" t="s">
        <v>466</v>
      </c>
      <c r="C17" s="201" t="s">
        <v>467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8" s="193" t="s">
        <v>408</v>
      </c>
      <c r="C18" s="168"/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448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материал'!$C$2:$C$54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384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440</v>
      </c>
    </row>
    <row r="5" spans="1:15" ht="30">
      <c r="A5" s="10">
        <v>4</v>
      </c>
      <c r="B5" s="2"/>
      <c r="C5" s="10" t="s">
        <v>39</v>
      </c>
      <c r="D5" s="5" t="s">
        <v>439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412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413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383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8" zoomScaleNormal="100" workbookViewId="0">
      <selection activeCell="A41" sqref="A41:A5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452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/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Yukon Chrome PC</v>
      </c>
      <c r="W2" s="139" t="str">
        <f>IFERROR(INDEX(Расходка[Наименование расходного материала],MATCH(Расходка[№],Поиск_расходки[Индекс6],0)),"")</f>
        <v>BasixCOMPAK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388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441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389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390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391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392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393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453</v>
      </c>
      <c r="AM11" t="s">
        <v>379</v>
      </c>
    </row>
    <row r="12" spans="1:39">
      <c r="A12">
        <v>11</v>
      </c>
      <c r="B12" t="s">
        <v>3</v>
      </c>
      <c r="C12" t="s">
        <v>394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385</v>
      </c>
    </row>
    <row r="13" spans="1:39">
      <c r="A13">
        <v>12</v>
      </c>
      <c r="B13" t="s">
        <v>3</v>
      </c>
      <c r="C13" t="s">
        <v>395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386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387</v>
      </c>
    </row>
    <row r="15" spans="1:39">
      <c r="A15">
        <v>14</v>
      </c>
      <c r="B15" t="s">
        <v>3</v>
      </c>
      <c r="C15" t="s">
        <v>435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418</v>
      </c>
    </row>
    <row r="17" spans="1:33">
      <c r="A17">
        <v>16</v>
      </c>
      <c r="B17" t="s">
        <v>3</v>
      </c>
      <c r="C17" t="s">
        <v>397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415</v>
      </c>
    </row>
    <row r="18" spans="1:33">
      <c r="A18">
        <v>17</v>
      </c>
      <c r="B18" t="s">
        <v>3</v>
      </c>
      <c r="C18" t="s">
        <v>425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398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459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Gaia Second</v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399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1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Resolute Integtity</v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Calipso</v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DES, NanoMed</v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444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DES,Firehawk</v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BMS, Integtity</v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Guidezilla™ II 6F</v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373</v>
      </c>
    </row>
    <row r="27" spans="1:33">
      <c r="A27">
        <v>26</v>
      </c>
      <c r="B27" t="s">
        <v>123</v>
      </c>
      <c r="C27" s="1" t="s">
        <v>426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Telescope ™ II 6F</v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401</v>
      </c>
      <c r="E28" s="142">
        <f>IF(ISNUMBER(SEARCH('Карта учёта'!$B$13,Расходка[[#This Row],[Наименование расходного материала]])),MAX($E$1:E27)+1,0)</f>
        <v>1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EBU 3.5</v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458</v>
      </c>
    </row>
    <row r="29" spans="1:33">
      <c r="A29">
        <v>28</v>
      </c>
      <c r="B29" t="s">
        <v>4</v>
      </c>
      <c r="C29" t="s">
        <v>402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EBU 4.0</v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3.5</v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455</v>
      </c>
    </row>
    <row r="31" spans="1:33">
      <c r="A31">
        <v>30</v>
      </c>
      <c r="B31" t="s">
        <v>4</v>
      </c>
      <c r="C31" t="s">
        <v>404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JL 4.0</v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419</v>
      </c>
    </row>
    <row r="32" spans="1:33">
      <c r="A32">
        <v>31</v>
      </c>
      <c r="B32" t="s">
        <v>4</v>
      </c>
      <c r="C32" t="s">
        <v>410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JL 4.5</v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430</v>
      </c>
    </row>
    <row r="33" spans="1:33">
      <c r="A33">
        <v>32</v>
      </c>
      <c r="B33" t="s">
        <v>4</v>
      </c>
      <c r="C33" t="s">
        <v>445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6F AL 1</v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6F AL 2</v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405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Launcher 6F JR 3.5</v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454</v>
      </c>
    </row>
    <row r="36" spans="1:33">
      <c r="A36">
        <v>35</v>
      </c>
      <c r="B36" t="s">
        <v>4</v>
      </c>
      <c r="C36" t="s">
        <v>406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Launcher 6F JR 4.0</v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Launcher 7F JL 3.5</v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416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Launcher 7F JL 4.0</v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433</v>
      </c>
    </row>
    <row r="39" spans="1:33">
      <c r="A39">
        <v>38</v>
      </c>
      <c r="B39" t="s">
        <v>368</v>
      </c>
      <c r="C39" s="1" t="s">
        <v>407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Angio-Seal™ VIP</v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377</v>
      </c>
      <c r="C40" t="s">
        <v>408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1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BasixCOMPAK</v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434</v>
      </c>
    </row>
    <row r="41" spans="1:33">
      <c r="A41">
        <v>40</v>
      </c>
      <c r="B41" t="s">
        <v>379</v>
      </c>
      <c r="C41" s="1" t="s">
        <v>409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Nitrex 260</v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414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Oscor 7F</v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449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Runthrough NS (Floppy)</v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420</v>
      </c>
    </row>
    <row r="44" spans="1:33">
      <c r="A44">
        <v>43</v>
      </c>
      <c r="B44" t="s">
        <v>3</v>
      </c>
      <c r="C44" s="1" t="s">
        <v>460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Runthrough NS Intermediate</v>
      </c>
      <c r="Y44" s="144" t="str">
        <f>IFERROR(INDEX(Расходка[Наименование расходного материала],MATCH(Расходка[№],Поиск_расходки[Индекс8],0)),"")</f>
        <v>Runthrough NS Intermediate</v>
      </c>
      <c r="Z44" s="144" t="str">
        <f>IFERROR(INDEX(Расходка[Наименование расходного материала],MATCH(Расходка[№],Поиск_расходки[Индекс9],0)),"")</f>
        <v>Runthrough NS Intermediate</v>
      </c>
      <c r="AA44" s="144" t="str">
        <f>IFERROR(INDEX(Расходка[Наименование расходного материала],MATCH(Расходка[№],Поиск_расходки[Индекс10],0)),"")</f>
        <v>Runthrough NS Intermediate</v>
      </c>
      <c r="AB44" s="144" t="str">
        <f>IFERROR(INDEX(Расходка[Наименование расходного материала],MATCH(Расходка[№],Поиск_расходки[Индекс11],0)),"")</f>
        <v>Runthrough NS Intermediate</v>
      </c>
      <c r="AC44" s="144" t="str">
        <f>IFERROR(INDEX(Расходка[Наименование расходного материала],MATCH(Расходка[№],Поиск_расходки[Индекс12],0)),"")</f>
        <v>Runthrough NS Intermediate</v>
      </c>
      <c r="AD44" s="144" t="str">
        <f>IFERROR(INDEX(Расходка[Наименование расходного материала],MATCH(Расходка[№],Поиск_расходки[Индекс13],0)),"")</f>
        <v>Runthrough NS Intermediate</v>
      </c>
      <c r="AF44" s="4" t="s">
        <v>6</v>
      </c>
      <c r="AG44" s="4" t="s">
        <v>421</v>
      </c>
    </row>
    <row r="45" spans="1:33">
      <c r="A45">
        <v>44</v>
      </c>
      <c r="B45" t="s">
        <v>3</v>
      </c>
      <c r="C45" s="1" t="s">
        <v>461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Runthrough NS Hypercoat</v>
      </c>
      <c r="Y45" s="144" t="str">
        <f>IFERROR(INDEX(Расходка[Наименование расходного материала],MATCH(Расходка[№],Поиск_расходки[Индекс8],0)),"")</f>
        <v>Runthrough NS Hypercoat</v>
      </c>
      <c r="Z45" s="144" t="str">
        <f>IFERROR(INDEX(Расходка[Наименование расходного материала],MATCH(Расходка[№],Поиск_расходки[Индекс9],0)),"")</f>
        <v>Runthrough NS Hypercoat</v>
      </c>
      <c r="AA45" s="144" t="str">
        <f>IFERROR(INDEX(Расходка[Наименование расходного материала],MATCH(Расходка[№],Поиск_расходки[Индекс10],0)),"")</f>
        <v>Runthrough NS Hypercoat</v>
      </c>
      <c r="AB45" s="144" t="str">
        <f>IFERROR(INDEX(Расходка[Наименование расходного материала],MATCH(Расходка[№],Поиск_расходки[Индекс11],0)),"")</f>
        <v>Runthrough NS Hypercoat</v>
      </c>
      <c r="AC45" s="144" t="str">
        <f>IFERROR(INDEX(Расходка[Наименование расходного материала],MATCH(Расходка[№],Поиск_расходки[Индекс12],0)),"")</f>
        <v>Runthrough NS Hypercoat</v>
      </c>
      <c r="AD45" s="144" t="str">
        <f>IFERROR(INDEX(Расходка[Наименование расходного материала],MATCH(Расходка[№],Поиск_расходки[Индекс13],0)),"")</f>
        <v>Runthrough NS Hypercoat</v>
      </c>
      <c r="AF45" s="4" t="s">
        <v>6</v>
      </c>
      <c r="AG45" s="4" t="s">
        <v>422</v>
      </c>
    </row>
    <row r="46" spans="1:33">
      <c r="A46">
        <v>45</v>
      </c>
      <c r="B46" t="s">
        <v>377</v>
      </c>
      <c r="C46" t="s">
        <v>450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Dolphin</v>
      </c>
      <c r="Y46" s="144" t="str">
        <f>IFERROR(INDEX(Расходка[Наименование расходного материала],MATCH(Расходка[№],Поиск_расходки[Индекс8],0)),"")</f>
        <v>Dolphin</v>
      </c>
      <c r="Z46" s="144" t="str">
        <f>IFERROR(INDEX(Расходка[Наименование расходного материала],MATCH(Расходка[№],Поиск_расходки[Индекс9],0)),"")</f>
        <v>Dolphin</v>
      </c>
      <c r="AA46" s="144" t="str">
        <f>IFERROR(INDEX(Расходка[Наименование расходного материала],MATCH(Расходка[№],Поиск_расходки[Индекс10],0)),"")</f>
        <v>Dolphin</v>
      </c>
      <c r="AB46" s="144" t="str">
        <f>IFERROR(INDEX(Расходка[Наименование расходного материала],MATCH(Расходка[№],Поиск_расходки[Индекс11],0)),"")</f>
        <v>Dolphin</v>
      </c>
      <c r="AC46" s="144" t="str">
        <f>IFERROR(INDEX(Расходка[Наименование расходного материала],MATCH(Расходка[№],Поиск_расходки[Индекс12],0)),"")</f>
        <v>Dolphin</v>
      </c>
      <c r="AD46" s="144" t="str">
        <f>IFERROR(INDEX(Расходка[Наименование расходного материала],MATCH(Расходка[№],Поиск_расходки[Индекс13],0)),"")</f>
        <v>Dolphin</v>
      </c>
      <c r="AF46" s="4" t="s">
        <v>6</v>
      </c>
      <c r="AG46" s="4" t="s">
        <v>436</v>
      </c>
    </row>
    <row r="47" spans="1:33">
      <c r="A47">
        <v>46</v>
      </c>
      <c r="B47" t="s">
        <v>6</v>
      </c>
      <c r="C47" t="s">
        <v>456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1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DES, Yukon Chrome PC</v>
      </c>
      <c r="Y47" s="144" t="str">
        <f>IFERROR(INDEX(Расходка[Наименование расходного материала],MATCH(Расходка[№],Поиск_расходки[Индекс8],0)),"")</f>
        <v>DES, Yukon Chrome PC</v>
      </c>
      <c r="Z47" s="144" t="str">
        <f>IFERROR(INDEX(Расходка[Наименование расходного материала],MATCH(Расходка[№],Поиск_расходки[Индекс9],0)),"")</f>
        <v>DES, Yukon Chrome PC</v>
      </c>
      <c r="AA47" s="144" t="str">
        <f>IFERROR(INDEX(Расходка[Наименование расходного материала],MATCH(Расходка[№],Поиск_расходки[Индекс10],0)),"")</f>
        <v>DES, Yukon Chrome PC</v>
      </c>
      <c r="AB47" s="144" t="str">
        <f>IFERROR(INDEX(Расходка[Наименование расходного материала],MATCH(Расходка[№],Поиск_расходки[Индекс11],0)),"")</f>
        <v>DES, Yukon Chrome PC</v>
      </c>
      <c r="AC47" s="144" t="str">
        <f>IFERROR(INDEX(Расходка[Наименование расходного материала],MATCH(Расходка[№],Поиск_расходки[Индекс12],0)),"")</f>
        <v>DES, Yukon Chrome PC</v>
      </c>
      <c r="AD47" s="144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423</v>
      </c>
    </row>
    <row r="48" spans="1:33">
      <c r="A48">
        <v>47</v>
      </c>
      <c r="B48" t="s">
        <v>5</v>
      </c>
      <c r="C48" t="s">
        <v>457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SubMarine Rapido, Invatec</v>
      </c>
      <c r="Y48" s="144" t="str">
        <f>IFERROR(INDEX(Расходка[Наименование расходного материала],MATCH(Расходка[№],Поиск_расходки[Индекс8],0)),"")</f>
        <v>SubMarine Rapido, Invatec</v>
      </c>
      <c r="Z48" s="144" t="str">
        <f>IFERROR(INDEX(Расходка[Наименование расходного материала],MATCH(Расходка[№],Поиск_расходки[Индекс9],0)),"")</f>
        <v>SubMarine Rapido, Invatec</v>
      </c>
      <c r="AA48" s="144" t="str">
        <f>IFERROR(INDEX(Расходка[Наименование расходного материала],MATCH(Расходка[№],Поиск_расходки[Индекс10],0)),"")</f>
        <v>SubMarine Rapido, Invatec</v>
      </c>
      <c r="AB48" s="144" t="str">
        <f>IFERROR(INDEX(Расходка[Наименование расходного материала],MATCH(Расходка[№],Поиск_расходки[Индекс11],0)),"")</f>
        <v>SubMarine Rapido, Invatec</v>
      </c>
      <c r="AC48" s="144" t="str">
        <f>IFERROR(INDEX(Расходка[Наименование расходного материала],MATCH(Расходка[№],Поиск_расходки[Индекс12],0)),"")</f>
        <v>SubMarine Rapido, Invatec</v>
      </c>
      <c r="AD48" s="144" t="str">
        <f>IFERROR(INDEX(Расходка[Наименование расходного материала],MATCH(Расходка[№],Поиск_расходки[Индекс13],0)),"")</f>
        <v>SubMarine Rapido, Invatec</v>
      </c>
      <c r="AF48" s="4" t="s">
        <v>6</v>
      </c>
      <c r="AG48" s="4" t="s">
        <v>437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C54" s="1"/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431</v>
      </c>
    </row>
    <row r="55" spans="1:33">
      <c r="A55">
        <v>54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427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432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438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443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442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447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424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2022-10-18T22:10:09Z</cp:lastPrinted>
  <dcterms:created xsi:type="dcterms:W3CDTF">2015-06-05T18:19:34Z</dcterms:created>
  <dcterms:modified xsi:type="dcterms:W3CDTF">2022-10-18T22:17:41Z</dcterms:modified>
</cp:coreProperties>
</file>