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20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X58" i="1"/>
  <c r="Y58" i="1"/>
  <c r="Z58" i="1"/>
  <c r="AA58" i="1"/>
  <c r="AB58" i="1"/>
  <c r="AC58" i="1"/>
  <c r="AD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51" i="1" l="1"/>
  <c r="E52" i="1"/>
  <c r="E53" i="1"/>
  <c r="F52" i="1"/>
  <c r="F53" i="1"/>
  <c r="G52" i="1"/>
  <c r="G53" i="1"/>
  <c r="H52" i="1"/>
  <c r="H53" i="1"/>
  <c r="I52" i="1"/>
  <c r="I53" i="1"/>
  <c r="J52" i="1"/>
  <c r="J53" i="1"/>
  <c r="K52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1" i="1" l="1"/>
  <c r="W49" i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56" i="1" l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V41" i="1" s="1"/>
  <c r="W57" i="1"/>
  <c r="H49" i="1"/>
  <c r="Q32" i="1"/>
  <c r="AD31" i="1"/>
  <c r="Q33" i="1"/>
  <c r="AD17" i="1" s="1"/>
  <c r="N28" i="1"/>
  <c r="V49" i="1"/>
  <c r="V48" i="1"/>
  <c r="V43" i="1"/>
  <c r="V50" i="1"/>
  <c r="V44" i="1"/>
  <c r="V55" i="1"/>
  <c r="V54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V56" i="1" l="1"/>
  <c r="V46" i="1"/>
  <c r="V51" i="1"/>
  <c r="V52" i="1"/>
  <c r="V40" i="1"/>
  <c r="V45" i="1"/>
  <c r="V42" i="1"/>
  <c r="V57" i="1"/>
  <c r="V58" i="1"/>
  <c r="V47" i="1"/>
  <c r="V53" i="1"/>
  <c r="V39" i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H51" i="1" l="1"/>
  <c r="U47" i="1"/>
  <c r="U42" i="1"/>
  <c r="U45" i="1"/>
  <c r="U52" i="1"/>
  <c r="U57" i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54" i="1" l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X42" i="1" l="1"/>
  <c r="K49" i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X45" i="1"/>
  <c r="X48" i="1"/>
  <c r="X40" i="1"/>
  <c r="X47" i="1"/>
  <c r="X39" i="1"/>
  <c r="X2" i="1"/>
  <c r="X41" i="1"/>
  <c r="X43" i="1"/>
  <c r="X46" i="1"/>
  <c r="X44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B42" i="1" l="1"/>
  <c r="K51" i="1"/>
  <c r="X57" i="1" s="1"/>
  <c r="G50" i="1"/>
  <c r="X54" i="1"/>
  <c r="X53" i="1"/>
  <c r="X50" i="1"/>
  <c r="X49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G51" i="1" l="1"/>
  <c r="T58" i="1" s="1"/>
  <c r="T39" i="1"/>
  <c r="T49" i="1"/>
  <c r="T41" i="1"/>
  <c r="T44" i="1"/>
  <c r="T46" i="1"/>
  <c r="T48" i="1"/>
  <c r="T40" i="1"/>
  <c r="T43" i="1"/>
  <c r="T45" i="1"/>
  <c r="T42" i="1"/>
  <c r="X55" i="1"/>
  <c r="X51" i="1"/>
  <c r="T56" i="1"/>
  <c r="T50" i="1"/>
  <c r="X56" i="1"/>
  <c r="X52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T47" i="1" l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E49" i="1" s="1"/>
  <c r="E50" i="1" s="1"/>
  <c r="AC46" i="1"/>
  <c r="P48" i="1"/>
  <c r="N48" i="1"/>
  <c r="AA48" i="1"/>
  <c r="O47" i="1"/>
  <c r="AB47" i="1" s="1"/>
  <c r="M41" i="1"/>
  <c r="L41" i="1"/>
  <c r="R2" i="1" l="1"/>
  <c r="R57" i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A57" i="1" l="1"/>
  <c r="N51" i="1"/>
  <c r="AC57" i="1"/>
  <c r="P51" i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3" i="1" l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2" i="1" l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Y28" i="1"/>
  <c r="Z56" i="1"/>
  <c r="Z28" i="1"/>
  <c r="Z52" i="1"/>
  <c r="Z51" i="1"/>
  <c r="Z54" i="1"/>
  <c r="Z55" i="1"/>
  <c r="Y41" i="1" l="1"/>
  <c r="L51" i="1"/>
  <c r="Y24" i="1"/>
  <c r="Y13" i="1"/>
  <c r="Y3" i="1"/>
  <c r="Y4" i="1"/>
  <c r="Y27" i="1"/>
  <c r="Y20" i="1"/>
  <c r="Y43" i="1"/>
  <c r="Y37" i="1"/>
  <c r="Y49" i="1"/>
  <c r="Y23" i="1"/>
  <c r="Y7" i="1"/>
  <c r="Y14" i="1"/>
  <c r="Y18" i="1"/>
  <c r="Y34" i="1"/>
  <c r="Y26" i="1"/>
  <c r="Y45" i="1"/>
  <c r="Y57" i="1"/>
  <c r="Y48" i="1"/>
  <c r="Y17" i="1"/>
  <c r="Y32" i="1"/>
  <c r="Y15" i="1"/>
  <c r="Y25" i="1"/>
  <c r="Y22" i="1"/>
  <c r="Y19" i="1"/>
  <c r="Y16" i="1"/>
  <c r="Y8" i="1"/>
  <c r="Y46" i="1"/>
  <c r="Y35" i="1"/>
  <c r="Y39" i="1"/>
  <c r="Y47" i="1"/>
  <c r="Y38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<sst xmlns="http://schemas.openxmlformats.org/spreadsheetml/2006/main" count="767" uniqueCount="481">
  <si>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</si>
  <si>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</si>
  <si>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</si>
  <si>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</si>
  <si>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</si>
  <si>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</si>
  <si>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</si>
  <si>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</si>
  <si>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</si>
  <si>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</si>
  <si>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</si>
  <si>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</si>
  <si>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</si>
  <si>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</si>
  <si>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</si>
  <si>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</si>
  <si>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</si>
  <si>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</si>
  <si>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</si>
  <si>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</si>
  <si>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</si>
  <si>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</si>
  <si>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</si>
  <si>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</si>
  <si>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</si>
  <si>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</si>
  <si>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</si>
  <si>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</si>
  <si>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</si>
  <si>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</si>
  <si>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</si>
  <si>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</si>
  <si>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</si>
  <si>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</si>
  <si>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</si>
  <si>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</si>
  <si>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</si>
  <si>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</si>
  <si>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</si>
  <si>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</si>
  <si>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</si>
  <si>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</si>
  <si>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</si>
  <si>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</si>
  <si>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</si>
  <si>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</si>
  <si>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</si>
  <si>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</si>
  <si>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</si>
  <si>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</si>
  <si>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</si>
  <si>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</si>
  <si>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</si>
  <si>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</si>
  <si>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</si>
  <si>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</si>
  <si>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</si>
  <si>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</si>
  <si>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</si>
  <si>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</si>
  <si>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</si>
  <si>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</si>
  <si>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</si>
  <si>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</si>
  <si>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</si>
  <si>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</si>
  <si>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</si>
  <si>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</si>
  <si>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</si>
  <si>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</si>
  <si>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</si>
  <si>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</si>
  <si>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</si>
  <si>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</si>
  <si>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</si>
  <si>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</si>
  <si>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</si>
  <si>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</si>
  <si>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</si>
  <si>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</si>
  <si>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</si>
  <si>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</si>
  <si>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</si>
  <si>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</si>
  <si>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</si>
  <si>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</si>
  <si>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</si>
  <si>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</si>
  <si>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</si>
  <si>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</si>
  <si>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</si>
  <si>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</si>
  <si>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</si>
  <si>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</si>
  <si>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</si>
  <si>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</si>
  <si>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</si>
  <si>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</si>
  <si>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</si>
  <si>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</si>
  <si>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</si>
  <si>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</si>
  <si>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</si>
  <si>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</si>
  <si>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</si>
  <si>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</si>
  <si>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</si>
  <si>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</si>
  <si>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</si>
  <si>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</si>
  <si>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</si>
  <si>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</si>
  <si>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</si>
  <si>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</si>
  <si>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</si>
  <si>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</si>
  <si>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</si>
  <si>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</si>
  <si>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</si>
  <si>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</si>
  <si>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</si>
  <si>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</si>
  <si>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</si>
  <si>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</si>
  <si>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</si>
  <si>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</si>
  <si>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</si>
  <si>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</si>
  <si>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</si>
  <si>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</si>
  <si>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</si>
  <si>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</si>
  <si>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</si>
  <si>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</si>
  <si>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</si>
  <si>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</si>
  <si>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</si>
  <si>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</si>
  <si>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</si>
  <si>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</si>
  <si>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</si>
  <si>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</si>
  <si>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</si>
  <si>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</si>
  <si>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</si>
  <si>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</si>
  <si>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</si>
  <si>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</si>
  <si>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</si>
  <si>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</si>
  <si>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</si>
  <si>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</si>
  <si>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</si>
  <si>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</si>
  <si>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</si>
  <si>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</si>
  <si>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</si>
  <si>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</si>
  <si>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</si>
  <si>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</si>
  <si>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</si>
  <si>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</si>
  <si>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</si>
  <si>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</si>
  <si>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</si>
  <si>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</si>
  <si>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</si>
  <si>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</si>
  <si>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</si>
  <si>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</si>
  <si>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</si>
  <si>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</si>
  <si>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</si>
  <si>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</si>
  <si>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</si>
  <si>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</si>
  <si>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</si>
  <si>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</si>
  <si>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</si>
  <si>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</si>
  <si>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</si>
  <si>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</si>
  <si>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</si>
  <si>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</si>
  <si>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</si>
  <si>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</si>
  <si>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</si>
  <si>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</si>
  <si>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</si>
  <si>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</si>
  <si>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</si>
  <si>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</si>
  <si>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</si>
  <si>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</si>
  <si>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</si>
  <si>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</si>
  <si>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</si>
  <si>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</si>
  <si>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</si>
  <si>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</si>
  <si>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</si>
  <si>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</si>
  <si>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</si>
  <si>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</si>
  <si>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</si>
  <si>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</si>
  <si>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</si>
  <si>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</si>
  <si>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</si>
  <si>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</si>
  <si>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</si>
  <si>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</si>
  <si>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</si>
  <si>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</si>
  <si>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</si>
  <si>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</si>
  <si>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</si>
  <si>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</si>
  <si>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</si>
  <si>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</si>
  <si>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</si>
  <si>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</si>
  <si>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</si>
  <si>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</si>
  <si>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</si>
  <si>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</si>
  <si>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</si>
  <si>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</si>
  <si>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</si>
  <si>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</si>
  <si>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</si>
  <si>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</si>
  <si>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</si>
  <si>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</si>
  <si>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</si>
  <si>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</si>
  <si>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</si>
  <si>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</si>
  <si>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</si>
  <si>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</si>
  <si>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</si>
  <si>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</si>
  <si>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</si>
  <si>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</si>
  <si>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</si>
  <si>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</si>
  <si>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</si>
  <si>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</si>
  <si>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</si>
  <si>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</si>
  <si>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</si>
  <si>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</si>
  <si>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</si>
  <si>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</si>
  <si>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</si>
  <si>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</si>
  <si>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</si>
  <si>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</si>
  <si>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</si>
  <si>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</si>
  <si>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</si>
  <si>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</si>
  <si>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</si>
  <si>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</si>
  <si>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</si>
  <si>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</si>
  <si>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</si>
  <si>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</si>
  <si>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</si>
  <si>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</si>
  <si>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</si>
  <si>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</si>
  <si>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</si>
  <si>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</si>
  <si>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</si>
  <si>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</si>
  <si>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</si>
  <si>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</si>
  <si>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</si>
  <si>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</si>
  <si>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</si>
  <si>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</si>
  <si>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</si>
  <si>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</si>
  <si>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</si>
  <si>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</si>
  <si>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</si>
  <si>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</si>
  <si>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</si>
  <si>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</si>
  <si>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</si>
  <si>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</si>
  <si>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</si>
  <si>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</si>
  <si>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</si>
  <si>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</si>
  <si>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</si>
  <si>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</si>
  <si>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</si>
  <si>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</si>
  <si>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</si>
  <si>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</si>
  <si>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</si>
  <si>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</si>
  <si>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</si>
  <si>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</si>
  <si>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</si>
  <si>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</si>
  <si>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</si>
  <si>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</si>
  <si>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</si>
  <si>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</si>
  <si>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</si>
  <si>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</si>
  <si>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</si>
  <si>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</si>
  <si>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</si>
  <si>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</si>
  <si>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</si>
  <si>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</si>
  <si>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</si>
  <si>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</si>
  <si>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</si>
  <si>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</si>
  <si>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</si>
  <si>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</si>
  <si>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</si>
  <si>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</si>
  <si>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</si>
  <si>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</si>
  <si>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</si>
  <si>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</si>
  <si>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</si>
  <si>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</si>
  <si>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</si>
  <si>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</si>
  <si>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</si>
  <si>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</si>
  <si>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</si>
  <si>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</si>
  <si>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</si>
  <si>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</si>
  <si>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</si>
  <si>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</si>
  <si>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</si>
  <si>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</si>
  <si>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</si>
  <si>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</si>
  <si>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</si>
  <si>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</si>
  <si>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</si>
  <si>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</si>
  <si>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</si>
  <si>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</si>
  <si>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</si>
  <si>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</si>
  <si>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</si>
  <si>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</si>
  <si>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</si>
  <si>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</si>
  <si>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</si>
  <si>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</si>
  <si>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</si>
  <si>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</si>
  <si>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</si>
  <si>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</si>
  <si>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</si>
  <si>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</si>
  <si>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</si>
  <si>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</si>
  <si>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</si>
  <si>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</si>
  <si>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</si>
  <si>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</si>
  <si>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</si>
  <si>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</si>
  <si>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</si>
  <si>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</si>
  <si>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</si>
  <si>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</si>
  <si>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</si>
  <si>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</si>
  <si>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</si>
  <si>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</si>
  <si>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</si>
  <si>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</si>
  <si>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</si>
  <si>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</si>
  <si>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</si>
  <si>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</si>
  <si>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</si>
  <si>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</si>
  <si>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</si>
  <si>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</si>
  <si>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</si>
  <si>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</si>
  <si>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</si>
  <si>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</si>
  <si>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</si>
  <si>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</si>
  <si>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</si>
  <si>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</si>
  <si>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</si>
  <si>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</si>
  <si>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</si>
  <si>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</si>
  <si>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</si>
  <si>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</si>
  <si>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</si>
  <si>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</si>
  <si>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</si>
  <si>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</si>
  <si>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</si>
  <si>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</si>
  <si>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</si>
  <si>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</si>
  <si>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</si>
  <si>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</si>
  <si>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</si>
  <si>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</si>
  <si>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</si>
  <si>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</si>
  <si>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</si>
  <si>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</si>
  <si>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</si>
  <si>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</si>
  <si>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</si>
  <si>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</si>
  <si>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</si>
  <si>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</si>
  <si>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</si>
  <si>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</si>
  <si>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</si>
  <si>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</si>
  <si>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</si>
  <si>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</si>
  <si>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</si>
  <si>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</si>
  <si>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</si>
  <si>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</si>
  <si>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</si>
  <si>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</si>
  <si>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</si>
  <si>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</si>
  <si>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</si>
  <si>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</si>
  <si>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</si>
  <si>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</si>
  <si>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</si>
  <si>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</si>
  <si>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</si>
  <si>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</si>
  <si>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</si>
  <si>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</si>
  <si>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</si>
  <si>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</si>
  <si>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</si>
  <si>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</si>
  <si>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</si>
  <si>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</si>
  <si>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</si>
  <si>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</si>
  <si>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</si>
  <si>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</si>
  <si>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ОКС с ↑ ST</t>
  </si>
  <si>
    <t>BasixTOUCH</t>
  </si>
  <si>
    <t>Правый</t>
  </si>
  <si>
    <t>э</t>
  </si>
  <si>
    <t>ОА-ВТК</t>
  </si>
  <si>
    <t>Лежникова В.А.</t>
  </si>
  <si>
    <t>Старшая мед.сетра: О.Н. Черткова</t>
  </si>
  <si>
    <t>лучевой</t>
  </si>
  <si>
    <t xml:space="preserve">проходим, неровности контуров. </t>
  </si>
  <si>
    <t>стеноз проксимального сегмента 30%, неровности контуров среднего сегмента. Антеградный кровоток TIMI III. ИМА: проходима, контуры ровные. Антеградный кровоток TIMI III.</t>
  </si>
  <si>
    <t>бифуркационный стеноз (1.1.1) - ОА проксимальный сегмент - 80%, стеноз устья равнозначной по диаметру ВТК 95% (TTG1), стеноз ОА ниже устья ВТК 70%. Проходим, контуры ровные. Антеградный кровоток по ВТК TIMI II.</t>
  </si>
  <si>
    <t>С учётом клинических данных совместно с деж.кардиологом Карян Б.Г. принято решение  о целесообразности реваскуляризации бассейна ОА</t>
  </si>
  <si>
    <t xml:space="preserve">неровности контуров на протяжении проксимального и среднего сегментов. Антеградный кровоток TIMI III. </t>
  </si>
  <si>
    <t>20:48</t>
  </si>
  <si>
    <t>250 ml</t>
  </si>
  <si>
    <t xml:space="preserve">1. Контроль места пункции, повязка  на руке 6 ч. </t>
  </si>
  <si>
    <t>Устье ствола ЛКА катетеризировано проводниковым катетером Launcher JL 3,5 6Fr. Коронарные проводники Whisper MS заведен в дистальный сегмент ОА и ВТК. БК Sprinter Legend 2.5-15 выполнена предилатация стенозов ОА (80%) и ВТК (95%).  В проксимальную треть ВТК с выходом в проксимальный сегмент ОА с покрытием устья ВТК и 80% стеноза ОА имплантирован DES Resolute Integrity 2,5-22 мм, давлением 20 атм. Рекроссинг провдников. Выполнить дилатацию ячейки стента и устья ОА в области ниже отхождения ВТК  БК Sprinter Legend 1.5-15 не удалось.  Но на контрольных съёмках признаков краевых диссекций, тромбоза ОА и ВТК нет, устье ОА ниже отхождения ВТК нескомпрометировано, остаточный стеноз не более 70%. Антеградный кровоток по крупной ВТК  и ОА чёткий, TIMI III. Ангиографический результат удовлетворительный. Пациентка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</si>
</sst>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3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20">
  <autoFilter ref="I7:I20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7" zoomScaleNormal="100" zoomScaleSheetLayoutView="100" zoomScalePageLayoutView="90" workbookViewId="0">
      <selection activeCell="J18" sqref="J18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44855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0.1388888888888889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0.14583333333333334</v>
      </c>
      <c r="C10" s="61"/>
      <c r="D10" s="116" t="s">
        <v>235</v>
      </c>
      <c r="E10" s="112"/>
      <c r="F10" s="112"/>
      <c r="G10" s="29" t="s">
        <v>218</v>
      </c>
      <c r="H10" s="31"/>
    </row>
    <row r="11" spans="1:8" ht="18" thickTop="1" thickBot="1">
      <c r="A11" s="106" t="s">
        <v>255</v>
      </c>
      <c r="B11" s="107" t="s">
        <v>469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15378</v>
      </c>
      <c r="C12" s="63"/>
      <c r="D12" s="116" t="s">
        <v>369</v>
      </c>
      <c r="E12" s="112"/>
      <c r="F12" s="112"/>
      <c r="G12" s="29" t="s">
        <v>239</v>
      </c>
      <c r="H12" s="31"/>
    </row>
    <row r="13" spans="1:8" ht="15.75">
      <c r="A13" s="20" t="s">
        <v>10</v>
      </c>
      <c r="B13" s="35">
        <f>DATEDIF(B12,B8,"y")</f>
        <v>80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16590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464</v>
      </c>
      <c r="C16" s="18"/>
      <c r="D16" s="41"/>
      <c r="E16" s="41"/>
      <c r="F16" s="41"/>
      <c r="G16" s="159" t="s">
        <v>477</v>
      </c>
      <c r="H16" s="117">
        <v>843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466</v>
      </c>
      <c r="C18" s="18"/>
      <c r="D18" s="33" t="s">
        <v>273</v>
      </c>
      <c r="E18" s="33"/>
      <c r="F18" s="33"/>
      <c r="G18" s="101" t="s">
        <v>252</v>
      </c>
      <c r="H18" s="102" t="s">
        <v>471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29" t="s">
        <v>472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473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474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476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29" t="s">
        <v>475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450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disablePrompts="1"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7" zoomScaleNormal="100" zoomScaleSheetLayoutView="100" zoomScalePageLayoutView="90" workbookViewId="0">
      <selection activeCell="I26" sqref="I26:I2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468</v>
      </c>
      <c r="D8" s="219"/>
      <c r="E8" s="219"/>
      <c r="F8" s="83">
        <v>1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9"/>
      <c r="D9" s="219"/>
      <c r="E9" s="219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44855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0.14583333333333334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0.19791666666666666</v>
      </c>
      <c r="C14" s="63"/>
      <c r="D14" s="116" t="s">
        <v>235</v>
      </c>
      <c r="E14" s="112"/>
      <c r="F14" s="112"/>
      <c r="G14" s="96" t="str">
        <f>КАГ!G10</f>
        <v>Мешалкина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Лежникова В.А.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15378</v>
      </c>
      <c r="C16" s="18"/>
      <c r="D16" s="116" t="s">
        <v>369</v>
      </c>
      <c r="E16" s="112"/>
      <c r="F16" s="112"/>
      <c r="G16" s="96" t="str">
        <f>КАГ!G12</f>
        <v>Мишина Е.А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80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16590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20:48</v>
      </c>
      <c r="H20" s="118">
        <f>КАГ!H16</f>
        <v>843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0.1488888888888889</v>
      </c>
    </row>
    <row r="23" spans="1:8" ht="14.45" customHeight="1">
      <c r="A23" s="225" t="s">
        <v>480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 t="s">
        <v>467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9" t="s">
        <v>479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478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5" sqref="G15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44855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Лежникова В.А.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15378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80</v>
      </c>
    </row>
    <row r="7" spans="1:4">
      <c r="A7" s="43"/>
      <c r="B7" s="18"/>
      <c r="C7" s="124" t="s">
        <v>12</v>
      </c>
      <c r="D7" s="126">
        <f>КАГ!$B$14</f>
        <v>16590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44855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402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465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462</v>
      </c>
      <c r="C15" s="168"/>
      <c r="D15" s="175">
        <v>2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3" t="s">
        <v>388</v>
      </c>
      <c r="C16" s="168" t="s">
        <v>105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93" t="s">
        <v>388</v>
      </c>
      <c r="C17" s="168" t="s">
        <v>103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398</v>
      </c>
      <c r="C18" s="168" t="s">
        <v>163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447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470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90" zoomScaleNormal="90" workbookViewId="0">
      <pane ySplit="1" topLeftCell="A2" activePane="bottomLeft" state="frozen"/>
      <selection pane="bottomLeft" activeCell="I18" sqref="I18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461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468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279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288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  <c r="I20" t="s">
        <v>289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  <row r="38" spans="1:9">
      <c r="I38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zoomScaleNormal="100" workbookViewId="0">
      <selection activeCell="A12" sqref="A12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451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JL 3.5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Sprinter Legend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1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456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465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200" t="s">
        <v>452</v>
      </c>
      <c r="AM11" t="s">
        <v>378</v>
      </c>
    </row>
    <row r="12" spans="1:39">
      <c r="A12">
        <v>11</v>
      </c>
      <c r="B12" t="s">
        <v>376</v>
      </c>
      <c r="C12" t="s">
        <v>449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269</v>
      </c>
      <c r="C13" s="1" t="s">
        <v>413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</v>
      </c>
      <c r="C15" t="s">
        <v>424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389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s="1" t="s">
        <v>458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s="1" t="s">
        <v>397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448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460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459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457</v>
      </c>
    </row>
    <row r="29" spans="1:33">
      <c r="A29">
        <v>28</v>
      </c>
      <c r="B29" t="s">
        <v>3</v>
      </c>
      <c r="C29" t="s">
        <v>463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454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418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429</v>
      </c>
    </row>
    <row r="33" spans="1:33">
      <c r="A33">
        <v>32</v>
      </c>
      <c r="B33" t="s">
        <v>6</v>
      </c>
      <c r="C33" s="197" t="s">
        <v>428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7" t="s">
        <v>427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1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453</v>
      </c>
    </row>
    <row r="36" spans="1:33">
      <c r="A36">
        <v>35</v>
      </c>
      <c r="B36" t="s">
        <v>6</v>
      </c>
      <c r="C36" t="s">
        <v>455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9" t="s">
        <v>443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432</v>
      </c>
    </row>
    <row r="39" spans="1:33">
      <c r="A39">
        <v>38</v>
      </c>
      <c r="B39" t="s">
        <v>123</v>
      </c>
      <c r="C39" s="1" t="s">
        <v>425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444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433</v>
      </c>
    </row>
    <row r="41" spans="1:33">
      <c r="A41">
        <v>40</v>
      </c>
      <c r="B41" t="s">
        <v>4</v>
      </c>
      <c r="C41" t="s">
        <v>445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400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401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419</v>
      </c>
    </row>
    <row r="44" spans="1:33">
      <c r="A44">
        <v>43</v>
      </c>
      <c r="B44" t="s">
        <v>4</v>
      </c>
      <c r="C44" t="s">
        <v>402</v>
      </c>
      <c r="E44" s="142">
        <f>IF(ISNUMBER(SEARCH('Карта учёта'!$B$13,Расходка[[#This Row],[Наименование расходного материала]])),MAX($E$1:E43)+1,0)</f>
        <v>1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420</v>
      </c>
    </row>
    <row r="45" spans="1:33">
      <c r="A45">
        <v>44</v>
      </c>
      <c r="B45" t="s">
        <v>4</v>
      </c>
      <c r="C45" t="s">
        <v>403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421</v>
      </c>
    </row>
    <row r="46" spans="1:33">
      <c r="A46">
        <v>45</v>
      </c>
      <c r="B46" t="s">
        <v>4</v>
      </c>
      <c r="C46" t="s">
        <v>409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435</v>
      </c>
    </row>
    <row r="47" spans="1:33">
      <c r="A47">
        <v>46</v>
      </c>
      <c r="B47" t="s">
        <v>4</v>
      </c>
      <c r="C47" t="s">
        <v>404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422</v>
      </c>
    </row>
    <row r="48" spans="1:33">
      <c r="A48">
        <v>47</v>
      </c>
      <c r="B48" t="s">
        <v>4</v>
      </c>
      <c r="C48" t="s">
        <v>405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436</v>
      </c>
    </row>
    <row r="49" spans="1:33">
      <c r="A49">
        <v>48</v>
      </c>
      <c r="B49" t="s">
        <v>4</v>
      </c>
      <c r="C49" t="s">
        <v>416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415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406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442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441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446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423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2022-10-21T02:10:28Z</cp:lastPrinted>
  <dcterms:created xsi:type="dcterms:W3CDTF">2015-06-05T18:19:34Z</dcterms:created>
  <dcterms:modified xsi:type="dcterms:W3CDTF">2022-10-21T02:14:28Z</dcterms:modified>
</cp:coreProperties>
</file>