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52" i="1" l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2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2" i="1" l="1"/>
  <c r="U42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N43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AA39" i="1" l="1"/>
  <c r="AA41" i="1"/>
  <c r="AA42" i="1"/>
  <c r="P36" i="1"/>
  <c r="O36" i="1"/>
  <c r="K51" i="1"/>
  <c r="X53" i="1" s="1"/>
  <c r="G50" i="1"/>
  <c r="X54" i="1"/>
  <c r="X50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O37" i="1" l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9" i="1"/>
  <c r="T44" i="1"/>
  <c r="T48" i="1"/>
  <c r="T43" i="1"/>
  <c r="T42" i="1"/>
  <c r="X55" i="1"/>
  <c r="X51" i="1"/>
  <c r="T50" i="1"/>
  <c r="X56" i="1"/>
  <c r="X52" i="1"/>
  <c r="T51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5" i="1" l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AB43" i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P44" i="1"/>
  <c r="P45" i="1" s="1"/>
  <c r="O47" i="1"/>
  <c r="AB47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46" i="1" l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5" i="1"/>
  <c r="AB56" i="1"/>
  <c r="AB52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4" i="1" l="1"/>
  <c r="AC52" i="1"/>
  <c r="P51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<sst xmlns="http://schemas.openxmlformats.org/spreadsheetml/2006/main" count="755" uniqueCount="480">
  <si>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</si>
  <si>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</si>
  <si>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</si>
  <si>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</si>
  <si>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</si>
  <si>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</si>
  <si>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</si>
  <si>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</si>
  <si>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</si>
  <si>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</si>
  <si>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</si>
  <si>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</si>
  <si>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</si>
  <si>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</si>
  <si>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</si>
  <si>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</si>
  <si>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</si>
  <si>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</si>
  <si>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</si>
  <si>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</si>
  <si>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</si>
  <si>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</si>
  <si>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</si>
  <si>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</si>
  <si>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</si>
  <si>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</si>
  <si>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</si>
  <si>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</si>
  <si>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</si>
  <si>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</si>
  <si>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</si>
  <si>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</si>
  <si>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</si>
  <si>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</si>
  <si>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</si>
  <si>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</si>
  <si>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</si>
  <si>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</si>
  <si>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</si>
  <si>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</si>
  <si>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</si>
  <si>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</si>
  <si>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</si>
  <si>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</si>
  <si>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</si>
  <si>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</si>
  <si>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</si>
  <si>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</si>
  <si>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</si>
  <si>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</si>
  <si>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</si>
  <si>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</si>
  <si>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</si>
  <si>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</si>
  <si>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</si>
  <si>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</si>
  <si>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</si>
  <si>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</si>
  <si>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</si>
  <si>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</si>
  <si>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</si>
  <si>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</si>
  <si>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</si>
  <si>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</si>
  <si>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</si>
  <si>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</si>
  <si>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</si>
  <si>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</si>
  <si>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</si>
  <si>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</si>
  <si>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</si>
  <si>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</si>
  <si>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</si>
  <si>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</si>
  <si>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</si>
  <si>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</si>
  <si>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</si>
  <si>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</si>
  <si>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</si>
  <si>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</si>
  <si>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</si>
  <si>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</si>
  <si>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</si>
  <si>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</si>
  <si>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</si>
  <si>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</si>
  <si>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</si>
  <si>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</si>
  <si>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</si>
  <si>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</si>
  <si>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</si>
  <si>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</si>
  <si>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</si>
  <si>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</si>
  <si>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</si>
  <si>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</si>
  <si>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</si>
  <si>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</si>
  <si>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</si>
  <si>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</si>
  <si>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</si>
  <si>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</si>
  <si>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</si>
  <si>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</si>
  <si>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</si>
  <si>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</si>
  <si>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</si>
  <si>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</si>
  <si>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</si>
  <si>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</si>
  <si>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</si>
  <si>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</si>
  <si>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</si>
  <si>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</si>
  <si>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</si>
  <si>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</si>
  <si>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</si>
  <si>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</si>
  <si>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</si>
  <si>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</si>
  <si>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</si>
  <si>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</si>
  <si>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</si>
  <si>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</si>
  <si>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</si>
  <si>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</si>
  <si>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</si>
  <si>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</si>
  <si>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</si>
  <si>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</si>
  <si>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</si>
  <si>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</si>
  <si>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</si>
  <si>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</si>
  <si>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</si>
  <si>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</si>
  <si>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</si>
  <si>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</si>
  <si>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</si>
  <si>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</si>
  <si>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</si>
  <si>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</si>
  <si>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</si>
  <si>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</si>
  <si>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</si>
  <si>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</si>
  <si>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</si>
  <si>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</si>
  <si>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</si>
  <si>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</si>
  <si>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</si>
  <si>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</si>
  <si>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</si>
  <si>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</si>
  <si>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</si>
  <si>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</si>
  <si>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</si>
  <si>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</si>
  <si>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</si>
  <si>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</si>
  <si>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</si>
  <si>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</si>
  <si>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</si>
  <si>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</si>
  <si>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</si>
  <si>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</si>
  <si>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</si>
  <si>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</si>
  <si>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</si>
  <si>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</si>
  <si>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</si>
  <si>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</si>
  <si>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</si>
  <si>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</si>
  <si>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</si>
  <si>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</si>
  <si>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</si>
  <si>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</si>
  <si>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</si>
  <si>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</si>
  <si>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</si>
  <si>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</si>
  <si>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</si>
  <si>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</si>
  <si>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</si>
  <si>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</si>
  <si>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</si>
  <si>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</si>
  <si>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</si>
  <si>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</si>
  <si>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</si>
  <si>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</si>
  <si>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</si>
  <si>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</si>
  <si>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</si>
  <si>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</si>
  <si>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</si>
  <si>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</si>
  <si>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</si>
  <si>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</si>
  <si>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</si>
  <si>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</si>
  <si>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</si>
  <si>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</si>
  <si>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</si>
  <si>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</si>
  <si>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</si>
  <si>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</si>
  <si>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</si>
  <si>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</si>
  <si>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</si>
  <si>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</si>
  <si>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</si>
  <si>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</si>
  <si>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</si>
  <si>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</si>
  <si>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</si>
  <si>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</si>
  <si>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</si>
  <si>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</si>
  <si>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</si>
  <si>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</si>
  <si>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</si>
  <si>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</si>
  <si>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</si>
  <si>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</si>
  <si>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</si>
  <si>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</si>
  <si>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</si>
  <si>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</si>
  <si>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</si>
  <si>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</si>
  <si>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</si>
  <si>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</si>
  <si>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</si>
  <si>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</si>
  <si>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</si>
  <si>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</si>
  <si>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</si>
  <si>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</si>
  <si>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</si>
  <si>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</si>
  <si>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</si>
  <si>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</si>
  <si>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</si>
  <si>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</si>
  <si>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</si>
  <si>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</si>
  <si>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</si>
  <si>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</si>
  <si>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</si>
  <si>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</si>
  <si>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</si>
  <si>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</si>
  <si>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</si>
  <si>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</si>
  <si>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</si>
  <si>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</si>
  <si>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</si>
  <si>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</si>
  <si>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</si>
  <si>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</si>
  <si>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</si>
  <si>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</si>
  <si>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</si>
  <si>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</si>
  <si>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</si>
  <si>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</si>
  <si>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</si>
  <si>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</si>
  <si>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</si>
  <si>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</si>
  <si>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</si>
  <si>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</si>
  <si>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</si>
  <si>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</si>
  <si>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</si>
  <si>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</si>
  <si>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</si>
  <si>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</si>
  <si>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</si>
  <si>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</si>
  <si>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</si>
  <si>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</si>
  <si>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</si>
  <si>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</si>
  <si>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</si>
  <si>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</si>
  <si>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</si>
  <si>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</si>
  <si>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</si>
  <si>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</si>
  <si>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</si>
  <si>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</si>
  <si>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</si>
  <si>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</si>
  <si>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</si>
  <si>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</si>
  <si>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</si>
  <si>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</si>
  <si>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</si>
  <si>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</si>
  <si>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</si>
  <si>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</si>
  <si>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</si>
  <si>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</si>
  <si>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</si>
  <si>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</si>
  <si>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</si>
  <si>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</si>
  <si>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</si>
  <si>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</si>
  <si>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</si>
  <si>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</si>
  <si>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</si>
  <si>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</si>
  <si>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</si>
  <si>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</si>
  <si>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</si>
  <si>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</si>
  <si>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</si>
  <si>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</si>
  <si>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</si>
  <si>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</si>
  <si>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</si>
  <si>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</si>
  <si>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</si>
  <si>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</si>
  <si>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</si>
  <si>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</si>
  <si>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</si>
  <si>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</si>
  <si>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</si>
  <si>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</si>
  <si>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</si>
  <si>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</si>
  <si>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</si>
  <si>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</si>
  <si>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</si>
  <si>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</si>
  <si>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</si>
  <si>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</si>
  <si>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</si>
  <si>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</si>
  <si>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</si>
  <si>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</si>
  <si>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</si>
  <si>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</si>
  <si>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</si>
  <si>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</si>
  <si>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</si>
  <si>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</si>
  <si>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</si>
  <si>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</si>
  <si>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</si>
  <si>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</si>
  <si>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</si>
  <si>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</si>
  <si>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</si>
  <si>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</si>
  <si>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</si>
  <si>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</si>
  <si>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</si>
  <si>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</si>
  <si>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</si>
  <si>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</si>
  <si>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</si>
  <si>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</si>
  <si>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</si>
  <si>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</si>
  <si>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</si>
  <si>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</si>
  <si>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</si>
  <si>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</si>
  <si>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</si>
  <si>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</si>
  <si>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</si>
  <si>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</si>
  <si>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</si>
  <si>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</si>
  <si>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</si>
  <si>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</si>
  <si>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</si>
  <si>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</si>
  <si>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</si>
  <si>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</si>
  <si>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</si>
  <si>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</si>
  <si>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</si>
  <si>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</si>
  <si>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</si>
  <si>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</si>
  <si>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</si>
  <si>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</si>
  <si>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</si>
  <si>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</si>
  <si>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</si>
  <si>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</si>
  <si>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</si>
  <si>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</si>
  <si>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</si>
  <si>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</si>
  <si>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</si>
  <si>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</si>
  <si>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</si>
  <si>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</si>
  <si>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</si>
  <si>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</si>
  <si>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</si>
  <si>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</si>
  <si>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</si>
  <si>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</si>
  <si>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</si>
  <si>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</si>
  <si>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</si>
  <si>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</si>
  <si>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</si>
  <si>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</si>
  <si>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</si>
  <si>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</si>
  <si>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</si>
  <si>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</si>
  <si>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</si>
  <si>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</si>
  <si>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</si>
  <si>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</si>
  <si>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</si>
  <si>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</si>
  <si>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</si>
  <si>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</si>
  <si>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</si>
  <si>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</si>
  <si>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</si>
  <si>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</si>
  <si>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</si>
  <si>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</si>
  <si>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</si>
  <si>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</si>
  <si>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</si>
  <si>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</si>
  <si>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</si>
  <si>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</si>
  <si>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</si>
  <si>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</si>
  <si>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</si>
  <si>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</si>
  <si>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</si>
  <si>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</si>
  <si>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</si>
  <si>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</si>
  <si>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</si>
  <si>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</si>
  <si>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</si>
  <si>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</si>
  <si>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</si>
  <si>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</si>
  <si>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</si>
  <si>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</si>
  <si>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</si>
  <si>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</si>
  <si>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</si>
  <si>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</si>
  <si>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</si>
  <si>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</si>
  <si>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</si>
  <si>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</si>
  <si>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ПНА-ДВ</t>
  </si>
  <si>
    <t>Извлечён</t>
  </si>
  <si>
    <t>проходим, контуры ровные.</t>
  </si>
  <si>
    <t>проходим, контуры ровные. Антеградный кровоток TIMI III.</t>
  </si>
  <si>
    <t>250 ml</t>
  </si>
  <si>
    <t>Григорьев М.В.</t>
  </si>
  <si>
    <t>22:06</t>
  </si>
  <si>
    <t>300 ml</t>
  </si>
  <si>
    <t>М/О ушито Angio-Seal™</t>
  </si>
  <si>
    <t>бедренный</t>
  </si>
  <si>
    <t xml:space="preserve">стеноз проксимального сегмента 30%, стеноз устья ДВ 50%. Тромботическая эмболия верхушки ЛЖ.  Антеградный кровоток TIMI II-III. </t>
  </si>
  <si>
    <t>1) Контроль места, повязку снять через 6ч. 2) МСКТ ангиография артерии брюшной полости. 3) Консультация хирурга с целью решения вопроса проведения лапароскопии.</t>
  </si>
  <si>
    <r>
      <t xml:space="preserve">1)Чревный ствол проходим. 2)Неполное контрастирование ветвей верхней брыжеечной артерии: пропульсивный кровоток по aa.ilealis, </t>
    </r>
    <r>
      <rPr>
        <i/>
        <u/>
        <sz val="9"/>
        <color theme="1"/>
        <rFont val="Calibri"/>
        <family val="2"/>
        <charset val="204"/>
        <scheme val="minor"/>
      </rPr>
      <t>тромбоз ветвей</t>
    </r>
    <r>
      <rPr>
        <i/>
        <sz val="9"/>
        <color theme="1"/>
        <rFont val="Calibri"/>
        <family val="2"/>
        <charset val="204"/>
        <scheme val="minor"/>
      </rPr>
      <t xml:space="preserve">!!!). 3) Нижняя брыжеечная артерия проходима. </t>
    </r>
    <r>
      <rPr>
        <i/>
        <u/>
        <sz val="9"/>
        <color theme="1"/>
        <rFont val="Calibri"/>
        <family val="2"/>
        <charset val="204"/>
        <scheme val="minor"/>
      </rPr>
      <t>Накопление контраста в обеих ЧЛС.</t>
    </r>
  </si>
  <si>
    <t>Angio-Seal™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</si>
</sst>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2" fillId="0" borderId="5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6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0.80555555555555547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0.85416666666666663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471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27673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47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17058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461</v>
      </c>
      <c r="C16" s="18"/>
      <c r="D16" s="41"/>
      <c r="E16" s="41"/>
      <c r="F16" s="41"/>
      <c r="G16" s="159" t="s">
        <v>472</v>
      </c>
      <c r="H16" s="117">
        <v>672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463</v>
      </c>
      <c r="C18" s="18"/>
      <c r="D18" s="33" t="s">
        <v>273</v>
      </c>
      <c r="E18" s="33"/>
      <c r="F18" s="33"/>
      <c r="G18" s="101" t="s">
        <v>252</v>
      </c>
      <c r="H18" s="102" t="s">
        <v>475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0" t="s">
        <v>468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476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8"/>
      <c r="C23" s="218"/>
      <c r="D23" s="218"/>
      <c r="E23" s="218"/>
      <c r="F23" s="218"/>
      <c r="G23" s="218"/>
      <c r="H23" s="219"/>
    </row>
    <row r="24" spans="1:8" ht="14.45" customHeight="1">
      <c r="A24" s="68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43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45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67" t="s">
        <v>335</v>
      </c>
      <c r="B27" s="222" t="s">
        <v>469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43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37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38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67" t="s">
        <v>336</v>
      </c>
      <c r="B32" s="222" t="s">
        <v>469</v>
      </c>
      <c r="C32" s="216"/>
      <c r="D32" s="216"/>
      <c r="E32" s="216"/>
      <c r="F32" s="216"/>
      <c r="G32" s="216"/>
      <c r="H32" s="217"/>
    </row>
    <row r="33" spans="1:8" ht="14.45" customHeight="1">
      <c r="A33" s="43"/>
      <c r="B33" s="218"/>
      <c r="C33" s="218"/>
      <c r="D33" s="218"/>
      <c r="E33" s="218"/>
      <c r="F33" s="218"/>
      <c r="G33" s="218"/>
      <c r="H33" s="219"/>
    </row>
    <row r="34" spans="1:8" ht="15.6" customHeight="1">
      <c r="A34" s="43"/>
      <c r="B34" s="218"/>
      <c r="C34" s="218"/>
      <c r="D34" s="218"/>
      <c r="E34" s="218"/>
      <c r="F34" s="218"/>
      <c r="G34" s="218"/>
      <c r="H34" s="219"/>
    </row>
    <row r="35" spans="1:8" ht="14.45" customHeight="1">
      <c r="A35" s="43"/>
      <c r="B35" s="218"/>
      <c r="C35" s="218"/>
      <c r="D35" s="218"/>
      <c r="E35" s="218"/>
      <c r="F35" s="218"/>
      <c r="G35" s="218"/>
      <c r="H35" s="219"/>
    </row>
    <row r="36" spans="1:8" ht="15.6" customHeight="1">
      <c r="A36" s="151"/>
      <c r="B36" s="218"/>
      <c r="C36" s="218"/>
      <c r="D36" s="218"/>
      <c r="E36" s="218"/>
      <c r="F36" s="218"/>
      <c r="G36" s="218"/>
      <c r="H36" s="219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 t="s">
        <v>478</v>
      </c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477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7" sqref="K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4"/>
      <c r="B6" s="225"/>
      <c r="C6" s="225"/>
      <c r="D6" s="225"/>
      <c r="E6" s="225"/>
      <c r="F6" s="225"/>
      <c r="G6" s="225"/>
      <c r="H6" s="226"/>
    </row>
    <row r="7" spans="1:8" ht="21.6" customHeight="1">
      <c r="A7" s="224"/>
      <c r="B7" s="225"/>
      <c r="C7" s="225"/>
      <c r="D7" s="225"/>
      <c r="E7" s="225"/>
      <c r="F7" s="225"/>
      <c r="G7" s="225"/>
      <c r="H7" s="22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23"/>
      <c r="D8" s="223"/>
      <c r="E8" s="223"/>
      <c r="F8" s="83"/>
      <c r="G8" s="145"/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3"/>
      <c r="D9" s="223"/>
      <c r="E9" s="22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3"/>
      <c r="D10" s="223"/>
      <c r="E10" s="22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0.63541666666666663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0.6875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Григорьев М.В.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27673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22:06</v>
      </c>
      <c r="H20" s="118">
        <f>КАГ!H16</f>
        <v>672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0.81555555555555548</v>
      </c>
    </row>
    <row r="23" spans="1:8" ht="14.45" customHeight="1">
      <c r="A23" s="229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232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232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232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232"/>
      <c r="B27" s="230"/>
      <c r="C27" s="230"/>
      <c r="D27" s="230"/>
      <c r="E27" s="230"/>
      <c r="F27" s="230"/>
      <c r="G27" s="230"/>
      <c r="H27" s="231"/>
    </row>
    <row r="28" spans="1:8" ht="14.45" customHeight="1">
      <c r="A28" s="232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232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2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2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232"/>
      <c r="B32" s="230"/>
      <c r="C32" s="230"/>
      <c r="D32" s="230"/>
      <c r="E32" s="230"/>
      <c r="F32" s="230"/>
      <c r="G32" s="230"/>
      <c r="H32" s="231"/>
    </row>
    <row r="33" spans="1:8" ht="14.45" customHeight="1">
      <c r="A33" s="232"/>
      <c r="B33" s="230"/>
      <c r="C33" s="230"/>
      <c r="D33" s="230"/>
      <c r="E33" s="230"/>
      <c r="F33" s="230"/>
      <c r="G33" s="230"/>
      <c r="H33" s="231"/>
    </row>
    <row r="34" spans="1:8" ht="14.45" customHeight="1">
      <c r="A34" s="232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232"/>
      <c r="B35" s="230"/>
      <c r="C35" s="230"/>
      <c r="D35" s="230"/>
      <c r="E35" s="230"/>
      <c r="F35" s="230"/>
      <c r="G35" s="230"/>
      <c r="H35" s="231"/>
    </row>
    <row r="36" spans="1:8" ht="14.45" customHeight="1">
      <c r="A36" s="232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232"/>
      <c r="B37" s="230"/>
      <c r="C37" s="230"/>
      <c r="D37" s="230"/>
      <c r="E37" s="230"/>
      <c r="F37" s="230"/>
      <c r="G37" s="230"/>
      <c r="H37" s="231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10"/>
      <c r="E40" s="227"/>
      <c r="F40" s="227"/>
      <c r="G40" s="227"/>
      <c r="H40" s="228"/>
    </row>
    <row r="41" spans="1:8" ht="14.45" customHeight="1">
      <c r="A41" s="37"/>
      <c r="B41" s="33"/>
      <c r="C41" s="148"/>
      <c r="D41" s="227"/>
      <c r="E41" s="227"/>
      <c r="F41" s="227"/>
      <c r="G41" s="227"/>
      <c r="H41" s="228"/>
    </row>
    <row r="42" spans="1:8" ht="14.45" customHeight="1">
      <c r="A42" s="37"/>
      <c r="B42" s="33"/>
      <c r="C42" s="148"/>
      <c r="D42" s="227"/>
      <c r="E42" s="227"/>
      <c r="F42" s="227"/>
      <c r="G42" s="227"/>
      <c r="H42" s="228"/>
    </row>
    <row r="43" spans="1:8" ht="14.45" customHeight="1">
      <c r="A43" s="37"/>
      <c r="B43" s="33"/>
      <c r="C43" s="148"/>
      <c r="D43" s="227"/>
      <c r="E43" s="227"/>
      <c r="F43" s="227"/>
      <c r="G43" s="227"/>
      <c r="H43" s="228"/>
    </row>
    <row r="44" spans="1:8" ht="14.45" customHeight="1">
      <c r="A44" s="37"/>
      <c r="B44" s="33"/>
      <c r="C44" s="148"/>
      <c r="D44" s="227"/>
      <c r="E44" s="227"/>
      <c r="F44" s="227"/>
      <c r="G44" s="227"/>
      <c r="H44" s="228"/>
    </row>
    <row r="45" spans="1:8" ht="14.45" customHeight="1">
      <c r="A45" s="37"/>
      <c r="B45" s="33"/>
      <c r="C45" s="148"/>
      <c r="D45" s="227"/>
      <c r="E45" s="227"/>
      <c r="F45" s="227"/>
      <c r="G45" s="227"/>
      <c r="H45" s="228"/>
    </row>
    <row r="46" spans="1:8" ht="14.45" customHeight="1">
      <c r="A46" s="37"/>
      <c r="B46" s="33"/>
      <c r="C46" s="148"/>
      <c r="D46" s="227"/>
      <c r="E46" s="227"/>
      <c r="F46" s="227"/>
      <c r="G46" s="227"/>
      <c r="H46" s="228"/>
    </row>
    <row r="47" spans="1:8" ht="14.45" customHeight="1">
      <c r="A47" s="43"/>
      <c r="B47" s="18"/>
      <c r="C47" s="148"/>
      <c r="D47" s="227"/>
      <c r="E47" s="227"/>
      <c r="F47" s="227"/>
      <c r="G47" s="227"/>
      <c r="H47" s="228"/>
    </row>
    <row r="48" spans="1:8" ht="14.45" customHeight="1">
      <c r="A48" s="43"/>
      <c r="B48" s="18"/>
      <c r="C48" s="148"/>
      <c r="D48" s="227"/>
      <c r="E48" s="227"/>
      <c r="F48" s="227"/>
      <c r="G48" s="227"/>
      <c r="H48" s="228"/>
    </row>
    <row r="49" spans="1:8" ht="14.45" customHeight="1">
      <c r="A49" s="43"/>
      <c r="B49" s="18"/>
      <c r="C49" s="148"/>
      <c r="D49" s="227"/>
      <c r="E49" s="227"/>
      <c r="F49" s="227"/>
      <c r="G49" s="227"/>
      <c r="H49" s="228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467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7" sqref="D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44862</v>
      </c>
      <c r="C2" s="188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Григорьев М.В.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27673</v>
      </c>
    </row>
    <row r="6" spans="1:4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6">
        <f>ЧКВ!A6</f>
        <v>0</v>
      </c>
      <c r="C6" s="163" t="s">
        <v>10</v>
      </c>
      <c r="D6" s="126">
        <f>DATEDIF(D5,D10,"y")</f>
        <v>47</v>
      </c>
    </row>
    <row r="7" spans="1:4">
      <c r="A7" s="43"/>
      <c r="B7" s="18"/>
      <c r="C7" s="124" t="s">
        <v>12</v>
      </c>
      <c r="D7" s="126">
        <f>КАГ!$B$14</f>
        <v>17058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6" t="s">
        <v>13</v>
      </c>
      <c r="D10" s="187">
        <f>КАГ!$B$8</f>
        <v>44862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3" s="190" t="s">
        <v>479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91"/>
      <c r="C14" s="167"/>
      <c r="D14" s="174"/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1"/>
      <c r="C15" s="167"/>
      <c r="D15" s="174"/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1"/>
      <c r="C16" s="167"/>
      <c r="D16" s="174"/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1"/>
      <c r="C17" s="167"/>
      <c r="D17" s="174"/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1"/>
      <c r="C18" s="167"/>
      <c r="D18" s="174"/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7"/>
      <c r="D19" s="174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466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6"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1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Angio-Seal™ VIP</v>
      </c>
      <c r="S2" s="139" t="str">
        <f>IFERROR(INDEX(Расходка[Наименование расходного материала],MATCH(Расходка[№],Поиск_расходки[Индекс2],0)),"")</f>
        <v>Hunter® 6F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2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>Euphora</v>
      </c>
      <c r="T3" s="139" t="str">
        <f>IFERROR(INDEX(Расходка[Наименование расходного материала],MATCH(Расходка[№],Поиск_расходки[Индекс3],0)),"")</f>
        <v>Euphora</v>
      </c>
      <c r="U3" s="139" t="str">
        <f>IFERROR(INDEX(Расходка[Наименование расходного материала],MATCH(Расходка[№],Поиск_расходки[Индекс4],0)),"")</f>
        <v>Euphora</v>
      </c>
      <c r="V3" s="139" t="str">
        <f>IFERROR(INDEX(Расходка[Наименование расходного материала],MATCH(Расходка[№],Поиск_расходки[Индекс5],0)),"")</f>
        <v>Euphora</v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3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>NC Accuforce</v>
      </c>
      <c r="T4" s="139" t="str">
        <f>IFERROR(INDEX(Расходка[Наименование расходного материала],MATCH(Расходка[№],Поиск_расходки[Индекс3],0)),"")</f>
        <v>NC Accuforce</v>
      </c>
      <c r="U4" s="139" t="str">
        <f>IFERROR(INDEX(Расходка[Наименование расходного материала],MATCH(Расходка[№],Поиск_расходки[Индекс4],0)),"")</f>
        <v>NC Accuforce</v>
      </c>
      <c r="V4" s="139" t="str">
        <f>IFERROR(INDEX(Расходка[Наименование расходного материала],MATCH(Расходка[№],Поиск_расходки[Индекс5],0)),"")</f>
        <v>NC Accuforce</v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4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>NC Euphora</v>
      </c>
      <c r="T5" s="139" t="str">
        <f>IFERROR(INDEX(Расходка[Наименование расходного материала],MATCH(Расходка[№],Поиск_расходки[Индекс3],0)),"")</f>
        <v>NC Euphora</v>
      </c>
      <c r="U5" s="139" t="str">
        <f>IFERROR(INDEX(Расходка[Наименование расходного материала],MATCH(Расходка[№],Поиск_расходки[Индекс4],0)),"")</f>
        <v>NC Euphora</v>
      </c>
      <c r="V5" s="139" t="str">
        <f>IFERROR(INDEX(Расходка[Наименование расходного материала],MATCH(Расходка[№],Поиск_расходки[Индекс5],0)),"")</f>
        <v>NC Euphora</v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5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>Sapphire</v>
      </c>
      <c r="T6" s="139" t="str">
        <f>IFERROR(INDEX(Расходка[Наименование расходного материала],MATCH(Расходка[№],Поиск_расходки[Индекс3],0)),"")</f>
        <v>Sapphire</v>
      </c>
      <c r="U6" s="139" t="str">
        <f>IFERROR(INDEX(Расходка[Наименование расходного материала],MATCH(Расходка[№],Поиск_расходки[Индекс4],0)),"")</f>
        <v>Sapphire</v>
      </c>
      <c r="V6" s="139" t="str">
        <f>IFERROR(INDEX(Расходка[Наименование расходного материала],MATCH(Расходка[№],Поиск_расходки[Индекс5],0)),"")</f>
        <v>Sapphire</v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6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>Sprinter Legend</v>
      </c>
      <c r="T7" s="139" t="str">
        <f>IFERROR(INDEX(Расходка[Наименование расходного материала],MATCH(Расходка[№],Поиск_расходки[Индекс3],0)),"")</f>
        <v>Sprinter Legend</v>
      </c>
      <c r="U7" s="139" t="str">
        <f>IFERROR(INDEX(Расходка[Наименование расходного материала],MATCH(Расходка[№],Поиск_расходки[Индекс4],0)),"")</f>
        <v>Sprinter Legend</v>
      </c>
      <c r="V7" s="139" t="str">
        <f>IFERROR(INDEX(Расходка[Наименование расходного материала],MATCH(Расходка[№],Поиск_расходки[Индекс5],0)),"")</f>
        <v>Sprinter Legend</v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7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>SubMarine Rapido, Invatec</v>
      </c>
      <c r="T8" s="139" t="str">
        <f>IFERROR(INDEX(Расходка[Наименование расходного материала],MATCH(Расходка[№],Поиск_расходки[Индекс3],0)),"")</f>
        <v>SubMarine Rapido, Invatec</v>
      </c>
      <c r="U8" s="139" t="str">
        <f>IFERROR(INDEX(Расходка[Наименование расходного материала],MATCH(Расходка[№],Поиск_расходки[Индекс4],0)),"")</f>
        <v>SubMarine Rapido, Invatec</v>
      </c>
      <c r="V8" s="139" t="str">
        <f>IFERROR(INDEX(Расходка[Наименование расходного материала],MATCH(Расходка[№],Поиск_расходки[Индекс5],0)),"")</f>
        <v>SubMarine Rapido, Invatec</v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8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>Nitrex 260</v>
      </c>
      <c r="T9" s="139" t="str">
        <f>IFERROR(INDEX(Расходка[Наименование расходного материала],MATCH(Расходка[№],Поиск_расходки[Индекс3],0)),"")</f>
        <v>Nitrex 260</v>
      </c>
      <c r="U9" s="139" t="str">
        <f>IFERROR(INDEX(Расходка[Наименование расходного материала],MATCH(Расходка[№],Поиск_расходки[Индекс4],0)),"")</f>
        <v>Nitrex 260</v>
      </c>
      <c r="V9" s="139" t="str">
        <f>IFERROR(INDEX(Расходка[Наименование расходного материала],MATCH(Расходка[№],Поиск_расходки[Индекс5],0)),"")</f>
        <v>Nitrex 260</v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9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>BasixCOMPAK</v>
      </c>
      <c r="T10" s="139" t="str">
        <f>IFERROR(INDEX(Расходка[Наименование расходного материала],MATCH(Расходка[№],Поиск_расходки[Индекс3],0)),"")</f>
        <v>BasixCOMPAK</v>
      </c>
      <c r="U10" s="139" t="str">
        <f>IFERROR(INDEX(Расходка[Наименование расходного материала],MATCH(Расходка[№],Поиск_расходки[Индекс4],0)),"")</f>
        <v>BasixCOMPAK</v>
      </c>
      <c r="V10" s="139" t="str">
        <f>IFERROR(INDEX(Расходка[Наименование расходного материала],MATCH(Расходка[№],Поиск_расходки[Индекс5],0)),"")</f>
        <v>BasixCOMPAK</v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462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>BasixTOUCH</v>
      </c>
      <c r="T11" s="139" t="str">
        <f>IFERROR(INDEX(Расходка[Наименование расходного материала],MATCH(Расходка[№],Поиск_расходки[Индекс3],0)),"")</f>
        <v>BasixTOUCH</v>
      </c>
      <c r="U11" s="139" t="str">
        <f>IFERROR(INDEX(Расходка[Наименование расходного материала],MATCH(Расходка[№],Поиск_расходки[Индекс4],0)),"")</f>
        <v>BasixTOUCH</v>
      </c>
      <c r="V11" s="139" t="str">
        <f>IFERROR(INDEX(Расходка[Наименование расходного материала],MATCH(Расходка[№],Поиск_расходки[Индекс5],0)),"")</f>
        <v>BasixTOUCH</v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11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>Dolphin</v>
      </c>
      <c r="T12" s="139" t="str">
        <f>IFERROR(INDEX(Расходка[Наименование расходного материала],MATCH(Расходка[№],Поиск_расходки[Индекс3],0)),"")</f>
        <v>Dolphin</v>
      </c>
      <c r="U12" s="139" t="str">
        <f>IFERROR(INDEX(Расходка[Наименование расходного материала],MATCH(Расходка[№],Поиск_расходки[Индекс4],0)),"")</f>
        <v>Dolphin</v>
      </c>
      <c r="V12" s="139" t="str">
        <f>IFERROR(INDEX(Расходка[Наименование расходного материала],MATCH(Расходка[№],Поиск_расходки[Индекс5],0)),"")</f>
        <v>Dolphin</v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12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>Oscor 7F</v>
      </c>
      <c r="T13" s="139" t="str">
        <f>IFERROR(INDEX(Расходка[Наименование расходного материала],MATCH(Расходка[№],Поиск_расходки[Индекс3],0)),"")</f>
        <v>Oscor 7F</v>
      </c>
      <c r="U13" s="139" t="str">
        <f>IFERROR(INDEX(Расходка[Наименование расходного материала],MATCH(Расходка[№],Поиск_расходки[Индекс4],0)),"")</f>
        <v>Oscor 7F</v>
      </c>
      <c r="V13" s="139" t="str">
        <f>IFERROR(INDEX(Расходка[Наименование расходного материала],MATCH(Расходка[№],Поиск_расходки[Индекс5],0)),"")</f>
        <v>Oscor 7F</v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13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>Cougar LS Hydro-Track®</v>
      </c>
      <c r="T14" s="139" t="str">
        <f>IFERROR(INDEX(Расходка[Наименование расходного материала],MATCH(Расходка[№],Поиск_расходки[Индекс3],0)),"")</f>
        <v>Cougar LS Hydro-Track®</v>
      </c>
      <c r="U14" s="139" t="str">
        <f>IFERROR(INDEX(Расходка[Наименование расходного материала],MATCH(Расходка[№],Поиск_расходки[Индекс4],0)),"")</f>
        <v>Cougar LS Hydro-Track®</v>
      </c>
      <c r="V14" s="139" t="str">
        <f>IFERROR(INDEX(Расходка[Наименование расходного материала],MATCH(Расходка[№],Поиск_расходки[Индекс5],0)),"")</f>
        <v>Cougar LS Hydro-Track®</v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14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>Cougar XT Hydro-Track®</v>
      </c>
      <c r="T15" s="139" t="str">
        <f>IFERROR(INDEX(Расходка[Наименование расходного материала],MATCH(Расходка[№],Поиск_расходки[Индекс3],0)),"")</f>
        <v>Cougar XT Hydro-Track®</v>
      </c>
      <c r="U15" s="139" t="str">
        <f>IFERROR(INDEX(Расходка[Наименование расходного материала],MATCH(Расходка[№],Поиск_расходки[Индекс4],0)),"")</f>
        <v>Cougar XT Hydro-Track®</v>
      </c>
      <c r="V15" s="139" t="str">
        <f>IFERROR(INDEX(Расходка[Наименование расходного материала],MATCH(Расходка[№],Поиск_расходки[Индекс5],0)),"")</f>
        <v>Cougar XT Hydro-Track®</v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15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>Fielder</v>
      </c>
      <c r="T16" s="139" t="str">
        <f>IFERROR(INDEX(Расходка[Наименование расходного материала],MATCH(Расходка[№],Поиск_расходки[Индекс3],0)),"")</f>
        <v>Fielder</v>
      </c>
      <c r="U16" s="139" t="str">
        <f>IFERROR(INDEX(Расходка[Наименование расходного материала],MATCH(Расходка[№],Поиск_расходки[Индекс4],0)),"")</f>
        <v>Fielder</v>
      </c>
      <c r="V16" s="139" t="str">
        <f>IFERROR(INDEX(Расходка[Наименование расходного материала],MATCH(Расходка[№],Поиск_расходки[Индекс5],0)),"")</f>
        <v>Fielder</v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455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16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>Gaia Second</v>
      </c>
      <c r="T17" s="139" t="str">
        <f>IFERROR(INDEX(Расходка[Наименование расходного материала],MATCH(Расходка[№],Поиск_расходки[Индекс3],0)),"")</f>
        <v>Gaia Second</v>
      </c>
      <c r="U17" s="139" t="str">
        <f>IFERROR(INDEX(Расходка[Наименование расходного материала],MATCH(Расходка[№],Поиск_расходки[Индекс4],0)),"")</f>
        <v>Gaia Second</v>
      </c>
      <c r="V17" s="139" t="str">
        <f>IFERROR(INDEX(Расходка[Наименование расходного материала],MATCH(Расходка[№],Поиск_расходки[Индекс5],0)),"")</f>
        <v>Gaia Second</v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17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>Intuition</v>
      </c>
      <c r="T18" s="139" t="str">
        <f>IFERROR(INDEX(Расходка[Наименование расходного материала],MATCH(Расходка[№],Поиск_расходки[Индекс3],0)),"")</f>
        <v>Intuition</v>
      </c>
      <c r="U18" s="139" t="str">
        <f>IFERROR(INDEX(Расходка[Наименование расходного материала],MATCH(Расходка[№],Поиск_расходки[Индекс4],0)),"")</f>
        <v>Intuition</v>
      </c>
      <c r="V18" s="139" t="str">
        <f>IFERROR(INDEX(Расходка[Наименование расходного материала],MATCH(Расходка[№],Поиск_расходки[Индекс5],0)),"")</f>
        <v>Intuition</v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18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>ProVia 3 Hydro-Track®</v>
      </c>
      <c r="T19" s="139" t="str">
        <f>IFERROR(INDEX(Расходка[Наименование расходного материала],MATCH(Расходка[№],Поиск_расходки[Индекс3],0)),"")</f>
        <v>ProVia 3 Hydro-Track®</v>
      </c>
      <c r="U19" s="139" t="str">
        <f>IFERROR(INDEX(Расходка[Наименование расходного материала],MATCH(Расходка[№],Поиск_расходки[Индекс4],0)),"")</f>
        <v>ProVia 3 Hydro-Track®</v>
      </c>
      <c r="V19" s="139" t="str">
        <f>IFERROR(INDEX(Расходка[Наименование расходного материала],MATCH(Расходка[№],Поиск_расходки[Индекс5],0)),"")</f>
        <v>ProVia 3 Hydro-Track®</v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19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>ProVia 6 Hydro-Track®</v>
      </c>
      <c r="T20" s="139" t="str">
        <f>IFERROR(INDEX(Расходка[Наименование расходного материала],MATCH(Расходка[№],Поиск_расходки[Индекс3],0)),"")</f>
        <v>ProVia 6 Hydro-Track®</v>
      </c>
      <c r="U20" s="139" t="str">
        <f>IFERROR(INDEX(Расходка[Наименование расходного материала],MATCH(Расходка[№],Поиск_расходки[Индекс4],0)),"")</f>
        <v>ProVia 6 Hydro-Track®</v>
      </c>
      <c r="V20" s="139" t="str">
        <f>IFERROR(INDEX(Расходка[Наименование расходного материала],MATCH(Расходка[№],Поиск_расходки[Индекс5],0)),"")</f>
        <v>ProVia 6 Hydro-Track®</v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20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>ProVia 9 Hydro-Track®</v>
      </c>
      <c r="T21" s="139" t="str">
        <f>IFERROR(INDEX(Расходка[Наименование расходного материала],MATCH(Расходка[№],Поиск_расходки[Индекс3],0)),"")</f>
        <v>ProVia 9 Hydro-Track®</v>
      </c>
      <c r="U21" s="139" t="str">
        <f>IFERROR(INDEX(Расходка[Наименование расходного материала],MATCH(Расходка[№],Поиск_расходки[Индекс4],0)),"")</f>
        <v>ProVia 9 Hydro-Track®</v>
      </c>
      <c r="V21" s="139" t="str">
        <f>IFERROR(INDEX(Расходка[Наименование расходного материала],MATCH(Расходка[№],Поиск_расходки[Индекс5],0)),"")</f>
        <v>ProVia 9 Hydro-Track®</v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21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>Rinato</v>
      </c>
      <c r="T22" s="139" t="str">
        <f>IFERROR(INDEX(Расходка[Наименование расходного материала],MATCH(Расходка[№],Поиск_расходки[Индекс3],0)),"")</f>
        <v>Rinato</v>
      </c>
      <c r="U22" s="139" t="str">
        <f>IFERROR(INDEX(Расходка[Наименование расходного материала],MATCH(Расходка[№],Поиск_расходки[Индекс4],0)),"")</f>
        <v>Rinato</v>
      </c>
      <c r="V22" s="139" t="str">
        <f>IFERROR(INDEX(Расходка[Наименование расходного материала],MATCH(Расходка[№],Поиск_расходки[Индекс5],0)),"")</f>
        <v>Rinato</v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22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>Runthrough NS (Floppy)</v>
      </c>
      <c r="T23" s="139" t="str">
        <f>IFERROR(INDEX(Расходка[Наименование расходного материала],MATCH(Расходка[№],Поиск_расходки[Индекс3],0)),"")</f>
        <v>Runthrough NS (Floppy)</v>
      </c>
      <c r="U23" s="139" t="str">
        <f>IFERROR(INDEX(Расходка[Наименование расходного материала],MATCH(Расходка[№],Поиск_расходки[Индекс4],0)),"")</f>
        <v>Runthrough NS (Floppy)</v>
      </c>
      <c r="V23" s="139" t="str">
        <f>IFERROR(INDEX(Расходка[Наименование расходного материала],MATCH(Расходка[№],Поиск_расходки[Индекс5],0)),"")</f>
        <v>Runthrough NS (Floppy)</v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23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>Runthrough NS Hypercoat</v>
      </c>
      <c r="T24" s="139" t="str">
        <f>IFERROR(INDEX(Расходка[Наименование расходного материала],MATCH(Расходка[№],Поиск_расходки[Индекс3],0)),"")</f>
        <v>Runthrough NS Hypercoat</v>
      </c>
      <c r="U24" s="139" t="str">
        <f>IFERROR(INDEX(Расходка[Наименование расходного материала],MATCH(Расходка[№],Поиск_расходки[Индекс4],0)),"")</f>
        <v>Runthrough NS Hypercoat</v>
      </c>
      <c r="V24" s="139" t="str">
        <f>IFERROR(INDEX(Расходка[Наименование расходного материала],MATCH(Расходка[№],Поиск_расходки[Индекс5],0)),"")</f>
        <v>Runthrough NS Hypercoat</v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24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>Runthrough NS Intermediate</v>
      </c>
      <c r="T25" s="139" t="str">
        <f>IFERROR(INDEX(Расходка[Наименование расходного материала],MATCH(Расходка[№],Поиск_расходки[Индекс3],0)),"")</f>
        <v>Runthrough NS Intermediate</v>
      </c>
      <c r="U25" s="139" t="str">
        <f>IFERROR(INDEX(Расходка[Наименование расходного материала],MATCH(Расходка[№],Поиск_расходки[Индекс4],0)),"")</f>
        <v>Runthrough NS Intermediate</v>
      </c>
      <c r="V25" s="139" t="str">
        <f>IFERROR(INDEX(Расходка[Наименование расходного материала],MATCH(Расходка[№],Поиск_расходки[Индекс5],0)),"")</f>
        <v>Runthrough NS Intermediate</v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25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>Sion</v>
      </c>
      <c r="T26" s="144" t="str">
        <f>IFERROR(INDEX(Расходка[Наименование расходного материала],MATCH(Расходка[№],Поиск_расходки[Индекс3],0)),"")</f>
        <v>Sion</v>
      </c>
      <c r="U26" s="144" t="str">
        <f>IFERROR(INDEX(Расходка[Наименование расходного материала],MATCH(Расходка[№],Поиск_расходки[Индекс4],0)),"")</f>
        <v>Sion</v>
      </c>
      <c r="V26" s="144" t="str">
        <f>IFERROR(INDEX(Расходка[Наименование расходного материала],MATCH(Расходка[№],Поиск_расходки[Индекс5],0)),"")</f>
        <v>Sion</v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26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>Thunder</v>
      </c>
      <c r="T27" s="144" t="str">
        <f>IFERROR(INDEX(Расходка[Наименование расходного материала],MATCH(Расходка[№],Поиск_расходки[Индекс3],0)),"")</f>
        <v>Thunder</v>
      </c>
      <c r="U27" s="144" t="str">
        <f>IFERROR(INDEX(Расходка[Наименование расходного материала],MATCH(Расходка[№],Поиск_расходки[Индекс4],0)),"")</f>
        <v>Thunder</v>
      </c>
      <c r="V27" s="144" t="str">
        <f>IFERROR(INDEX(Расходка[Наименование расходного материала],MATCH(Расходка[№],Поиск_расходки[Индекс5],0)),"")</f>
        <v>Thunder</v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459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27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>Whisper MS</v>
      </c>
      <c r="T28" s="144" t="str">
        <f>IFERROR(INDEX(Расходка[Наименование расходного материала],MATCH(Расходка[№],Поиск_расходки[Индекс3],0)),"")</f>
        <v>Whisper MS</v>
      </c>
      <c r="U28" s="144" t="str">
        <f>IFERROR(INDEX(Расходка[Наименование расходного материала],MATCH(Расходка[№],Поиск_расходки[Индекс4],0)),"")</f>
        <v>Whisper MS</v>
      </c>
      <c r="V28" s="144" t="str">
        <f>IFERROR(INDEX(Расходка[Наименование расходного материала],MATCH(Расходка[№],Поиск_расходки[Индекс5],0)),"")</f>
        <v>Whisper MS</v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460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28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>Winn 200T</v>
      </c>
      <c r="T29" s="144" t="str">
        <f>IFERROR(INDEX(Расходка[Наименование расходного материала],MATCH(Расходка[№],Поиск_расходки[Индекс3],0)),"")</f>
        <v>Winn 200T</v>
      </c>
      <c r="U29" s="144" t="str">
        <f>IFERROR(INDEX(Расходка[Наименование расходного материала],MATCH(Расходка[№],Поиск_расходки[Индекс4],0)),"")</f>
        <v>Winn 200T</v>
      </c>
      <c r="V29" s="144" t="str">
        <f>IFERROR(INDEX(Расходка[Наименование расходного материала],MATCH(Расходка[№],Поиск_расходки[Индекс5],0)),"")</f>
        <v>Winn 200T</v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29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30" s="144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30" s="144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3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451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30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31" s="144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31" s="144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3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31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>BMS, Integtity</v>
      </c>
      <c r="T32" s="144" t="str">
        <f>IFERROR(INDEX(Расходка[Наименование расходного материала],MATCH(Расходка[№],Поиск_расходки[Индекс3],0)),"")</f>
        <v>BMS, Integtity</v>
      </c>
      <c r="U32" s="144" t="str">
        <f>IFERROR(INDEX(Расходка[Наименование расходного материала],MATCH(Расходка[№],Поиск_расходки[Индекс4],0)),"")</f>
        <v>BMS, Integtity</v>
      </c>
      <c r="V32" s="144" t="str">
        <f>IFERROR(INDEX(Расходка[Наименование расходного материала],MATCH(Расходка[№],Поиск_расходки[Индекс5],0)),"")</f>
        <v>BMS, Integtity</v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32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>DES, Calipso</v>
      </c>
      <c r="T33" s="144" t="str">
        <f>IFERROR(INDEX(Расходка[Наименование расходного материала],MATCH(Расходка[№],Поиск_расходки[Индекс3],0)),"")</f>
        <v>DES, Calipso</v>
      </c>
      <c r="U33" s="144" t="str">
        <f>IFERROR(INDEX(Расходка[Наименование расходного материала],MATCH(Расходка[№],Поиск_расходки[Индекс4],0)),"")</f>
        <v>DES, Calipso</v>
      </c>
      <c r="V33" s="144" t="str">
        <f>IFERROR(INDEX(Расходка[Наименование расходного материала],MATCH(Расходка[№],Поиск_расходки[Индекс5],0)),"")</f>
        <v>DES, Calipso</v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33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>DES, NanoMed</v>
      </c>
      <c r="T34" s="144" t="str">
        <f>IFERROR(INDEX(Расходка[Наименование расходного материала],MATCH(Расходка[№],Поиск_расходки[Индекс3],0)),"")</f>
        <v>DES, NanoMed</v>
      </c>
      <c r="U34" s="144" t="str">
        <f>IFERROR(INDEX(Расходка[Наименование расходного материала],MATCH(Расходка[№],Поиск_расходки[Индекс4],0)),"")</f>
        <v>DES, NanoMed</v>
      </c>
      <c r="V34" s="144" t="str">
        <f>IFERROR(INDEX(Расходка[Наименование расходного материала],MATCH(Расходка[№],Поиск_расходки[Индекс5],0)),"")</f>
        <v>DES, NanoMed</v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34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>DES, Resolute Integtity</v>
      </c>
      <c r="T35" s="144" t="str">
        <f>IFERROR(INDEX(Расходка[Наименование расходного материала],MATCH(Расходка[№],Поиск_расходки[Индекс3],0)),"")</f>
        <v>DES, Resolute Integtity</v>
      </c>
      <c r="U35" s="144" t="str">
        <f>IFERROR(INDEX(Расходка[Наименование расходного материала],MATCH(Расходка[№],Поиск_расходки[Индекс4],0)),"")</f>
        <v>DES, Resolute Integtity</v>
      </c>
      <c r="V35" s="144" t="str">
        <f>IFERROR(INDEX(Расходка[Наименование расходного материала],MATCH(Расходка[№],Поиск_расходки[Индекс5],0)),"")</f>
        <v>DES, Resolute Integtity</v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450</v>
      </c>
    </row>
    <row r="36" spans="1:33">
      <c r="A36">
        <v>35</v>
      </c>
      <c r="B36" t="s">
        <v>6</v>
      </c>
      <c r="C36" t="s">
        <v>452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35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>DES, Yukon Chrome PC</v>
      </c>
      <c r="T36" s="144" t="str">
        <f>IFERROR(INDEX(Расходка[Наименование расходного материала],MATCH(Расходка[№],Поиск_расходки[Индекс3],0)),"")</f>
        <v>DES, Yukon Chrome PC</v>
      </c>
      <c r="U36" s="144" t="str">
        <f>IFERROR(INDEX(Расходка[Наименование расходного материала],MATCH(Расходка[№],Поиск_расходки[Индекс4],0)),"")</f>
        <v>DES, Yukon Chrome PC</v>
      </c>
      <c r="V36" s="144" t="str">
        <f>IFERROR(INDEX(Расходка[Наименование расходного материала],MATCH(Расходка[№],Поиск_расходки[Индекс5],0)),"")</f>
        <v>DES, Yukon Chrome PC</v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36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>DES,Firehawk</v>
      </c>
      <c r="T37" s="144" t="str">
        <f>IFERROR(INDEX(Расходка[Наименование расходного материала],MATCH(Расходка[№],Поиск_расходки[Индекс3],0)),"")</f>
        <v>DES,Firehawk</v>
      </c>
      <c r="U37" s="144" t="str">
        <f>IFERROR(INDEX(Расходка[Наименование расходного материала],MATCH(Расходка[№],Поиск_расходки[Индекс4],0)),"")</f>
        <v>DES,Firehawk</v>
      </c>
      <c r="V37" s="144" t="str">
        <f>IFERROR(INDEX(Расходка[Наименование расходного материала],MATCH(Расходка[№],Поиск_расходки[Индекс5],0)),"")</f>
        <v>DES,Firehawk</v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37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>Guidezilla™ II 6F</v>
      </c>
      <c r="T38" s="144" t="str">
        <f>IFERROR(INDEX(Расходка[Наименование расходного материала],MATCH(Расходка[№],Поиск_расходки[Индекс3],0)),"")</f>
        <v>Guidezilla™ II 6F</v>
      </c>
      <c r="U38" s="144" t="str">
        <f>IFERROR(INDEX(Расходка[Наименование расходного материала],MATCH(Расходка[№],Поиск_расходки[Индекс4],0)),"")</f>
        <v>Guidezilla™ II 6F</v>
      </c>
      <c r="V38" s="144" t="str">
        <f>IFERROR(INDEX(Расходка[Наименование расходного материала],MATCH(Расходка[№],Поиск_расходки[Индекс5],0)),"")</f>
        <v>Guidezilla™ II 6F</v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38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>Telescope ™ II 6F</v>
      </c>
      <c r="T39" s="144" t="str">
        <f>IFERROR(INDEX(Расходка[Наименование расходного материала],MATCH(Расходка[№],Поиск_расходки[Индекс3],0)),"")</f>
        <v>Telescope ™ II 6F</v>
      </c>
      <c r="U39" s="144" t="str">
        <f>IFERROR(INDEX(Расходка[Наименование расходного материала],MATCH(Расходка[№],Поиск_расходки[Индекс4],0)),"")</f>
        <v>Telescope ™ II 6F</v>
      </c>
      <c r="V39" s="144" t="str">
        <f>IFERROR(INDEX(Расходка[Наименование расходного материала],MATCH(Расходка[№],Поиск_расходки[Индекс5],0)),"")</f>
        <v>Telescope ™ II 6F</v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39</v>
      </c>
      <c r="G40" s="142">
        <f>IF(ISNUMBER(SEARCH('Карта учёта'!$B$15,Расходка[Наименование расходного материала])),MAX($G$1:G39)+1,0)</f>
        <v>39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>Launcher 6F AL 1</v>
      </c>
      <c r="T40" s="144" t="str">
        <f>IFERROR(INDEX(Расходка[Наименование расходного материала],MATCH(Расходка[№],Поиск_расходки[Индекс3],0)),"")</f>
        <v>Launcher 6F AL 1</v>
      </c>
      <c r="U40" s="144" t="str">
        <f>IFERROR(INDEX(Расходка[Наименование расходного материала],MATCH(Расходка[№],Поиск_расходки[Индекс4],0)),"")</f>
        <v>Launcher 6F AL 1</v>
      </c>
      <c r="V40" s="144" t="str">
        <f>IFERROR(INDEX(Расходка[Наименование расходного материала],MATCH(Расходка[№],Поиск_расходки[Индекс5],0)),"")</f>
        <v>Launcher 6F AL 1</v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40</v>
      </c>
      <c r="G41" s="142">
        <f>IF(ISNUMBER(SEARCH('Карта учёта'!$B$15,Расходка[Наименование расходного материала])),MAX($G$1:G40)+1,0)</f>
        <v>40</v>
      </c>
      <c r="H41" s="142">
        <f>IF(ISNUMBER(SEARCH('Карта учёта'!$B$16,Расходка[Наименование расходного материала])),MAX($H$1:H40)+1,0)</f>
        <v>40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>Launcher 6F AL 2</v>
      </c>
      <c r="T41" s="144" t="str">
        <f>IFERROR(INDEX(Расходка[Наименование расходного материала],MATCH(Расходка[№],Поиск_расходки[Индекс3],0)),"")</f>
        <v>Launcher 6F AL 2</v>
      </c>
      <c r="U41" s="144" t="str">
        <f>IFERROR(INDEX(Расходка[Наименование расходного материала],MATCH(Расходка[№],Поиск_расходки[Индекс4],0)),"")</f>
        <v>Launcher 6F AL 2</v>
      </c>
      <c r="V41" s="144" t="str">
        <f>IFERROR(INDEX(Расходка[Наименование расходного материала],MATCH(Расходка[№],Поиск_расходки[Индекс5],0)),"")</f>
        <v>Launcher 6F AL 2</v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41</v>
      </c>
      <c r="G42" s="142">
        <f>IF(ISNUMBER(SEARCH('Карта учёта'!$B$15,Расходка[Наименование расходного материала])),MAX($G$1:G41)+1,0)</f>
        <v>41</v>
      </c>
      <c r="H42" s="142">
        <f>IF(ISNUMBER(SEARCH('Карта учёта'!$B$16,Расходка[Наименование расходного материала])),MAX($H$1:H41)+1,0)</f>
        <v>41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>Launcher 6F EBU 3.5</v>
      </c>
      <c r="T42" s="144" t="str">
        <f>IFERROR(INDEX(Расходка[Наименование расходного материала],MATCH(Расходка[№],Поиск_расходки[Индекс3],0)),"")</f>
        <v>Launcher 6F EBU 3.5</v>
      </c>
      <c r="U42" s="144" t="str">
        <f>IFERROR(INDEX(Расходка[Наименование расходного материала],MATCH(Расходка[№],Поиск_расходки[Индекс4],0)),"")</f>
        <v>Launcher 6F EBU 3.5</v>
      </c>
      <c r="V42" s="144" t="str">
        <f>IFERROR(INDEX(Расходка[Наименование расходного материала],MATCH(Расходка[№],Поиск_расходки[Индекс5],0)),"")</f>
        <v>Launcher 6F EBU 3.5</v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42</v>
      </c>
      <c r="G43" s="142">
        <f>IF(ISNUMBER(SEARCH('Карта учёта'!$B$15,Расходка[Наименование расходного материала])),MAX($G$1:G42)+1,0)</f>
        <v>42</v>
      </c>
      <c r="H43" s="142">
        <f>IF(ISNUMBER(SEARCH('Карта учёта'!$B$16,Расходка[Наименование расходного материала])),MAX($H$1:H42)+1,0)</f>
        <v>42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>Launcher 6F EBU 4.0</v>
      </c>
      <c r="T43" s="144" t="str">
        <f>IFERROR(INDEX(Расходка[Наименование расходного материала],MATCH(Расходка[№],Поиск_расходки[Индекс3],0)),"")</f>
        <v>Launcher 6F EBU 4.0</v>
      </c>
      <c r="U43" s="144" t="str">
        <f>IFERROR(INDEX(Расходка[Наименование расходного материала],MATCH(Расходка[№],Поиск_расходки[Индекс4],0)),"")</f>
        <v>Launcher 6F EBU 4.0</v>
      </c>
      <c r="V43" s="144" t="str">
        <f>IFERROR(INDEX(Расходка[Наименование расходного материала],MATCH(Расходка[№],Поиск_расходки[Индекс5],0)),"")</f>
        <v>Launcher 6F EBU 4.0</v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43</v>
      </c>
      <c r="G44" s="142">
        <f>IF(ISNUMBER(SEARCH('Карта учёта'!$B$15,Расходка[Наименование расходного материала])),MAX($G$1:G43)+1,0)</f>
        <v>43</v>
      </c>
      <c r="H44" s="142">
        <f>IF(ISNUMBER(SEARCH('Карта учёта'!$B$16,Расходка[Наименование расходного материала])),MAX($H$1:H43)+1,0)</f>
        <v>43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>Launcher 6F JL 3.5</v>
      </c>
      <c r="T44" s="144" t="str">
        <f>IFERROR(INDEX(Расходка[Наименование расходного материала],MATCH(Расходка[№],Поиск_расходки[Индекс3],0)),"")</f>
        <v>Launcher 6F JL 3.5</v>
      </c>
      <c r="U44" s="144" t="str">
        <f>IFERROR(INDEX(Расходка[Наименование расходного материала],MATCH(Расходка[№],Поиск_расходки[Индекс4],0)),"")</f>
        <v>Launcher 6F JL 3.5</v>
      </c>
      <c r="V44" s="144" t="str">
        <f>IFERROR(INDEX(Расходка[Наименование расходного материала],MATCH(Расходка[№],Поиск_расходки[Индекс5],0)),"")</f>
        <v>Launcher 6F JL 3.5</v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44</v>
      </c>
      <c r="G45" s="142">
        <f>IF(ISNUMBER(SEARCH('Карта учёта'!$B$15,Расходка[Наименование расходного материала])),MAX($G$1:G44)+1,0)</f>
        <v>44</v>
      </c>
      <c r="H45" s="142">
        <f>IF(ISNUMBER(SEARCH('Карта учёта'!$B$16,Расходка[Наименование расходного материала])),MAX($H$1:H44)+1,0)</f>
        <v>44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>Launcher 6F JL 4.0</v>
      </c>
      <c r="T45" s="144" t="str">
        <f>IFERROR(INDEX(Расходка[Наименование расходного материала],MATCH(Расходка[№],Поиск_расходки[Индекс3],0)),"")</f>
        <v>Launcher 6F JL 4.0</v>
      </c>
      <c r="U45" s="144" t="str">
        <f>IFERROR(INDEX(Расходка[Наименование расходного материала],MATCH(Расходка[№],Поиск_расходки[Индекс4],0)),"")</f>
        <v>Launcher 6F JL 4.0</v>
      </c>
      <c r="V45" s="144" t="str">
        <f>IFERROR(INDEX(Расходка[Наименование расходного материала],MATCH(Расходка[№],Поиск_расходки[Индекс5],0)),"")</f>
        <v>Launcher 6F JL 4.0</v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45</v>
      </c>
      <c r="G46" s="142">
        <f>IF(ISNUMBER(SEARCH('Карта учёта'!$B$15,Расходка[Наименование расходного материала])),MAX($G$1:G45)+1,0)</f>
        <v>45</v>
      </c>
      <c r="H46" s="142">
        <f>IF(ISNUMBER(SEARCH('Карта учёта'!$B$16,Расходка[Наименование расходного материала])),MAX($H$1:H45)+1,0)</f>
        <v>45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>Launcher 6F JL 4.5</v>
      </c>
      <c r="T46" s="144" t="str">
        <f>IFERROR(INDEX(Расходка[Наименование расходного материала],MATCH(Расходка[№],Поиск_расходки[Индекс3],0)),"")</f>
        <v>Launcher 6F JL 4.5</v>
      </c>
      <c r="U46" s="144" t="str">
        <f>IFERROR(INDEX(Расходка[Наименование расходного материала],MATCH(Расходка[№],Поиск_расходки[Индекс4],0)),"")</f>
        <v>Launcher 6F JL 4.5</v>
      </c>
      <c r="V46" s="144" t="str">
        <f>IFERROR(INDEX(Расходка[Наименование расходного материала],MATCH(Расходка[№],Поиск_расходки[Индекс5],0)),"")</f>
        <v>Launcher 6F JL 4.5</v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46</v>
      </c>
      <c r="G47" s="142">
        <f>IF(ISNUMBER(SEARCH('Карта учёта'!$B$15,Расходка[Наименование расходного материала])),MAX($G$1:G46)+1,0)</f>
        <v>46</v>
      </c>
      <c r="H47" s="142">
        <f>IF(ISNUMBER(SEARCH('Карта учёта'!$B$16,Расходка[Наименование расходного материала])),MAX($H$1:H46)+1,0)</f>
        <v>46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>Launcher 6F JR 3.5</v>
      </c>
      <c r="T47" s="144" t="str">
        <f>IFERROR(INDEX(Расходка[Наименование расходного материала],MATCH(Расходка[№],Поиск_расходки[Индекс3],0)),"")</f>
        <v>Launcher 6F JR 3.5</v>
      </c>
      <c r="U47" s="144" t="str">
        <f>IFERROR(INDEX(Расходка[Наименование расходного материала],MATCH(Расходка[№],Поиск_расходки[Индекс4],0)),"")</f>
        <v>Launcher 6F JR 3.5</v>
      </c>
      <c r="V47" s="144" t="str">
        <f>IFERROR(INDEX(Расходка[Наименование расходного материала],MATCH(Расходка[№],Поиск_расходки[Индекс5],0)),"")</f>
        <v>Launcher 6F JR 3.5</v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47</v>
      </c>
      <c r="G48" s="142">
        <f>IF(ISNUMBER(SEARCH('Карта учёта'!$B$15,Расходка[Наименование расходного материала])),MAX($G$1:G47)+1,0)</f>
        <v>47</v>
      </c>
      <c r="H48" s="142">
        <f>IF(ISNUMBER(SEARCH('Карта учёта'!$B$16,Расходка[Наименование расходного материала])),MAX($H$1:H47)+1,0)</f>
        <v>47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>Launcher 6F JR 4.0</v>
      </c>
      <c r="T48" s="144" t="str">
        <f>IFERROR(INDEX(Расходка[Наименование расходного материала],MATCH(Расходка[№],Поиск_расходки[Индекс3],0)),"")</f>
        <v>Launcher 6F JR 4.0</v>
      </c>
      <c r="U48" s="144" t="str">
        <f>IFERROR(INDEX(Расходка[Наименование расходного материала],MATCH(Расходка[№],Поиск_расходки[Индекс4],0)),"")</f>
        <v>Launcher 6F JR 4.0</v>
      </c>
      <c r="V48" s="144" t="str">
        <f>IFERROR(INDEX(Расходка[Наименование расходного материала],MATCH(Расходка[№],Поиск_расходки[Индекс5],0)),"")</f>
        <v>Launcher 6F JR 4.0</v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48</v>
      </c>
      <c r="G49" s="142">
        <f>IF(ISNUMBER(SEARCH('Карта учёта'!$B$15,Расходка[Наименование расходного материала])),MAX($G$1:G48)+1,0)</f>
        <v>48</v>
      </c>
      <c r="H49" s="142">
        <f>IF(ISNUMBER(SEARCH('Карта учёта'!$B$16,Расходка[Наименование расходного материала])),MAX($H$1:H48)+1,0)</f>
        <v>48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>Launcher 7F JL 3.5</v>
      </c>
      <c r="T49" s="144" t="str">
        <f>IFERROR(INDEX(Расходка[Наименование расходного материала],MATCH(Расходка[№],Поиск_расходки[Индекс3],0)),"")</f>
        <v>Launcher 7F JL 3.5</v>
      </c>
      <c r="U49" s="144" t="str">
        <f>IFERROR(INDEX(Расходка[Наименование расходного материала],MATCH(Расходка[№],Поиск_расходки[Индекс4],0)),"")</f>
        <v>Launcher 7F JL 3.5</v>
      </c>
      <c r="V49" s="144" t="str">
        <f>IFERROR(INDEX(Расходка[Наименование расходного материала],MATCH(Расходка[№],Поиск_расходки[Индекс5],0)),"")</f>
        <v>Launcher 7F JL 3.5</v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49</v>
      </c>
      <c r="G50" s="142">
        <f>IF(ISNUMBER(SEARCH('Карта учёта'!$B$15,Расходка[Наименование расходного материала])),MAX($G$1:G49)+1,0)</f>
        <v>49</v>
      </c>
      <c r="H50" s="142">
        <f>IF(ISNUMBER(SEARCH('Карта учёта'!$B$16,Расходка[Наименование расходного материала])),MAX($H$1:H49)+1,0)</f>
        <v>49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>Launcher 7F JL 4.0</v>
      </c>
      <c r="T50" s="144" t="str">
        <f>IFERROR(INDEX(Расходка[Наименование расходного материала],MATCH(Расходка[№],Поиск_расходки[Индекс3],0)),"")</f>
        <v>Launcher 7F JL 4.0</v>
      </c>
      <c r="U50" s="144" t="str">
        <f>IFERROR(INDEX(Расходка[Наименование расходного материала],MATCH(Расходка[№],Поиск_расходки[Индекс4],0)),"")</f>
        <v>Launcher 7F JL 4.0</v>
      </c>
      <c r="V50" s="144" t="str">
        <f>IFERROR(INDEX(Расходка[Наименование расходного материала],MATCH(Расходка[№],Поиск_расходки[Индекс5],0)),"")</f>
        <v>Launcher 7F JL 4.0</v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1</v>
      </c>
      <c r="F51" s="142">
        <f>IF(ISNUMBER(SEARCH('Карта учёта'!$B$14,Расходка[[#This Row],[Наименование расходного материала]])),MAX($F$1:F50)+1,0)</f>
        <v>50</v>
      </c>
      <c r="G51" s="142">
        <f>IF(ISNUMBER(SEARCH('Карта учёта'!$B$15,Расходка[Наименование расходного материала])),MAX($G$1:G50)+1,0)</f>
        <v>50</v>
      </c>
      <c r="H51" s="142">
        <f>IF(ISNUMBER(SEARCH('Карта учёта'!$B$16,Расходка[Наименование расходного материала])),MAX($H$1:H50)+1,0)</f>
        <v>50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>Angio-Seal™ VIP</v>
      </c>
      <c r="T51" s="144" t="str">
        <f>IFERROR(INDEX(Расходка[Наименование расходного материала],MATCH(Расходка[№],Поиск_расходки[Индекс3],0)),"")</f>
        <v>Angio-Seal™ VIP</v>
      </c>
      <c r="U51" s="144" t="str">
        <f>IFERROR(INDEX(Расходка[Наименование расходного материала],MATCH(Расходка[№],Поиск_расходки[Индекс4],0)),"")</f>
        <v>Angio-Seal™ VIP</v>
      </c>
      <c r="V51" s="144" t="str">
        <f>IFERROR(INDEX(Расходка[Наименование расходного материала],MATCH(Расходка[№],Поиск_расходки[Индекс5],0)),"")</f>
        <v>Angio-Seal™ VIP</v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2022-10-28T18:38:21Z</cp:lastPrinted>
  <dcterms:created xsi:type="dcterms:W3CDTF">2015-06-05T18:19:34Z</dcterms:created>
  <dcterms:modified xsi:type="dcterms:W3CDTF">2022-10-28T18:41:22Z</dcterms:modified>
</cp:coreProperties>
</file>