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Лучший сосудистый центр 2022\КАГ ОКС\"/>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7" i="1" l="1"/>
  <c r="F57" i="1"/>
  <c r="G57" i="1"/>
  <c r="H57" i="1"/>
  <c r="I57" i="1"/>
  <c r="J57" i="1"/>
  <c r="K57" i="1"/>
  <c r="L57" i="1"/>
  <c r="M57" i="1"/>
  <c r="N57" i="1"/>
  <c r="O57" i="1"/>
  <c r="P57" i="1"/>
  <c r="Q57" i="1"/>
  <c r="E58" i="1"/>
  <c r="F58" i="1"/>
  <c r="G58" i="1"/>
  <c r="H58" i="1"/>
  <c r="I58" i="1"/>
  <c r="J58" i="1"/>
  <c r="K58" i="1"/>
  <c r="L58" i="1"/>
  <c r="M58" i="1"/>
  <c r="N58" i="1"/>
  <c r="O58" i="1"/>
  <c r="P58" i="1"/>
  <c r="Q58" i="1"/>
  <c r="E55" i="1" l="1"/>
  <c r="E56" i="1"/>
  <c r="F55" i="1"/>
  <c r="F56" i="1"/>
  <c r="G55" i="1"/>
  <c r="G56" i="1"/>
  <c r="H55" i="1"/>
  <c r="H56" i="1"/>
  <c r="I55" i="1"/>
  <c r="I56" i="1"/>
  <c r="J55" i="1"/>
  <c r="J56" i="1"/>
  <c r="K55" i="1"/>
  <c r="K56" i="1"/>
  <c r="L55" i="1"/>
  <c r="L56" i="1"/>
  <c r="M55" i="1"/>
  <c r="M56" i="1"/>
  <c r="N55" i="1"/>
  <c r="N56" i="1"/>
  <c r="O55" i="1"/>
  <c r="O56" i="1"/>
  <c r="P55" i="1"/>
  <c r="P56" i="1"/>
  <c r="Q55" i="1"/>
  <c r="Q56" i="1"/>
  <c r="E54" i="1" l="1"/>
  <c r="F54" i="1"/>
  <c r="G54" i="1"/>
  <c r="H54" i="1"/>
  <c r="I54" i="1"/>
  <c r="J54" i="1"/>
  <c r="K54" i="1"/>
  <c r="L54" i="1"/>
  <c r="M54" i="1"/>
  <c r="N54" i="1"/>
  <c r="O54" i="1"/>
  <c r="P54" i="1"/>
  <c r="Q54" i="1"/>
  <c r="E52" i="1" l="1"/>
  <c r="E53" i="1"/>
  <c r="F52" i="1"/>
  <c r="F53" i="1"/>
  <c r="G52" i="1"/>
  <c r="G53" i="1"/>
  <c r="H52" i="1"/>
  <c r="H53" i="1"/>
  <c r="I52" i="1"/>
  <c r="I53" i="1"/>
  <c r="J52" i="1"/>
  <c r="J53" i="1"/>
  <c r="K52" i="1"/>
  <c r="K53" i="1"/>
  <c r="L52" i="1"/>
  <c r="L53" i="1"/>
  <c r="M53" i="1"/>
  <c r="N53" i="1"/>
  <c r="O53" i="1"/>
  <c r="P53" i="1"/>
  <c r="Q53" i="1"/>
  <c r="C16"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E7" i="1"/>
  <c r="I7" i="1"/>
  <c r="F7" i="1"/>
  <c r="J9" i="1"/>
  <c r="M7" i="1"/>
  <c r="M8" i="1" s="1"/>
  <c r="M9" i="1" s="1"/>
  <c r="O8" i="1"/>
  <c r="O9" i="1" s="1"/>
  <c r="O10" i="1" s="1"/>
  <c r="H8" i="1"/>
  <c r="P12" i="1"/>
  <c r="Q9" i="1"/>
  <c r="L9" i="1"/>
  <c r="K8" i="1"/>
  <c r="N10" i="1" l="1"/>
  <c r="N11" i="1" s="1"/>
  <c r="E8" i="1"/>
  <c r="E9" i="1" s="1"/>
  <c r="E10" i="1" s="1"/>
  <c r="I8" i="1"/>
  <c r="I9" i="1" s="1"/>
  <c r="Q10" i="1"/>
  <c r="J10" i="1"/>
  <c r="G9" i="1"/>
  <c r="G10" i="1" s="1"/>
  <c r="H9" i="1"/>
  <c r="F8" i="1"/>
  <c r="M10" i="1"/>
  <c r="M11" i="1" s="1"/>
  <c r="M12" i="1" s="1"/>
  <c r="K9" i="1"/>
  <c r="N12" i="1"/>
  <c r="P13" i="1"/>
  <c r="Q11" i="1"/>
  <c r="Q12" i="1" s="1"/>
  <c r="Q13" i="1" s="1"/>
  <c r="O11" i="1"/>
  <c r="L10" i="1"/>
  <c r="F9" i="1" l="1"/>
  <c r="F10" i="1" s="1"/>
  <c r="F11" i="1" s="1"/>
  <c r="F12" i="1" s="1"/>
  <c r="O12" i="1"/>
  <c r="J11" i="1"/>
  <c r="K10" i="1"/>
  <c r="I10" i="1"/>
  <c r="I11" i="1" s="1"/>
  <c r="I12" i="1" s="1"/>
  <c r="P14" i="1"/>
  <c r="P15" i="1" s="1"/>
  <c r="H10" i="1"/>
  <c r="H11" i="1" s="1"/>
  <c r="H12" i="1" s="1"/>
  <c r="H13" i="1" s="1"/>
  <c r="N13" i="1"/>
  <c r="AA2" i="1" s="1"/>
  <c r="E11" i="1"/>
  <c r="G11" i="1"/>
  <c r="O13" i="1"/>
  <c r="O14" i="1" s="1"/>
  <c r="L11" i="1"/>
  <c r="L12" i="1" s="1"/>
  <c r="Q14" i="1"/>
  <c r="M13" i="1"/>
  <c r="M14" i="1" s="1"/>
  <c r="K11" i="1"/>
  <c r="F13" i="1" l="1"/>
  <c r="I13" i="1"/>
  <c r="I14" i="1" s="1"/>
  <c r="J12" i="1"/>
  <c r="G12" i="1"/>
  <c r="G13" i="1" s="1"/>
  <c r="J13" i="1"/>
  <c r="J14" i="1" s="1"/>
  <c r="J15" i="1" s="1"/>
  <c r="J16" i="1" s="1"/>
  <c r="N14" i="1"/>
  <c r="N15" i="1" s="1"/>
  <c r="E12" i="1"/>
  <c r="H14" i="1"/>
  <c r="H15" i="1" s="1"/>
  <c r="F14" i="1"/>
  <c r="F15" i="1" s="1"/>
  <c r="I15" i="1"/>
  <c r="M15" i="1"/>
  <c r="O15" i="1"/>
  <c r="L13" i="1"/>
  <c r="L14" i="1" s="1"/>
  <c r="L15" i="1" s="1"/>
  <c r="P16" i="1"/>
  <c r="Q15" i="1"/>
  <c r="K12" i="1"/>
  <c r="J17" i="1" l="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4" i="1"/>
  <c r="AD6" i="1"/>
  <c r="AD3" i="1"/>
  <c r="AD5" i="1"/>
  <c r="AD7" i="1"/>
  <c r="AD15" i="1"/>
  <c r="AD13" i="1"/>
  <c r="AD14" i="1"/>
  <c r="M21" i="1"/>
  <c r="O20" i="1"/>
  <c r="AD19" i="1"/>
  <c r="N19" i="1"/>
  <c r="N20" i="1" s="1"/>
  <c r="J22" i="1"/>
  <c r="L18" i="1"/>
  <c r="G16" i="1"/>
  <c r="G17" i="1" s="1"/>
  <c r="F20" i="1"/>
  <c r="Q25" i="1" l="1"/>
  <c r="K25" i="1"/>
  <c r="K26" i="1" s="1"/>
  <c r="K27" i="1" s="1"/>
  <c r="E16" i="1"/>
  <c r="E17" i="1" s="1"/>
  <c r="H24" i="1"/>
  <c r="AD18" i="1"/>
  <c r="AD21" i="1"/>
  <c r="G18" i="1"/>
  <c r="G19" i="1" s="1"/>
  <c r="G20" i="1" s="1"/>
  <c r="I27" i="1"/>
  <c r="M22" i="1"/>
  <c r="O21" i="1"/>
  <c r="N21" i="1"/>
  <c r="N22" i="1" s="1"/>
  <c r="P23" i="1"/>
  <c r="J23" i="1"/>
  <c r="J24" i="1" s="1"/>
  <c r="L19" i="1"/>
  <c r="L20" i="1" s="1"/>
  <c r="F21" i="1"/>
  <c r="K28" i="1" l="1"/>
  <c r="Q26" i="1"/>
  <c r="AD26" i="1" s="1"/>
  <c r="G21" i="1"/>
  <c r="G22" i="1" s="1"/>
  <c r="G23" i="1" s="1"/>
  <c r="H25" i="1"/>
  <c r="E18" i="1"/>
  <c r="I28" i="1"/>
  <c r="K29" i="1"/>
  <c r="P24" i="1"/>
  <c r="M23" i="1"/>
  <c r="O22" i="1"/>
  <c r="J25" i="1"/>
  <c r="N23" i="1"/>
  <c r="L21" i="1"/>
  <c r="F22" i="1"/>
  <c r="Q27" i="1" l="1"/>
  <c r="H26" i="1"/>
  <c r="H27" i="1" s="1"/>
  <c r="H28" i="1" s="1"/>
  <c r="H29" i="1" s="1"/>
  <c r="E19" i="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P25" i="1"/>
  <c r="N24" i="1"/>
  <c r="O23" i="1"/>
  <c r="O24" i="1" s="1"/>
  <c r="AA18" i="1"/>
  <c r="F23" i="1"/>
  <c r="F24" i="1" s="1"/>
  <c r="L25" i="1" l="1"/>
  <c r="L26" i="1" s="1"/>
  <c r="Q28" i="1"/>
  <c r="Q29" i="1"/>
  <c r="J47" i="1"/>
  <c r="J48" i="1" s="1"/>
  <c r="H30" i="1"/>
  <c r="H31" i="1" s="1"/>
  <c r="H32" i="1" s="1"/>
  <c r="E20" i="1"/>
  <c r="M25" i="1"/>
  <c r="M26" i="1" s="1"/>
  <c r="K31" i="1"/>
  <c r="I30" i="1"/>
  <c r="AA13" i="1"/>
  <c r="G25" i="1"/>
  <c r="G26" i="1" s="1"/>
  <c r="W2" i="1"/>
  <c r="P26" i="1"/>
  <c r="N25" i="1"/>
  <c r="AC18" i="1"/>
  <c r="AC4" i="1"/>
  <c r="AC3" i="1"/>
  <c r="AC13" i="1"/>
  <c r="AC5" i="1"/>
  <c r="AC6" i="1"/>
  <c r="AC14" i="1"/>
  <c r="AC7" i="1"/>
  <c r="AC21" i="1"/>
  <c r="AC19" i="1"/>
  <c r="AC15" i="1"/>
  <c r="AA4" i="1"/>
  <c r="AA21" i="1"/>
  <c r="AA15" i="1"/>
  <c r="AA3" i="1"/>
  <c r="AA6" i="1"/>
  <c r="AA5" i="1"/>
  <c r="AA14" i="1"/>
  <c r="AA19" i="1"/>
  <c r="O25" i="1"/>
  <c r="O26" i="1" s="1"/>
  <c r="F25" i="1"/>
  <c r="J49" i="1" l="1"/>
  <c r="J50" i="1" s="1"/>
  <c r="L27" i="1"/>
  <c r="L28" i="1" s="1"/>
  <c r="L29" i="1" s="1"/>
  <c r="Q30" i="1"/>
  <c r="AD30" i="1" s="1"/>
  <c r="E21"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O27" i="1"/>
  <c r="AC26" i="1"/>
  <c r="P27" i="1"/>
  <c r="F26" i="1"/>
  <c r="F27" i="1" s="1"/>
  <c r="N26" i="1"/>
  <c r="AB2" i="1"/>
  <c r="AB5" i="1"/>
  <c r="AB4" i="1"/>
  <c r="AB3" i="1"/>
  <c r="AB7" i="1"/>
  <c r="AB6" i="1"/>
  <c r="AB13" i="1"/>
  <c r="AB15" i="1"/>
  <c r="AB14" i="1"/>
  <c r="AB18" i="1"/>
  <c r="AB21" i="1"/>
  <c r="AB19" i="1"/>
  <c r="J51" i="1" l="1"/>
  <c r="W49" i="1" s="1"/>
  <c r="Q31" i="1"/>
  <c r="H47" i="1"/>
  <c r="H48" i="1" s="1"/>
  <c r="I47" i="1"/>
  <c r="I48" i="1" s="1"/>
  <c r="I49" i="1" s="1"/>
  <c r="I50" i="1" s="1"/>
  <c r="K43" i="1"/>
  <c r="E22" i="1"/>
  <c r="E23" i="1" s="1"/>
  <c r="E24" i="1" s="1"/>
  <c r="N27" i="1"/>
  <c r="M28" i="1"/>
  <c r="M29" i="1" s="1"/>
  <c r="L30" i="1"/>
  <c r="G29" i="1"/>
  <c r="F28" i="1"/>
  <c r="P28" i="1"/>
  <c r="O28" i="1"/>
  <c r="AA26" i="1"/>
  <c r="AA7" i="1"/>
  <c r="V2" i="1" l="1"/>
  <c r="W56" i="1"/>
  <c r="W58" i="1"/>
  <c r="W39" i="1"/>
  <c r="W40" i="1"/>
  <c r="W42" i="1"/>
  <c r="W46" i="1"/>
  <c r="W47" i="1"/>
  <c r="W41" i="1"/>
  <c r="W44" i="1"/>
  <c r="W54" i="1"/>
  <c r="W51" i="1"/>
  <c r="W43" i="1"/>
  <c r="W48" i="1"/>
  <c r="W45" i="1"/>
  <c r="W50" i="1"/>
  <c r="W52" i="1"/>
  <c r="W53" i="1"/>
  <c r="W55" i="1"/>
  <c r="I51" i="1"/>
  <c r="V41" i="1" s="1"/>
  <c r="W57" i="1"/>
  <c r="H49" i="1"/>
  <c r="U2" i="1" s="1"/>
  <c r="Q32" i="1"/>
  <c r="AD31" i="1"/>
  <c r="Q33" i="1"/>
  <c r="AD17" i="1" s="1"/>
  <c r="N28" i="1"/>
  <c r="V48" i="1"/>
  <c r="V44" i="1"/>
  <c r="K44" i="1"/>
  <c r="G30" i="1"/>
  <c r="G31" i="1" s="1"/>
  <c r="G32" i="1" s="1"/>
  <c r="G33" i="1" s="1"/>
  <c r="G34" i="1" s="1"/>
  <c r="G35" i="1" s="1"/>
  <c r="G36" i="1" s="1"/>
  <c r="G37" i="1" s="1"/>
  <c r="G38" i="1" s="1"/>
  <c r="G39" i="1" s="1"/>
  <c r="G40" i="1" s="1"/>
  <c r="G41" i="1" s="1"/>
  <c r="G42" i="1" s="1"/>
  <c r="E25" i="1"/>
  <c r="AD16" i="1"/>
  <c r="L31" i="1"/>
  <c r="L32" i="1" s="1"/>
  <c r="M30" i="1"/>
  <c r="F29" i="1"/>
  <c r="F30" i="1" s="1"/>
  <c r="N29" i="1"/>
  <c r="P29" i="1"/>
  <c r="O29" i="1"/>
  <c r="V55" i="1" l="1"/>
  <c r="V43" i="1"/>
  <c r="V49" i="1"/>
  <c r="V54" i="1"/>
  <c r="V46" i="1"/>
  <c r="V50" i="1"/>
  <c r="V40" i="1"/>
  <c r="V45" i="1"/>
  <c r="V42" i="1"/>
  <c r="V56" i="1"/>
  <c r="V51" i="1"/>
  <c r="V52" i="1"/>
  <c r="V57" i="1"/>
  <c r="V58" i="1"/>
  <c r="V47" i="1"/>
  <c r="V53" i="1"/>
  <c r="V39" i="1"/>
  <c r="H50" i="1"/>
  <c r="Q34" i="1"/>
  <c r="AD34" i="1" s="1"/>
  <c r="K45" i="1"/>
  <c r="G43" i="1"/>
  <c r="G44" i="1" s="1"/>
  <c r="G45" i="1" s="1"/>
  <c r="E26" i="1"/>
  <c r="F31" i="1"/>
  <c r="F32" i="1" s="1"/>
  <c r="F33" i="1" s="1"/>
  <c r="F34" i="1" s="1"/>
  <c r="F35" i="1" s="1"/>
  <c r="F36" i="1" s="1"/>
  <c r="F37" i="1" s="1"/>
  <c r="F38" i="1" s="1"/>
  <c r="F39" i="1" s="1"/>
  <c r="F40" i="1" s="1"/>
  <c r="F41" i="1" s="1"/>
  <c r="F42" i="1" s="1"/>
  <c r="F43" i="1" s="1"/>
  <c r="F44" i="1" s="1"/>
  <c r="F45" i="1" s="1"/>
  <c r="L33" i="1"/>
  <c r="M31" i="1"/>
  <c r="N30" i="1"/>
  <c r="O30" i="1"/>
  <c r="P30" i="1"/>
  <c r="AC25" i="1"/>
  <c r="AB25" i="1"/>
  <c r="AA25" i="1"/>
  <c r="H51" i="1" l="1"/>
  <c r="U57" i="1" s="1"/>
  <c r="Q35" i="1"/>
  <c r="F46" i="1"/>
  <c r="F47" i="1" s="1"/>
  <c r="F48" i="1" s="1"/>
  <c r="F49" i="1" s="1"/>
  <c r="F50" i="1" s="1"/>
  <c r="G46" i="1"/>
  <c r="K46" i="1"/>
  <c r="T2" i="1"/>
  <c r="AD33" i="1"/>
  <c r="AD32" i="1"/>
  <c r="E27" i="1"/>
  <c r="M32" i="1"/>
  <c r="M33" i="1" s="1"/>
  <c r="L34" i="1"/>
  <c r="S2" i="1"/>
  <c r="AC30" i="1"/>
  <c r="P31" i="1"/>
  <c r="AB30" i="1"/>
  <c r="O31" i="1"/>
  <c r="AA30" i="1"/>
  <c r="N31" i="1"/>
  <c r="U52" i="1" l="1"/>
  <c r="U42" i="1"/>
  <c r="U45" i="1"/>
  <c r="U47" i="1"/>
  <c r="U54" i="1"/>
  <c r="U58" i="1"/>
  <c r="U49" i="1"/>
  <c r="U50" i="1"/>
  <c r="U44" i="1"/>
  <c r="U56" i="1"/>
  <c r="U55" i="1"/>
  <c r="U53" i="1"/>
  <c r="U51" i="1"/>
  <c r="U41" i="1"/>
  <c r="U48" i="1"/>
  <c r="U46" i="1"/>
  <c r="U40" i="1"/>
  <c r="U39" i="1"/>
  <c r="U43" i="1"/>
  <c r="F51" i="1"/>
  <c r="S43" i="1" s="1"/>
  <c r="Q36" i="1"/>
  <c r="S50" i="1"/>
  <c r="G47" i="1"/>
  <c r="K47" i="1"/>
  <c r="AD20" i="1"/>
  <c r="E28" i="1"/>
  <c r="L35" i="1"/>
  <c r="M34" i="1"/>
  <c r="AB31" i="1"/>
  <c r="O32" i="1"/>
  <c r="O33" i="1" s="1"/>
  <c r="AA31" i="1"/>
  <c r="N32" i="1"/>
  <c r="N33" i="1" s="1"/>
  <c r="AC31" i="1"/>
  <c r="P32" i="1"/>
  <c r="P33" i="1" s="1"/>
  <c r="AA29" i="1"/>
  <c r="AB29" i="1"/>
  <c r="AC29" i="1"/>
  <c r="S55" i="1" l="1"/>
  <c r="S51" i="1"/>
  <c r="S42" i="1"/>
  <c r="S47" i="1"/>
  <c r="S39" i="1"/>
  <c r="S41" i="1"/>
  <c r="S45" i="1"/>
  <c r="S54" i="1"/>
  <c r="S56" i="1"/>
  <c r="S44" i="1"/>
  <c r="S48" i="1"/>
  <c r="S49" i="1"/>
  <c r="S40" i="1"/>
  <c r="S46" i="1"/>
  <c r="S53" i="1"/>
  <c r="S57" i="1"/>
  <c r="S58" i="1"/>
  <c r="S52" i="1"/>
  <c r="AD36" i="1"/>
  <c r="Q37" i="1"/>
  <c r="AD37" i="1" s="1"/>
  <c r="G48" i="1"/>
  <c r="K48" i="1"/>
  <c r="E29" i="1"/>
  <c r="E30" i="1" s="1"/>
  <c r="E31" i="1" s="1"/>
  <c r="L36" i="1"/>
  <c r="M35" i="1"/>
  <c r="AC17" i="1"/>
  <c r="P34" i="1"/>
  <c r="AA17" i="1"/>
  <c r="N34" i="1"/>
  <c r="N35" i="1" s="1"/>
  <c r="N36" i="1" s="1"/>
  <c r="N37" i="1" s="1"/>
  <c r="N38" i="1" s="1"/>
  <c r="N39" i="1" s="1"/>
  <c r="N40" i="1" s="1"/>
  <c r="N41" i="1" s="1"/>
  <c r="N42" i="1" s="1"/>
  <c r="AB17" i="1"/>
  <c r="O34" i="1"/>
  <c r="K49" i="1" l="1"/>
  <c r="K50" i="1" s="1"/>
  <c r="G49" i="1"/>
  <c r="O35" i="1"/>
  <c r="O36" i="1" s="1"/>
  <c r="O37" i="1" s="1"/>
  <c r="O38" i="1" s="1"/>
  <c r="O39" i="1" s="1"/>
  <c r="O40" i="1" s="1"/>
  <c r="O41" i="1" s="1"/>
  <c r="O42" i="1" s="1"/>
  <c r="P35" i="1"/>
  <c r="P36" i="1" s="1"/>
  <c r="P37" i="1" s="1"/>
  <c r="P38" i="1" s="1"/>
  <c r="P39" i="1" s="1"/>
  <c r="P40" i="1" s="1"/>
  <c r="P41" i="1" s="1"/>
  <c r="P42" i="1" s="1"/>
  <c r="Q38" i="1"/>
  <c r="X2" i="1"/>
  <c r="O43" i="1"/>
  <c r="AA42" i="1"/>
  <c r="N43" i="1"/>
  <c r="AC42" i="1"/>
  <c r="P43" i="1"/>
  <c r="AA41" i="1"/>
  <c r="AA40" i="1"/>
  <c r="AA39" i="1"/>
  <c r="AB39" i="1"/>
  <c r="AB40" i="1"/>
  <c r="AB41" i="1"/>
  <c r="AC40" i="1"/>
  <c r="AC41" i="1"/>
  <c r="AC39" i="1"/>
  <c r="AB38" i="1"/>
  <c r="AB32" i="1"/>
  <c r="AA38" i="1"/>
  <c r="AA32" i="1"/>
  <c r="AC38" i="1"/>
  <c r="AC32" i="1"/>
  <c r="E32" i="1"/>
  <c r="E33" i="1" s="1"/>
  <c r="E34" i="1" s="1"/>
  <c r="L37" i="1"/>
  <c r="AA37" i="1"/>
  <c r="AA16" i="1"/>
  <c r="AC37" i="1"/>
  <c r="AC16" i="1"/>
  <c r="AB37" i="1"/>
  <c r="AB16" i="1"/>
  <c r="M36" i="1"/>
  <c r="AB36" i="1"/>
  <c r="AA36" i="1"/>
  <c r="AC36" i="1"/>
  <c r="AB34" i="1"/>
  <c r="AB22" i="1"/>
  <c r="AA34" i="1"/>
  <c r="AA22" i="1"/>
  <c r="AC34" i="1"/>
  <c r="AC22" i="1"/>
  <c r="AB42" i="1" l="1"/>
  <c r="K51" i="1"/>
  <c r="G50" i="1"/>
  <c r="X54" i="1"/>
  <c r="X53" i="1"/>
  <c r="X50" i="1"/>
  <c r="X49" i="1"/>
  <c r="AD38" i="1"/>
  <c r="Q39" i="1"/>
  <c r="AC43" i="1"/>
  <c r="P44" i="1"/>
  <c r="AA43" i="1"/>
  <c r="N44" i="1"/>
  <c r="AB43" i="1"/>
  <c r="O44" i="1"/>
  <c r="AA33" i="1"/>
  <c r="L38" i="1"/>
  <c r="L39" i="1" s="1"/>
  <c r="AC33" i="1"/>
  <c r="AB33" i="1"/>
  <c r="E35" i="1"/>
  <c r="E36" i="1" s="1"/>
  <c r="M37" i="1"/>
  <c r="X57" i="1" l="1"/>
  <c r="X58" i="1"/>
  <c r="X48" i="1"/>
  <c r="X47" i="1"/>
  <c r="X43" i="1"/>
  <c r="X44" i="1"/>
  <c r="X42" i="1"/>
  <c r="X45" i="1"/>
  <c r="X40" i="1"/>
  <c r="X39" i="1"/>
  <c r="X41" i="1"/>
  <c r="X46" i="1"/>
  <c r="G51" i="1"/>
  <c r="T58" i="1" s="1"/>
  <c r="T42" i="1"/>
  <c r="X55" i="1"/>
  <c r="X51" i="1"/>
  <c r="X56" i="1"/>
  <c r="X52" i="1"/>
  <c r="T51" i="1"/>
  <c r="T54" i="1"/>
  <c r="AD39" i="1"/>
  <c r="AA35" i="1"/>
  <c r="AC35" i="1"/>
  <c r="AC23" i="1"/>
  <c r="Q40" i="1"/>
  <c r="O45" i="1"/>
  <c r="O46" i="1" s="1"/>
  <c r="AB46" i="1" s="1"/>
  <c r="AB20" i="1"/>
  <c r="N45" i="1"/>
  <c r="N46" i="1" s="1"/>
  <c r="N47" i="1" s="1"/>
  <c r="AA47" i="1" s="1"/>
  <c r="AA20" i="1"/>
  <c r="P45" i="1"/>
  <c r="P46" i="1" s="1"/>
  <c r="P47" i="1" s="1"/>
  <c r="AC20" i="1"/>
  <c r="AA44" i="1"/>
  <c r="AC44" i="1"/>
  <c r="L40" i="1"/>
  <c r="E37" i="1"/>
  <c r="E38" i="1" s="1"/>
  <c r="E39" i="1" s="1"/>
  <c r="E40" i="1" s="1"/>
  <c r="E41" i="1" s="1"/>
  <c r="M38" i="1"/>
  <c r="M39" i="1" s="1"/>
  <c r="M40" i="1" s="1"/>
  <c r="T48" i="1" l="1"/>
  <c r="T43" i="1"/>
  <c r="T44" i="1"/>
  <c r="T49" i="1"/>
  <c r="T52" i="1"/>
  <c r="T50" i="1"/>
  <c r="T45" i="1"/>
  <c r="T40" i="1"/>
  <c r="T46" i="1"/>
  <c r="T41" i="1"/>
  <c r="T39" i="1"/>
  <c r="T55" i="1"/>
  <c r="T53" i="1"/>
  <c r="T57" i="1"/>
  <c r="T56" i="1"/>
  <c r="T47" i="1"/>
  <c r="AC47" i="1"/>
  <c r="AA46" i="1"/>
  <c r="Q41" i="1"/>
  <c r="AA23" i="1"/>
  <c r="AB23" i="1"/>
  <c r="E42" i="1"/>
  <c r="E43" i="1" s="1"/>
  <c r="E44" i="1" s="1"/>
  <c r="E45" i="1" s="1"/>
  <c r="E46" i="1" s="1"/>
  <c r="E47" i="1" s="1"/>
  <c r="E48" i="1" s="1"/>
  <c r="E49" i="1" s="1"/>
  <c r="E50" i="1" s="1"/>
  <c r="E51" i="1" s="1"/>
  <c r="AC46" i="1"/>
  <c r="P48" i="1"/>
  <c r="N48" i="1"/>
  <c r="AA48" i="1"/>
  <c r="O47" i="1"/>
  <c r="AB47" i="1" s="1"/>
  <c r="M41" i="1"/>
  <c r="L41" i="1"/>
  <c r="R2" i="1"/>
  <c r="R57" i="1" l="1"/>
  <c r="R58" i="1"/>
  <c r="AC45" i="1"/>
  <c r="P49" i="1"/>
  <c r="P50" i="1" s="1"/>
  <c r="AA45" i="1"/>
  <c r="N49" i="1"/>
  <c r="N50" i="1" s="1"/>
  <c r="AB35" i="1"/>
  <c r="AC28" i="1"/>
  <c r="Q42" i="1"/>
  <c r="AD22" i="1"/>
  <c r="Q43" i="1"/>
  <c r="R31" i="1"/>
  <c r="R33" i="1"/>
  <c r="R20" i="1"/>
  <c r="R12" i="1"/>
  <c r="R6" i="1"/>
  <c r="R24" i="1"/>
  <c r="R29" i="1"/>
  <c r="R35" i="1"/>
  <c r="R30" i="1"/>
  <c r="R41" i="1"/>
  <c r="R51" i="1"/>
  <c r="R46" i="1"/>
  <c r="R14" i="1"/>
  <c r="R37" i="1"/>
  <c r="R9" i="1"/>
  <c r="R27" i="1"/>
  <c r="R10" i="1"/>
  <c r="R5" i="1"/>
  <c r="R3" i="1"/>
  <c r="R13" i="1"/>
  <c r="R4" i="1"/>
  <c r="R43" i="1"/>
  <c r="R49" i="1"/>
  <c r="R47" i="1"/>
  <c r="R11" i="1"/>
  <c r="R28" i="1"/>
  <c r="R36" i="1"/>
  <c r="R34" i="1"/>
  <c r="R8" i="1"/>
  <c r="R16" i="1"/>
  <c r="R15" i="1"/>
  <c r="R19" i="1"/>
  <c r="R22" i="1"/>
  <c r="R23" i="1"/>
  <c r="R26" i="1"/>
  <c r="R18" i="1"/>
  <c r="R17" i="1"/>
  <c r="R7" i="1"/>
  <c r="R21" i="1"/>
  <c r="R32" i="1"/>
  <c r="R38" i="1"/>
  <c r="R25" i="1"/>
  <c r="R39" i="1"/>
  <c r="R40" i="1"/>
  <c r="R42" i="1"/>
  <c r="R48" i="1"/>
  <c r="R44" i="1"/>
  <c r="R45" i="1"/>
  <c r="R52" i="1"/>
  <c r="R56" i="1"/>
  <c r="R55" i="1"/>
  <c r="R53" i="1"/>
  <c r="R50" i="1"/>
  <c r="R54" i="1"/>
  <c r="AB44" i="1"/>
  <c r="O48" i="1"/>
  <c r="AA50" i="1"/>
  <c r="AA49"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N51" i="1" l="1"/>
  <c r="N52" i="1" s="1"/>
  <c r="AA58" i="1" s="1"/>
  <c r="P51" i="1"/>
  <c r="P52" i="1" s="1"/>
  <c r="AC58" i="1" s="1"/>
  <c r="AB45" i="1"/>
  <c r="O49" i="1"/>
  <c r="Q44" i="1"/>
  <c r="AA56" i="1"/>
  <c r="AA55" i="1"/>
  <c r="AA10" i="1"/>
  <c r="AA9" i="1"/>
  <c r="AA27" i="1"/>
  <c r="AA11" i="1"/>
  <c r="AA24" i="1"/>
  <c r="AA8" i="1"/>
  <c r="AA12" i="1"/>
  <c r="AA28" i="1"/>
  <c r="AC55" i="1"/>
  <c r="AC56" i="1"/>
  <c r="AC11" i="1"/>
  <c r="AC27" i="1"/>
  <c r="AC10" i="1"/>
  <c r="AC8" i="1"/>
  <c r="AC24" i="1"/>
  <c r="AC9" i="1"/>
  <c r="AC12" i="1"/>
  <c r="M43" i="1"/>
  <c r="L43" i="1"/>
  <c r="T5" i="1"/>
  <c r="T3" i="1"/>
  <c r="T4" i="1"/>
  <c r="T37" i="1"/>
  <c r="T34" i="1"/>
  <c r="T35" i="1"/>
  <c r="T15" i="1"/>
  <c r="T24" i="1"/>
  <c r="T6" i="1"/>
  <c r="T11" i="1"/>
  <c r="T25" i="1"/>
  <c r="T12" i="1"/>
  <c r="T9" i="1"/>
  <c r="T23" i="1"/>
  <c r="T16" i="1"/>
  <c r="T20" i="1"/>
  <c r="T30" i="1"/>
  <c r="T33" i="1"/>
  <c r="T38" i="1"/>
  <c r="T36" i="1"/>
  <c r="T19" i="1"/>
  <c r="T21" i="1"/>
  <c r="T14" i="1"/>
  <c r="T17" i="1"/>
  <c r="T28" i="1"/>
  <c r="T7" i="1"/>
  <c r="T8" i="1"/>
  <c r="T26" i="1"/>
  <c r="T13" i="1"/>
  <c r="T22" i="1"/>
  <c r="T18" i="1"/>
  <c r="T10" i="1"/>
  <c r="T27" i="1"/>
  <c r="T29" i="1"/>
  <c r="T31" i="1"/>
  <c r="T32" i="1"/>
  <c r="AC57" i="1" l="1"/>
  <c r="AA57" i="1"/>
  <c r="AC53" i="1"/>
  <c r="AC51" i="1"/>
  <c r="AC54" i="1"/>
  <c r="AC52" i="1"/>
  <c r="AA54" i="1"/>
  <c r="AA52" i="1"/>
  <c r="AA51" i="1"/>
  <c r="AA53" i="1"/>
  <c r="AB49" i="1"/>
  <c r="Q45" i="1"/>
  <c r="Q46" i="1" s="1"/>
  <c r="Q47" i="1" s="1"/>
  <c r="AD35" i="1"/>
  <c r="O50" i="1"/>
  <c r="O51" i="1" s="1"/>
  <c r="O52" i="1" s="1"/>
  <c r="AB58" i="1" s="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AB53" i="1" l="1"/>
  <c r="AB52" i="1"/>
  <c r="Q48" i="1"/>
  <c r="Q49" i="1" s="1"/>
  <c r="Q50" i="1" s="1"/>
  <c r="Q51" i="1" s="1"/>
  <c r="Q52" i="1" s="1"/>
  <c r="AD58" i="1" s="1"/>
  <c r="AB54" i="1"/>
  <c r="AB57" i="1"/>
  <c r="AB50" i="1"/>
  <c r="AD50" i="1"/>
  <c r="AD42" i="1"/>
  <c r="AD41" i="1"/>
  <c r="AD40" i="1"/>
  <c r="AD43" i="1"/>
  <c r="AD45" i="1"/>
  <c r="AD46" i="1"/>
  <c r="AD44" i="1"/>
  <c r="AD47" i="1"/>
  <c r="AD48" i="1"/>
  <c r="AD49" i="1"/>
  <c r="AB51" i="1"/>
  <c r="AD51" i="1"/>
  <c r="AB56" i="1"/>
  <c r="AB55" i="1"/>
  <c r="AB10" i="1"/>
  <c r="AB9" i="1"/>
  <c r="AB27" i="1"/>
  <c r="AB11" i="1"/>
  <c r="AB8" i="1"/>
  <c r="AB24" i="1"/>
  <c r="AB12" i="1"/>
  <c r="AB28" i="1"/>
  <c r="AD56"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AD57" i="1" l="1"/>
  <c r="AD54" i="1"/>
  <c r="AD53" i="1"/>
  <c r="M49" i="1"/>
  <c r="L48" i="1"/>
  <c r="Y2"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L49" i="1" l="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M51" i="1" l="1"/>
  <c r="M52" i="1" s="1"/>
  <c r="Z56" i="1" s="1"/>
  <c r="Z4" i="1"/>
  <c r="L50" i="1"/>
  <c r="Z50" i="1" l="1"/>
  <c r="Z38" i="1"/>
  <c r="Z16" i="1"/>
  <c r="Z24" i="1"/>
  <c r="Z40" i="1"/>
  <c r="Z54" i="1"/>
  <c r="Z5" i="1"/>
  <c r="Z7" i="1"/>
  <c r="Z3" i="1"/>
  <c r="Z32" i="1"/>
  <c r="Z10" i="1"/>
  <c r="Z46" i="1"/>
  <c r="Z52" i="1"/>
  <c r="Z53" i="1"/>
  <c r="Z37" i="1"/>
  <c r="Z22" i="1"/>
  <c r="Z26" i="1"/>
  <c r="Z39" i="1"/>
  <c r="Z48" i="1"/>
  <c r="Z17" i="1"/>
  <c r="Z34" i="1"/>
  <c r="Z31" i="1"/>
  <c r="Z43" i="1"/>
  <c r="Z35" i="1"/>
  <c r="Z36" i="1"/>
  <c r="Z58" i="1"/>
  <c r="Z2" i="1"/>
  <c r="Z55" i="1"/>
  <c r="Z51" i="1"/>
  <c r="Z28" i="1"/>
  <c r="Z57" i="1"/>
  <c r="Z44" i="1"/>
  <c r="Z41" i="1"/>
  <c r="Z21" i="1"/>
  <c r="Z15" i="1"/>
  <c r="Z27" i="1"/>
  <c r="Z25" i="1"/>
  <c r="Z23" i="1"/>
  <c r="Z19" i="1"/>
  <c r="Z14" i="1"/>
  <c r="Z11" i="1"/>
  <c r="Z49" i="1"/>
  <c r="Z20" i="1"/>
  <c r="Z8" i="1"/>
  <c r="Z29" i="1"/>
  <c r="Z18" i="1"/>
  <c r="Z42" i="1"/>
  <c r="Z13" i="1"/>
  <c r="Z12" i="1"/>
  <c r="Z33" i="1"/>
  <c r="Z9" i="1"/>
  <c r="Z30" i="1"/>
  <c r="Z47" i="1"/>
  <c r="Z6" i="1"/>
  <c r="Z45" i="1"/>
  <c r="L51" i="1"/>
  <c r="Y58" i="1" s="1"/>
  <c r="Y27" i="1"/>
  <c r="Y49" i="1"/>
  <c r="Y18" i="1"/>
  <c r="Y57" i="1"/>
  <c r="Y17" i="1"/>
  <c r="Y15" i="1"/>
  <c r="Y22" i="1"/>
  <c r="Y16" i="1"/>
  <c r="Y46" i="1"/>
  <c r="Y39" i="1"/>
  <c r="Y38" i="1"/>
  <c r="Y10" i="1"/>
  <c r="Y9" i="1"/>
  <c r="Y40" i="1"/>
  <c r="Y31" i="1"/>
  <c r="Y6" i="1"/>
  <c r="Y11" i="1"/>
  <c r="Y12" i="1"/>
  <c r="Y50" i="1"/>
  <c r="Y56" i="1"/>
  <c r="Y53" i="1"/>
  <c r="Y54" i="1"/>
  <c r="Y26" i="1" l="1"/>
  <c r="Y7" i="1"/>
  <c r="Y43" i="1"/>
  <c r="Y3" i="1"/>
  <c r="Y55" i="1"/>
  <c r="Y51" i="1"/>
  <c r="Y52" i="1"/>
  <c r="Y44" i="1"/>
  <c r="Y42" i="1"/>
  <c r="Y30" i="1"/>
  <c r="Y29" i="1"/>
  <c r="Y5" i="1"/>
  <c r="Y36" i="1"/>
  <c r="Y21" i="1"/>
  <c r="Y33" i="1"/>
  <c r="Y47" i="1"/>
  <c r="Y35" i="1"/>
  <c r="Y8" i="1"/>
  <c r="Y19" i="1"/>
  <c r="Y25" i="1"/>
  <c r="Y32" i="1"/>
  <c r="Y48" i="1"/>
  <c r="Y45" i="1"/>
  <c r="Y34" i="1"/>
  <c r="Y14" i="1"/>
  <c r="Y23" i="1"/>
  <c r="Y37" i="1"/>
  <c r="Y20" i="1"/>
  <c r="Y4" i="1"/>
  <c r="Y13" i="1"/>
  <c r="Y24" i="1"/>
  <c r="Y41" i="1"/>
  <c r="Y28"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<sst xmlns="http://schemas.openxmlformats.org/spreadsheetml/2006/main" count="768" uniqueCount="479">
  <si>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</si>
  <si>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</si>
  <si>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</si>
  <si>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</si>
  <si>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</si>
  <si>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</si>
  <si>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</si>
  <si>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</si>
  <si>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</si>
  <si>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</si>
  <si>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</si>
  <si>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</si>
  <si>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</si>
  <si>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</si>
  <si>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</si>
  <si>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</si>
  <si>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</si>
  <si>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</si>
  <si>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</si>
  <si>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</si>
  <si>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</si>
  <si>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</si>
  <si>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</si>
  <si>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</si>
  <si>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</si>
  <si>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</si>
  <si>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</si>
  <si>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</si>
  <si>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</si>
  <si>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</si>
  <si>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</si>
  <si>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</si>
  <si>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</si>
  <si>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</si>
  <si>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</si>
  <si>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</si>
  <si>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</si>
  <si>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</si>
  <si>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</si>
  <si>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</si>
  <si>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</si>
  <si>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</si>
  <si>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</si>
  <si>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</si>
  <si>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</si>
  <si>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</si>
  <si>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</si>
  <si>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</si>
  <si>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</si>
  <si>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</si>
  <si>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</si>
  <si>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</si>
  <si>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</si>
  <si>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</si>
  <si>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</si>
  <si>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</si>
  <si>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</si>
  <si>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</si>
  <si>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</si>
  <si>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</si>
  <si>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</si>
  <si>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</si>
  <si>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</si>
  <si>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</si>
  <si>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</si>
  <si>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</si>
  <si>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</si>
  <si>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</si>
  <si>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</si>
  <si>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</si>
  <si>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</si>
  <si>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</si>
  <si>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</si>
  <si>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</si>
  <si>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</si>
  <si>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</si>
  <si>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</si>
  <si>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</si>
  <si>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</si>
  <si>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</si>
  <si>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</si>
  <si>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</si>
  <si>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</si>
  <si>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</si>
  <si>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</si>
  <si>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</si>
  <si>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</si>
  <si>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</si>
  <si>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</si>
  <si>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</si>
  <si>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</si>
  <si>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</si>
  <si>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</si>
  <si>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</si>
  <si>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</si>
  <si>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</si>
  <si>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</si>
  <si>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</si>
  <si>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</si>
  <si>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</si>
  <si>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</si>
  <si>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</si>
  <si>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</si>
  <si>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</si>
  <si>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</si>
  <si>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</si>
  <si>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</si>
  <si>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</si>
  <si>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</si>
  <si>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</si>
  <si>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</si>
  <si>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</si>
  <si>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</si>
  <si>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</si>
  <si>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</si>
  <si>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</si>
  <si>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</si>
  <si>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</si>
  <si>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</si>
  <si>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</si>
  <si>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</si>
  <si>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</si>
  <si>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</si>
  <si>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</si>
  <si>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</si>
  <si>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</si>
  <si>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</si>
  <si>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</si>
  <si>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</si>
  <si>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</si>
  <si>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</si>
  <si>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</si>
  <si>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</si>
  <si>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</si>
  <si>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</si>
  <si>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</si>
  <si>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</si>
  <si>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</si>
  <si>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</si>
  <si>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</si>
  <si>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</si>
  <si>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</si>
  <si>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</si>
  <si>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</si>
  <si>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</si>
  <si>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</si>
  <si>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</si>
  <si>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</si>
  <si>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</si>
  <si>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</si>
  <si>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</si>
  <si>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</si>
  <si>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</si>
  <si>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</si>
  <si>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</si>
  <si>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</si>
  <si>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</si>
  <si>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</si>
  <si>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</si>
  <si>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</si>
  <si>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</si>
  <si>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</si>
  <si>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</si>
  <si>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</si>
  <si>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</si>
  <si>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</si>
  <si>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</si>
  <si>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</si>
  <si>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</si>
  <si>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</si>
  <si>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</si>
  <si>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</si>
  <si>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</si>
  <si>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</si>
  <si>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</si>
  <si>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</si>
  <si>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</si>
  <si>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</si>
  <si>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</si>
  <si>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</si>
  <si>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</si>
  <si>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</si>
  <si>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</si>
  <si>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</si>
  <si>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</si>
  <si>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</si>
  <si>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</si>
  <si>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</si>
  <si>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</si>
  <si>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</si>
  <si>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</si>
  <si>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</si>
  <si>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</si>
  <si>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</si>
  <si>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</si>
  <si>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</si>
  <si>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</si>
  <si>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</si>
  <si>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</si>
  <si>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</si>
  <si>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</si>
  <si>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</si>
  <si>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</si>
  <si>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</si>
  <si>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</si>
  <si>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</si>
  <si>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</si>
  <si>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</si>
  <si>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</si>
  <si>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</si>
  <si>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</si>
  <si>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</si>
  <si>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</si>
  <si>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</si>
  <si>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</si>
  <si>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</si>
  <si>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</si>
  <si>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</si>
  <si>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</si>
  <si>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</si>
  <si>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</si>
  <si>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</si>
  <si>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</si>
  <si>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</si>
  <si>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</si>
  <si>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</si>
  <si>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</si>
  <si>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</si>
  <si>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</si>
  <si>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</si>
  <si>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</si>
  <si>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</si>
  <si>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</si>
  <si>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</si>
  <si>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</si>
  <si>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</si>
  <si>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</si>
  <si>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</si>
  <si>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</si>
  <si>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</si>
  <si>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</si>
  <si>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</si>
  <si>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</si>
  <si>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</si>
  <si>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</si>
  <si>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</si>
  <si>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</si>
  <si>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</si>
  <si>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</si>
  <si>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</si>
  <si>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</si>
  <si>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</si>
  <si>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</si>
  <si>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</si>
  <si>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</si>
  <si>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</si>
  <si>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</si>
  <si>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</si>
  <si>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</si>
  <si>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</si>
  <si>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</si>
  <si>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</si>
  <si>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</si>
  <si>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</si>
  <si>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</si>
  <si>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</si>
  <si>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</si>
  <si>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</si>
  <si>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</si>
  <si>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</si>
  <si>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</si>
  <si>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</si>
  <si>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</si>
  <si>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</si>
  <si>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</si>
  <si>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</si>
  <si>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</si>
  <si>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</si>
  <si>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</si>
  <si>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</si>
  <si>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</si>
  <si>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</si>
  <si>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</si>
  <si>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</si>
  <si>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</si>
  <si>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</si>
  <si>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</si>
  <si>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</si>
  <si>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</si>
  <si>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</si>
  <si>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</si>
  <si>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</si>
  <si>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</si>
  <si>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</si>
  <si>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</si>
  <si>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</si>
  <si>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</si>
  <si>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</si>
  <si>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</si>
  <si>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</si>
  <si>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</si>
  <si>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</si>
  <si>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</si>
  <si>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</si>
  <si>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</si>
  <si>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</si>
  <si>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</si>
  <si>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</si>
  <si>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</si>
  <si>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</si>
  <si>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</si>
  <si>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</si>
  <si>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</si>
  <si>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</si>
  <si>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</si>
  <si>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</si>
  <si>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</si>
  <si>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</si>
  <si>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</si>
  <si>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</si>
  <si>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</si>
  <si>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</si>
  <si>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</si>
  <si>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</si>
  <si>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</si>
  <si>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</si>
  <si>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</si>
  <si>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</si>
  <si>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</si>
  <si>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</si>
  <si>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</si>
  <si>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</si>
  <si>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</si>
  <si>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</si>
  <si>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</si>
  <si>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</si>
  <si>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</si>
  <si>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</si>
  <si>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</si>
  <si>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</si>
  <si>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</si>
  <si>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</si>
  <si>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</si>
  <si>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</si>
  <si>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</si>
  <si>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</si>
  <si>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</si>
  <si>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</si>
  <si>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</si>
  <si>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</si>
  <si>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</si>
  <si>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</si>
  <si>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</si>
  <si>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</si>
  <si>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</si>
  <si>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</si>
  <si>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</si>
  <si>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</si>
  <si>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</si>
  <si>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</si>
  <si>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</si>
  <si>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</si>
  <si>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</si>
  <si>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</si>
  <si>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</si>
  <si>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</si>
  <si>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</si>
  <si>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</si>
  <si>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</si>
  <si>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</si>
  <si>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</si>
  <si>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</si>
  <si>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</si>
  <si>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</si>
  <si>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</si>
  <si>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</si>
  <si>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</si>
  <si>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</si>
  <si>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</si>
  <si>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Hunter® 6F</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</si>
  <si>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</si>
  <si>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</si>
  <si>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</si>
  <si>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</si>
  <si>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</si>
  <si>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</si>
  <si>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</si>
  <si>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</si>
  <si>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</si>
  <si>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</si>
  <si>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</si>
  <si>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</si>
  <si>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</si>
  <si>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</si>
  <si>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</si>
  <si>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</si>
  <si>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</si>
  <si>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</si>
  <si>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</si>
  <si>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</si>
  <si>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</si>
  <si>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</si>
  <si>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</si>
  <si>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</si>
  <si>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</si>
  <si>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</si>
  <si>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</si>
  <si>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</si>
  <si>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</si>
  <si>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</si>
  <si>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</si>
  <si>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</si>
  <si>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</si>
  <si>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</si>
  <si>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</si>
  <si>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</si>
  <si>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</si>
  <si>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</si>
  <si>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</si>
  <si>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</si>
  <si>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</si>
  <si>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</si>
  <si>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</si>
  <si>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</si>
  <si>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</si>
  <si>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</si>
  <si>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</si>
  <si>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</si>
  <si>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</si>
  <si>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</si>
  <si>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</si>
  <si>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</si>
  <si>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</si>
  <si>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</si>
  <si>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</si>
  <si>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</si>
  <si>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</si>
  <si>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</si>
  <si>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</si>
  <si>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</si>
  <si>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</si>
  <si>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</si>
  <si>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</si>
  <si>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</si>
  <si>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</si>
  <si>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 xml:space="preserve">Заведующий отделения: Д.В. Карчевский </t>
  </si>
  <si>
    <t>Runthrough NS (Floppy)</t>
  </si>
  <si>
    <t>Dolphin</t>
  </si>
  <si>
    <t xml:space="preserve">Наименование </t>
  </si>
  <si>
    <t>Наименование</t>
  </si>
  <si>
    <t>2.5 - 21</t>
  </si>
  <si>
    <t>2.25 - 21</t>
  </si>
  <si>
    <t>DES, Yukon Chrome PC</t>
  </si>
  <si>
    <t>SubMarine Rapido, Invatec</t>
  </si>
  <si>
    <t>5.0 - 20</t>
  </si>
  <si>
    <t>Gaia Second</t>
  </si>
  <si>
    <t>Runthrough NS Intermediate</t>
  </si>
  <si>
    <t>Runthrough NS Hypercoat</t>
  </si>
  <si>
    <t xml:space="preserve">Баллонный катетер коронарный стандартный </t>
  </si>
  <si>
    <t>Whisper MS</t>
  </si>
  <si>
    <t>Winn 200T</t>
  </si>
  <si>
    <t>BasixTOUCH</t>
  </si>
  <si>
    <t>И/О старшей мед.сетры: А.М. Казанцева</t>
  </si>
  <si>
    <t>Правый</t>
  </si>
  <si>
    <t>э</t>
  </si>
  <si>
    <t>150 ml</t>
  </si>
  <si>
    <t>Юдина Л.Н.</t>
  </si>
  <si>
    <t>44:48</t>
  </si>
  <si>
    <t>rad dex/sin,fem dex/sin</t>
  </si>
  <si>
    <t>RadiFocus</t>
  </si>
  <si>
    <t xml:space="preserve">проходим, неровности контуров. </t>
  </si>
  <si>
    <t>кальциноз проксимальных отделов, эксцентричный стеноз на границе проксимального и среднего сегмента 70%. Антеградный кровоток TIMI III.</t>
  </si>
  <si>
    <t>ХТО на границе проксимального и дистального сегмента (ХТО ниже отхождения ВТК). Стеноз пркосимальной трети ВТК 90%. Антеградный кровоток за зоной окклюзии TIMI 0.</t>
  </si>
  <si>
    <t xml:space="preserve">кальцинированный субтотальный стеноз устья, стеноз проксимального сегмента 30%, стеноз среднего сегмента 40%, стеноз проксимальной трети крупной ЗБВ 60%; Конкурирующий кровоток по ЗБВ (антеградный кровоток и коллатеральный межсистемный  кровоток из СВ ПНА в дистальный сегмента ЗМЖВ). </t>
  </si>
  <si>
    <t>250 ml</t>
  </si>
  <si>
    <t>С учётом клинических данных совместно с деж.кардиологом Кругликовой И.В.  принято решение  о целесообразности реваскуляризации ПКА</t>
  </si>
  <si>
    <t>Оставлен</t>
  </si>
  <si>
    <t xml:space="preserve">1. Контроль места пункции, повязка  на руке до 6 ч. 2) Повязка на правом бедре сутки. 3) Интродьюсер левого бедра оставлен, удалить 06.11.   </t>
  </si>
  <si>
    <t>Технически крайне сложная катетеризация устья ПКА всеми возможными способами гайд-катетерами Launcher 6F JL, JR, EBU, Al1. Через правый луч - выраженый кинкинг БЦС с кальцинозом. Через левый луч интродьюсер не установлен. Крайне выраженный кальциноз+спаечный процесс в области правой бедренной артерии, инродьюсер в просвет артерии не проведен  (в анамнезе протезирование тазобедренного сустава). Удалось катетеризировать полуселективно через левый бедренный доступ.  Коронарный проводник Whisper MS завести через субтотальный стеноз в дистальный сегмент не удалось. С учётом длительности лучевой нагрузки, большого ведения контрастного вещества  от дальнейшего проведения ЧКВ решено воздержасться. На контрольной ангиографии антеградный кровоток по ПКА  сохранён, TIMI III, без отрицательной динамики. Ангиографический результат не достигнут. Пациентка в стабильном состоянии переводится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</si>
</sst>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8"/>
      <color theme="1"/>
      <name val="Calibri"/>
      <family val="2"/>
      <charset val="204"/>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3"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7" fillId="9" borderId="21" applyNumberFormat="0" applyAlignment="0" applyProtection="0"/>
  </cellStyleXfs>
  <cellXfs count="23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1"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Border="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pplyProtection="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Border="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Border="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Border="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4" fillId="0" borderId="12" xfId="0" applyFont="1" applyBorder="1"/>
    <xf numFmtId="0" fontId="0" fillId="0" borderId="0" xfId="0" applyBorder="1" applyProtection="1">
      <protection locked="0"/>
    </xf>
    <xf numFmtId="165" fontId="15" fillId="0" borderId="7" xfId="0" applyNumberFormat="1" applyFont="1" applyBorder="1" applyAlignment="1" applyProtection="1">
      <alignment horizontal="left" vertical="center"/>
    </xf>
    <xf numFmtId="0" fontId="28" fillId="0" borderId="6" xfId="0" applyFont="1" applyBorder="1" applyAlignment="1" applyProtection="1">
      <alignment vertical="center"/>
    </xf>
    <xf numFmtId="0" fontId="29" fillId="0" borderId="7" xfId="0" applyNumberFormat="1" applyFont="1" applyBorder="1" applyAlignment="1" applyProtection="1">
      <alignment horizontal="left" vertical="center"/>
    </xf>
    <xf numFmtId="0" fontId="15" fillId="0" borderId="7" xfId="0" applyNumberFormat="1" applyFont="1" applyBorder="1" applyAlignment="1" applyProtection="1">
      <alignment horizontal="left" vertical="center"/>
    </xf>
    <xf numFmtId="0" fontId="34" fillId="0" borderId="12" xfId="0" applyFont="1" applyBorder="1" applyProtection="1"/>
    <xf numFmtId="0" fontId="27" fillId="0" borderId="0" xfId="0" applyFont="1" applyBorder="1" applyAlignment="1">
      <alignment horizontal="centerContinuous" vertical="top" wrapText="1"/>
    </xf>
    <xf numFmtId="0" fontId="15" fillId="0" borderId="12" xfId="0" applyFont="1" applyBorder="1" applyAlignment="1" applyProtection="1">
      <alignment vertical="top" wrapText="1"/>
      <protection locked="0"/>
    </xf>
    <xf numFmtId="0" fontId="15" fillId="0" borderId="0" xfId="0" applyFont="1" applyBorder="1" applyAlignment="1" applyProtection="1">
      <alignment vertical="top" wrapText="1"/>
      <protection locked="0"/>
    </xf>
    <xf numFmtId="0" fontId="34" fillId="0" borderId="3" xfId="0" applyNumberFormat="1" applyFont="1" applyBorder="1" applyAlignment="1" applyProtection="1">
      <alignment horizontal="center" vertical="center"/>
      <protection locked="0"/>
    </xf>
    <xf numFmtId="0" fontId="15" fillId="0" borderId="0" xfId="0" applyFont="1" applyBorder="1" applyAlignment="1" applyProtection="1">
      <alignment horizontal="centerContinuous" vertical="top" wrapText="1"/>
      <protection locked="0"/>
    </xf>
    <xf numFmtId="20" fontId="29" fillId="0" borderId="13" xfId="0" applyNumberFormat="1" applyFont="1" applyBorder="1" applyAlignment="1">
      <alignment horizontal="left" vertical="center" wrapText="1"/>
    </xf>
    <xf numFmtId="0" fontId="18" fillId="0" borderId="0" xfId="0" applyFont="1" applyBorder="1" applyAlignment="1">
      <alignment horizontal="centerContinuous" vertical="center"/>
    </xf>
    <xf numFmtId="0" fontId="32" fillId="0" borderId="0" xfId="0" applyFont="1" applyBorder="1" applyAlignment="1">
      <alignment vertical="top"/>
    </xf>
    <xf numFmtId="0" fontId="32" fillId="0" borderId="13" xfId="0" applyFont="1" applyBorder="1" applyAlignment="1">
      <alignment vertical="top"/>
    </xf>
    <xf numFmtId="0" fontId="22" fillId="0" borderId="0" xfId="0" applyFont="1" applyBorder="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20" fontId="0" fillId="0" borderId="0" xfId="0" applyNumberFormat="1" applyBorder="1" applyAlignment="1" applyProtection="1">
      <alignment vertical="center"/>
      <protection locked="0"/>
    </xf>
    <xf numFmtId="0" fontId="44" fillId="0" borderId="0" xfId="0" applyFont="1" applyAlignment="1">
      <alignment horizontal="left" vertical="center"/>
    </xf>
    <xf numFmtId="0" fontId="15" fillId="0" borderId="3" xfId="0" applyFont="1" applyBorder="1" applyAlignment="1" applyProtection="1">
      <alignment vertical="center"/>
    </xf>
    <xf numFmtId="0" fontId="15" fillId="0" borderId="4" xfId="0" applyFont="1" applyBorder="1" applyAlignment="1" applyProtection="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Border="1" applyAlignment="1">
      <alignment horizontal="left" vertical="center"/>
    </xf>
    <xf numFmtId="0" fontId="22" fillId="0" borderId="19" xfId="0" applyFont="1" applyBorder="1" applyAlignment="1" applyProtection="1">
      <alignment horizontal="center" vertical="center"/>
      <protection locked="0"/>
    </xf>
    <xf numFmtId="0" fontId="35" fillId="0" borderId="0" xfId="0" applyFont="1" applyBorder="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pplyProtection="1">
      <alignment vertical="center"/>
    </xf>
    <xf numFmtId="0" fontId="15" fillId="0" borderId="7" xfId="0" applyFont="1" applyBorder="1" applyAlignment="1" applyProtection="1">
      <alignment vertical="center"/>
    </xf>
    <xf numFmtId="0" fontId="22" fillId="0" borderId="20" xfId="0" applyFont="1" applyBorder="1" applyAlignment="1" applyProtection="1">
      <alignment horizontal="center" vertical="center"/>
      <protection locked="0"/>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45" fillId="0" borderId="19" xfId="0" applyFont="1" applyBorder="1" applyAlignment="1" applyProtection="1">
      <alignment horizontal="center" vertical="center"/>
      <protection locked="0"/>
    </xf>
    <xf numFmtId="0" fontId="45" fillId="0" borderId="20" xfId="0" applyFont="1" applyBorder="1" applyAlignment="1" applyProtection="1">
      <alignment horizontal="center"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46" fillId="0" borderId="20"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Border="1" applyAlignment="1">
      <alignment horizontal="centerContinuous"/>
    </xf>
    <xf numFmtId="0" fontId="49" fillId="9" borderId="21" xfId="7" applyFont="1" applyBorder="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22" fillId="0" borderId="12" xfId="0" applyFont="1" applyBorder="1" applyAlignment="1">
      <alignment horizontal="left"/>
    </xf>
    <xf numFmtId="0" fontId="16" fillId="0" borderId="0" xfId="0" applyFont="1" applyBorder="1" applyAlignment="1">
      <alignment horizontal="center"/>
    </xf>
    <xf numFmtId="0" fontId="49" fillId="9" borderId="21" xfId="7" applyFont="1" applyBorder="1" applyAlignment="1" applyProtection="1">
      <alignment horizontal="left" vertical="center"/>
    </xf>
    <xf numFmtId="0" fontId="23" fillId="0" borderId="12" xfId="0" applyNumberFormat="1" applyFont="1" applyFill="1" applyBorder="1" applyAlignment="1">
      <alignment horizontal="justify" vertical="center" wrapText="1"/>
    </xf>
    <xf numFmtId="0" fontId="24" fillId="0" borderId="13" xfId="0" applyFont="1" applyFill="1" applyBorder="1" applyAlignment="1" applyProtection="1">
      <alignment horizontal="center" vertical="center"/>
      <protection locked="0"/>
    </xf>
    <xf numFmtId="0" fontId="24" fillId="0" borderId="0" xfId="0" applyFont="1" applyFill="1" applyBorder="1" applyAlignment="1" applyProtection="1">
      <alignment horizontal="justify" vertical="center" wrapText="1"/>
      <protection locked="0"/>
    </xf>
    <xf numFmtId="0" fontId="24" fillId="0" borderId="0" xfId="0" applyFont="1" applyFill="1" applyBorder="1" applyAlignment="1" applyProtection="1">
      <alignment vertical="center"/>
      <protection locked="0"/>
    </xf>
    <xf numFmtId="0" fontId="22" fillId="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2" fillId="0" borderId="0" xfId="0" applyFont="1" applyFill="1" applyBorder="1" applyAlignment="1" applyProtection="1">
      <alignment horizontal="left" vertical="center" wrapText="1"/>
    </xf>
    <xf numFmtId="0" fontId="0" fillId="0" borderId="0" xfId="0" applyNumberFormat="1" applyAlignment="1">
      <alignment shrinkToFit="1"/>
    </xf>
    <xf numFmtId="20" fontId="16"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1" fillId="0" borderId="0" xfId="0" applyFont="1" applyBorder="1" applyAlignment="1" applyProtection="1">
      <alignment vertical="top" wrapText="1"/>
      <protection locked="0"/>
    </xf>
    <xf numFmtId="0" fontId="53" fillId="0" borderId="0" xfId="0" applyFont="1" applyBorder="1" applyAlignment="1">
      <alignment vertical="top"/>
    </xf>
    <xf numFmtId="0" fontId="54"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8" fillId="0" borderId="0" xfId="0" applyFont="1" applyBorder="1" applyAlignment="1">
      <alignment horizontal="centerContinuous" vertical="center"/>
    </xf>
    <xf numFmtId="0" fontId="50" fillId="0" borderId="0" xfId="0" applyFont="1" applyBorder="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Border="1" applyAlignment="1">
      <alignment horizontal="centerContinuous" vertical="center" wrapText="1"/>
    </xf>
    <xf numFmtId="0" fontId="15" fillId="0" borderId="13" xfId="0" applyFont="1" applyBorder="1" applyAlignment="1" applyProtection="1">
      <alignment vertical="top" wrapText="1"/>
      <protection locked="0"/>
    </xf>
    <xf numFmtId="49" fontId="46"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26"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56" fillId="0" borderId="33" xfId="0" applyFont="1" applyFill="1" applyBorder="1" applyAlignment="1" applyProtection="1">
      <alignment horizontal="center" vertical="center"/>
      <protection locked="0"/>
    </xf>
    <xf numFmtId="0" fontId="11" fillId="0" borderId="32" xfId="0" applyNumberFormat="1" applyFont="1" applyFill="1" applyBorder="1" applyAlignment="1">
      <alignment horizontal="justify" vertical="center" wrapText="1"/>
    </xf>
    <xf numFmtId="0" fontId="23" fillId="0" borderId="32" xfId="0" applyNumberFormat="1" applyFont="1" applyFill="1" applyBorder="1" applyAlignment="1">
      <alignment horizontal="justify" vertical="center" wrapText="1"/>
    </xf>
    <xf numFmtId="0" fontId="23" fillId="0" borderId="34" xfId="0" applyNumberFormat="1" applyFont="1" applyFill="1" applyBorder="1" applyAlignment="1">
      <alignment horizontal="justify" vertical="center" wrapText="1"/>
    </xf>
    <xf numFmtId="0" fontId="56" fillId="0" borderId="35" xfId="0" applyFont="1" applyFill="1" applyBorder="1" applyAlignment="1" applyProtection="1">
      <alignment horizontal="center" vertical="center"/>
      <protection locked="0"/>
    </xf>
    <xf numFmtId="0" fontId="56" fillId="0" borderId="36" xfId="0" applyFont="1" applyFill="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pplyProtection="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25" xfId="0" applyFont="1" applyFill="1" applyBorder="1" applyAlignment="1" applyProtection="1">
      <alignment horizontal="justify" vertical="center" wrapText="1"/>
      <protection locked="0"/>
    </xf>
    <xf numFmtId="0" fontId="56" fillId="0" borderId="35" xfId="0" applyFont="1" applyFill="1" applyBorder="1" applyAlignment="1" applyProtection="1">
      <alignment horizontal="justify" vertical="center" wrapText="1"/>
      <protection locked="0"/>
    </xf>
    <xf numFmtId="0" fontId="3" fillId="0" borderId="0" xfId="0" applyFont="1"/>
    <xf numFmtId="0" fontId="58" fillId="0" borderId="40" xfId="0" applyFont="1" applyBorder="1" applyProtection="1">
      <protection locked="0"/>
    </xf>
    <xf numFmtId="0" fontId="2" fillId="0" borderId="0" xfId="0" applyFont="1"/>
    <xf numFmtId="0" fontId="0" fillId="0" borderId="0" xfId="0" applyAlignment="1">
      <alignment horizontal="center" vertical="top"/>
    </xf>
    <xf numFmtId="0" fontId="5" fillId="0" borderId="0" xfId="0" applyFont="1" applyBorder="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8" fillId="0" borderId="0" xfId="0" applyFont="1" applyBorder="1" applyAlignment="1">
      <alignment horizontal="left" vertical="center" wrapText="1"/>
    </xf>
    <xf numFmtId="0" fontId="52" fillId="0" borderId="0" xfId="0" applyFont="1" applyBorder="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Border="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16" fillId="0" borderId="0" xfId="0" applyFont="1" applyBorder="1" applyAlignment="1" applyProtection="1">
      <alignment horizontal="justify" vertical="top" wrapText="1"/>
      <protection locked="0"/>
    </xf>
    <xf numFmtId="0" fontId="16" fillId="0" borderId="13" xfId="0" applyFont="1" applyBorder="1" applyAlignment="1" applyProtection="1">
      <alignment horizontal="justify" vertical="top" wrapText="1"/>
      <protection locked="0"/>
    </xf>
    <xf numFmtId="0" fontId="16" fillId="0" borderId="3" xfId="0" applyFont="1" applyBorder="1" applyAlignment="1" applyProtection="1">
      <alignment horizontal="justify" vertical="top" wrapText="1"/>
      <protection locked="0"/>
    </xf>
    <xf numFmtId="0" fontId="16" fillId="0" borderId="9" xfId="0" applyFont="1" applyBorder="1" applyAlignment="1" applyProtection="1">
      <alignment horizontal="justify" vertical="top" wrapText="1"/>
      <protection locked="0"/>
    </xf>
    <xf numFmtId="0" fontId="46" fillId="0" borderId="5" xfId="0" applyFont="1" applyBorder="1" applyAlignment="1" applyProtection="1">
      <alignment horizontal="justify" vertical="top" wrapText="1"/>
      <protection locked="0"/>
    </xf>
    <xf numFmtId="0" fontId="46" fillId="0" borderId="11" xfId="0" applyFont="1" applyBorder="1" applyAlignment="1" applyProtection="1">
      <alignment horizontal="justify" vertical="top" wrapText="1"/>
      <protection locked="0"/>
    </xf>
    <xf numFmtId="0" fontId="46" fillId="0" borderId="0" xfId="0" applyFont="1" applyBorder="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xf numFmtId="0" fontId="46" fillId="0" borderId="3" xfId="0" applyFont="1" applyBorder="1" applyAlignment="1" applyProtection="1">
      <alignment horizontal="justify" vertical="top" wrapText="1"/>
      <protection locked="0"/>
    </xf>
    <xf numFmtId="0" fontId="46" fillId="0" borderId="9" xfId="0" applyFont="1" applyBorder="1" applyAlignment="1" applyProtection="1">
      <alignment horizontal="justify" vertical="top" wrapText="1"/>
      <protection locked="0"/>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Border="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41" fillId="0" borderId="0" xfId="0" applyFont="1" applyBorder="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3" xfId="0" applyFont="1" applyBorder="1" applyAlignment="1" applyProtection="1">
      <alignment horizontal="justify" vertical="top" wrapText="1"/>
      <protection locked="0"/>
    </xf>
    <xf numFmtId="0" fontId="15" fillId="0" borderId="12" xfId="0" applyFont="1" applyBorder="1" applyAlignment="1" applyProtection="1">
      <alignment horizontal="justify" vertical="top" wrapText="1"/>
      <protection locked="0"/>
    </xf>
    <xf numFmtId="0" fontId="59" fillId="0" borderId="13" xfId="0" applyFont="1" applyBorder="1" applyAlignment="1" applyProtection="1">
      <alignment horizontal="left"/>
      <protection locked="0"/>
    </xf>
    <xf numFmtId="0" fontId="1" fillId="0" borderId="0" xfId="0" applyFont="1" applyBorder="1" applyAlignment="1" applyProtection="1">
      <alignment horizontal="justify" vertical="top" wrapText="1"/>
      <protection locked="0"/>
    </xf>
    <xf numFmtId="0" fontId="35" fillId="0" borderId="0" xfId="0" applyFont="1" applyFill="1" applyBorder="1" applyAlignment="1" applyProtection="1">
      <alignment horizontal="left"/>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58" totalsRowShown="0">
  <sortState ref="A2:C58">
    <sortCondition ref="B2:B58"/>
    <sortCondition ref="C2:C58"/>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1"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5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9"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2:F20"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zoomScaleNormal="100" zoomScaleSheetLayoutView="100" zoomScalePageLayoutView="90" workbookViewId="0">
      <selection activeCell="M33" sqref="M32:M33"/>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04" t="s">
        <v>276</v>
      </c>
      <c r="B6" s="205"/>
      <c r="C6" s="205"/>
      <c r="D6" s="205"/>
      <c r="E6" s="205"/>
      <c r="F6" s="205"/>
      <c r="G6" s="205"/>
      <c r="H6" s="206"/>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44870</v>
      </c>
      <c r="C8" s="60"/>
      <c r="D8" s="21" t="s">
        <v>248</v>
      </c>
      <c r="E8" s="34"/>
      <c r="F8" s="34"/>
      <c r="G8" s="22"/>
      <c r="H8" s="23"/>
    </row>
    <row r="9" spans="1:8" ht="15.6" customHeight="1">
      <c r="A9" s="26" t="s">
        <v>256</v>
      </c>
      <c r="B9" s="27">
        <v>0.59722222222222221</v>
      </c>
      <c r="C9" s="60"/>
      <c r="D9" s="113" t="s">
        <v>234</v>
      </c>
      <c r="E9" s="109"/>
      <c r="F9" s="109"/>
      <c r="G9" s="28" t="s">
        <v>225</v>
      </c>
      <c r="H9" s="30" t="s">
        <v>220</v>
      </c>
    </row>
    <row r="10" spans="1:8" ht="15.6" customHeight="1" thickBot="1">
      <c r="A10" s="98" t="s">
        <v>257</v>
      </c>
      <c r="B10" s="99">
        <v>0.62847222222222221</v>
      </c>
      <c r="C10" s="61"/>
      <c r="D10" s="114" t="s">
        <v>235</v>
      </c>
      <c r="E10" s="110"/>
      <c r="F10" s="110"/>
      <c r="G10" s="29" t="s">
        <v>230</v>
      </c>
      <c r="H10" s="31"/>
    </row>
    <row r="11" spans="1:8" ht="18" thickTop="1" thickBot="1">
      <c r="A11" s="104" t="s">
        <v>255</v>
      </c>
      <c r="B11" s="105" t="s">
        <v>466</v>
      </c>
      <c r="C11" s="62"/>
      <c r="D11" s="114" t="s">
        <v>232</v>
      </c>
      <c r="E11" s="110"/>
      <c r="F11" s="110"/>
      <c r="G11" s="29" t="s">
        <v>317</v>
      </c>
      <c r="H11" s="31"/>
    </row>
    <row r="12" spans="1:8" ht="16.5" thickTop="1">
      <c r="A12" s="96" t="s">
        <v>8</v>
      </c>
      <c r="B12" s="97">
        <v>13057</v>
      </c>
      <c r="C12" s="63"/>
      <c r="D12" s="114" t="s">
        <v>369</v>
      </c>
      <c r="E12" s="110"/>
      <c r="F12" s="110"/>
      <c r="G12" s="29" t="s">
        <v>240</v>
      </c>
      <c r="H12" s="31"/>
    </row>
    <row r="13" spans="1:8" ht="15.75">
      <c r="A13" s="20" t="s">
        <v>10</v>
      </c>
      <c r="B13" s="35">
        <f>DATEDIF(B12,B8,"y")</f>
        <v>87</v>
      </c>
      <c r="C13" s="63"/>
      <c r="D13" s="114"/>
      <c r="E13" s="110"/>
      <c r="F13" s="110"/>
      <c r="G13" s="29"/>
      <c r="H13" s="31"/>
    </row>
    <row r="14" spans="1:8" ht="15.75">
      <c r="A14" s="20" t="s">
        <v>12</v>
      </c>
      <c r="B14" s="24">
        <v>17432</v>
      </c>
      <c r="C14" s="63"/>
      <c r="D14" s="41"/>
      <c r="E14" s="41"/>
      <c r="F14" s="41"/>
      <c r="G14" s="42"/>
      <c r="H14" s="64"/>
    </row>
    <row r="15" spans="1:8" ht="15.75">
      <c r="A15" s="20" t="s">
        <v>195</v>
      </c>
      <c r="B15" s="24">
        <v>35</v>
      </c>
      <c r="C15" s="18"/>
      <c r="D15" s="41"/>
      <c r="E15" s="41"/>
      <c r="F15" s="41"/>
      <c r="G15" s="111" t="s">
        <v>337</v>
      </c>
      <c r="H15" s="112" t="s">
        <v>341</v>
      </c>
    </row>
    <row r="16" spans="1:8" ht="15.6" customHeight="1">
      <c r="A16" s="20" t="s">
        <v>134</v>
      </c>
      <c r="B16" s="24" t="s">
        <v>381</v>
      </c>
      <c r="C16" s="18"/>
      <c r="D16" s="41"/>
      <c r="E16" s="41"/>
      <c r="F16" s="41"/>
      <c r="G16" s="157" t="s">
        <v>467</v>
      </c>
      <c r="H16" s="115">
        <v>1455</v>
      </c>
    </row>
    <row r="17" spans="1:8" ht="14.45" customHeight="1">
      <c r="A17" s="45"/>
      <c r="B17" s="36"/>
      <c r="C17" s="36"/>
      <c r="D17" s="103"/>
      <c r="E17" s="103"/>
      <c r="F17" s="103"/>
      <c r="G17" s="36"/>
      <c r="H17" s="46"/>
    </row>
    <row r="18" spans="1:8" ht="14.45" customHeight="1">
      <c r="A18" s="65" t="s">
        <v>251</v>
      </c>
      <c r="B18" s="102" t="s">
        <v>463</v>
      </c>
      <c r="C18" s="18"/>
      <c r="D18" s="33" t="s">
        <v>273</v>
      </c>
      <c r="E18" s="33"/>
      <c r="F18" s="33"/>
      <c r="G18" s="100" t="s">
        <v>252</v>
      </c>
      <c r="H18" s="227" t="s">
        <v>468</v>
      </c>
    </row>
    <row r="19" spans="1:8" ht="14.45" customHeight="1">
      <c r="A19" s="45"/>
      <c r="B19" s="36"/>
      <c r="C19" s="36"/>
      <c r="D19" s="39"/>
      <c r="E19" s="39"/>
      <c r="F19" s="39"/>
      <c r="G19" s="36"/>
      <c r="H19" s="46"/>
    </row>
    <row r="20" spans="1:8" ht="14.45" customHeight="1">
      <c r="A20" s="65" t="s">
        <v>275</v>
      </c>
      <c r="B20" s="228" t="s">
        <v>470</v>
      </c>
      <c r="C20" s="207"/>
      <c r="D20" s="207"/>
      <c r="E20" s="207"/>
      <c r="F20" s="207"/>
      <c r="G20" s="207"/>
      <c r="H20" s="208"/>
    </row>
    <row r="21" spans="1:8">
      <c r="A21" s="66"/>
      <c r="B21" s="209"/>
      <c r="C21" s="209"/>
      <c r="D21" s="209"/>
      <c r="E21" s="209"/>
      <c r="F21" s="209"/>
      <c r="G21" s="209"/>
      <c r="H21" s="210"/>
    </row>
    <row r="22" spans="1:8" ht="15.6" customHeight="1">
      <c r="A22" s="67" t="s">
        <v>334</v>
      </c>
      <c r="B22" s="211" t="s">
        <v>471</v>
      </c>
      <c r="C22" s="211"/>
      <c r="D22" s="211"/>
      <c r="E22" s="211"/>
      <c r="F22" s="211"/>
      <c r="G22" s="211"/>
      <c r="H22" s="212"/>
    </row>
    <row r="23" spans="1:8" ht="14.45" customHeight="1">
      <c r="A23" s="43"/>
      <c r="B23" s="213"/>
      <c r="C23" s="213"/>
      <c r="D23" s="213"/>
      <c r="E23" s="213"/>
      <c r="F23" s="213"/>
      <c r="G23" s="213"/>
      <c r="H23" s="214"/>
    </row>
    <row r="24" spans="1:8" ht="14.45" customHeight="1">
      <c r="A24" s="68"/>
      <c r="B24" s="213"/>
      <c r="C24" s="213"/>
      <c r="D24" s="213"/>
      <c r="E24" s="213"/>
      <c r="F24" s="213"/>
      <c r="G24" s="213"/>
      <c r="H24" s="214"/>
    </row>
    <row r="25" spans="1:8" ht="14.45" customHeight="1">
      <c r="A25" s="43"/>
      <c r="B25" s="213"/>
      <c r="C25" s="213"/>
      <c r="D25" s="213"/>
      <c r="E25" s="213"/>
      <c r="F25" s="213"/>
      <c r="G25" s="213"/>
      <c r="H25" s="214"/>
    </row>
    <row r="26" spans="1:8" ht="14.45" customHeight="1">
      <c r="A26" s="45"/>
      <c r="B26" s="215"/>
      <c r="C26" s="215"/>
      <c r="D26" s="215"/>
      <c r="E26" s="215"/>
      <c r="F26" s="215"/>
      <c r="G26" s="215"/>
      <c r="H26" s="216"/>
    </row>
    <row r="27" spans="1:8" ht="14.45" customHeight="1">
      <c r="A27" s="67" t="s">
        <v>335</v>
      </c>
      <c r="B27" s="211" t="s">
        <v>472</v>
      </c>
      <c r="C27" s="211"/>
      <c r="D27" s="211"/>
      <c r="E27" s="211"/>
      <c r="F27" s="211"/>
      <c r="G27" s="211"/>
      <c r="H27" s="212"/>
    </row>
    <row r="28" spans="1:8" ht="15.6" customHeight="1">
      <c r="A28" s="43"/>
      <c r="B28" s="213"/>
      <c r="C28" s="213"/>
      <c r="D28" s="213"/>
      <c r="E28" s="213"/>
      <c r="F28" s="213"/>
      <c r="G28" s="213"/>
      <c r="H28" s="214"/>
    </row>
    <row r="29" spans="1:8" ht="14.45" customHeight="1">
      <c r="A29" s="43"/>
      <c r="B29" s="213"/>
      <c r="C29" s="213"/>
      <c r="D29" s="213"/>
      <c r="E29" s="213"/>
      <c r="F29" s="213"/>
      <c r="G29" s="213"/>
      <c r="H29" s="214"/>
    </row>
    <row r="30" spans="1:8" ht="14.45" customHeight="1">
      <c r="A30" s="37"/>
      <c r="B30" s="213"/>
      <c r="C30" s="213"/>
      <c r="D30" s="213"/>
      <c r="E30" s="213"/>
      <c r="F30" s="213"/>
      <c r="G30" s="213"/>
      <c r="H30" s="214"/>
    </row>
    <row r="31" spans="1:8" ht="14.45" customHeight="1">
      <c r="A31" s="38"/>
      <c r="B31" s="215"/>
      <c r="C31" s="215"/>
      <c r="D31" s="215"/>
      <c r="E31" s="215"/>
      <c r="F31" s="215"/>
      <c r="G31" s="215"/>
      <c r="H31" s="216"/>
    </row>
    <row r="32" spans="1:8" ht="14.45" customHeight="1">
      <c r="A32" s="67" t="s">
        <v>336</v>
      </c>
      <c r="B32" s="211" t="s">
        <v>473</v>
      </c>
      <c r="C32" s="211"/>
      <c r="D32" s="211"/>
      <c r="E32" s="211"/>
      <c r="F32" s="211"/>
      <c r="G32" s="211"/>
      <c r="H32" s="212"/>
    </row>
    <row r="33" spans="1:8" ht="14.45" customHeight="1">
      <c r="A33" s="43"/>
      <c r="B33" s="213"/>
      <c r="C33" s="213"/>
      <c r="D33" s="213"/>
      <c r="E33" s="213"/>
      <c r="F33" s="213"/>
      <c r="G33" s="213"/>
      <c r="H33" s="214"/>
    </row>
    <row r="34" spans="1:8" ht="15.6" customHeight="1">
      <c r="A34" s="43"/>
      <c r="B34" s="213"/>
      <c r="C34" s="213"/>
      <c r="D34" s="213"/>
      <c r="E34" s="213"/>
      <c r="F34" s="213"/>
      <c r="G34" s="213"/>
      <c r="H34" s="214"/>
    </row>
    <row r="35" spans="1:8" ht="14.45" customHeight="1">
      <c r="A35" s="43"/>
      <c r="B35" s="213"/>
      <c r="C35" s="213"/>
      <c r="D35" s="213"/>
      <c r="E35" s="213"/>
      <c r="F35" s="213"/>
      <c r="G35" s="213"/>
      <c r="H35" s="214"/>
    </row>
    <row r="36" spans="1:8" ht="15.6" customHeight="1">
      <c r="A36" s="149"/>
      <c r="B36" s="213"/>
      <c r="C36" s="213"/>
      <c r="D36" s="213"/>
      <c r="E36" s="213"/>
      <c r="F36" s="213"/>
      <c r="G36" s="213"/>
      <c r="H36" s="214"/>
    </row>
    <row r="37" spans="1:8" ht="14.45" customHeight="1">
      <c r="A37" s="43"/>
      <c r="B37" s="144"/>
      <c r="C37" s="18"/>
      <c r="D37" s="201" t="str">
        <f>IF($A$6=Вмешательства!$D$3,Вмешательства!$N$2,"")</f>
        <v/>
      </c>
      <c r="E37" s="201"/>
      <c r="F37" s="145"/>
      <c r="G37" s="145"/>
      <c r="H37" s="150"/>
    </row>
    <row r="38" spans="1:8" ht="14.45" customHeight="1">
      <c r="A38" s="43"/>
      <c r="B38" s="144"/>
      <c r="C38" s="151"/>
      <c r="D38" s="202"/>
      <c r="E38" s="202"/>
      <c r="F38" s="202"/>
      <c r="G38" s="202"/>
      <c r="H38" s="203"/>
    </row>
    <row r="39" spans="1:8" ht="14.45" customHeight="1">
      <c r="A39" s="40"/>
      <c r="B39" s="145"/>
      <c r="C39" s="151"/>
      <c r="D39" s="202"/>
      <c r="E39" s="202"/>
      <c r="F39" s="202"/>
      <c r="G39" s="202"/>
      <c r="H39" s="203"/>
    </row>
    <row r="40" spans="1:8" ht="14.45" customHeight="1">
      <c r="A40" s="40"/>
      <c r="B40" s="145"/>
      <c r="C40" s="151"/>
      <c r="D40" s="202"/>
      <c r="E40" s="202"/>
      <c r="F40" s="202"/>
      <c r="G40" s="202"/>
      <c r="H40" s="203"/>
    </row>
    <row r="41" spans="1:8" ht="14.45" customHeight="1">
      <c r="A41" s="40"/>
      <c r="B41" s="145"/>
      <c r="C41" s="151"/>
      <c r="D41" s="202"/>
      <c r="E41" s="202"/>
      <c r="F41" s="202"/>
      <c r="G41" s="202"/>
      <c r="H41" s="203"/>
    </row>
    <row r="42" spans="1:8" ht="14.45" customHeight="1">
      <c r="A42" s="40"/>
      <c r="B42" s="145"/>
      <c r="C42" s="152"/>
      <c r="D42" s="155" t="s">
        <v>250</v>
      </c>
      <c r="E42" s="47"/>
      <c r="F42" s="47"/>
      <c r="G42" s="47"/>
      <c r="H42" s="69"/>
    </row>
    <row r="43" spans="1:8" ht="14.45" customHeight="1">
      <c r="A43" s="40"/>
      <c r="B43" s="145"/>
      <c r="C43" s="153"/>
      <c r="D43" s="228" t="s">
        <v>475</v>
      </c>
      <c r="E43" s="199"/>
      <c r="F43" s="199"/>
      <c r="G43" s="199"/>
      <c r="H43" s="200"/>
    </row>
    <row r="44" spans="1:8" ht="14.45" customHeight="1">
      <c r="A44" s="40"/>
      <c r="B44" s="145"/>
      <c r="C44" s="153"/>
      <c r="D44" s="199"/>
      <c r="E44" s="199"/>
      <c r="F44" s="199"/>
      <c r="G44" s="199"/>
      <c r="H44" s="200"/>
    </row>
    <row r="45" spans="1:8" ht="14.45" customHeight="1">
      <c r="A45" s="40"/>
      <c r="B45" s="145"/>
      <c r="C45" s="153"/>
      <c r="D45" s="199"/>
      <c r="E45" s="199"/>
      <c r="F45" s="199"/>
      <c r="G45" s="199"/>
      <c r="H45" s="200"/>
    </row>
    <row r="46" spans="1:8">
      <c r="A46" s="40"/>
      <c r="B46" s="145"/>
      <c r="C46" s="153"/>
      <c r="D46" s="199"/>
      <c r="E46" s="199"/>
      <c r="F46" s="199"/>
      <c r="G46" s="199"/>
      <c r="H46" s="200"/>
    </row>
    <row r="47" spans="1:8">
      <c r="A47" s="43"/>
      <c r="B47" s="18"/>
      <c r="C47" s="153"/>
      <c r="D47" s="199"/>
      <c r="E47" s="199"/>
      <c r="F47" s="199"/>
      <c r="G47" s="199"/>
      <c r="H47" s="200"/>
    </row>
    <row r="48" spans="1:8">
      <c r="A48" s="43"/>
      <c r="B48" s="18"/>
      <c r="C48" s="153"/>
      <c r="D48" s="199"/>
      <c r="E48" s="199"/>
      <c r="F48" s="199"/>
      <c r="G48" s="199"/>
      <c r="H48" s="200"/>
    </row>
    <row r="49" spans="1:13">
      <c r="A49" s="45"/>
      <c r="B49" s="36"/>
      <c r="C49" s="154"/>
      <c r="D49" s="199"/>
      <c r="E49" s="199"/>
      <c r="F49" s="199"/>
      <c r="G49" s="199"/>
      <c r="H49" s="200"/>
    </row>
    <row r="50" spans="1:13">
      <c r="A50" s="43"/>
      <c r="B50" s="18"/>
      <c r="C50" s="18"/>
      <c r="D50" s="199"/>
      <c r="E50" s="199"/>
      <c r="F50" s="199"/>
      <c r="G50" s="199"/>
      <c r="H50" s="200"/>
      <c r="M50" t="s">
        <v>274</v>
      </c>
    </row>
    <row r="51" spans="1:13">
      <c r="A51" s="70" t="s">
        <v>262</v>
      </c>
      <c r="B51" s="71" t="s">
        <v>465</v>
      </c>
      <c r="C51" s="18"/>
      <c r="D51" s="18"/>
      <c r="E51" s="18"/>
      <c r="F51" s="18"/>
      <c r="G51" s="89" t="str">
        <f>$G$9</f>
        <v>Щербаков А.С.</v>
      </c>
      <c r="H51" s="72"/>
    </row>
    <row r="52" spans="1:13">
      <c r="A52" s="43"/>
      <c r="B52" s="18"/>
      <c r="C52" s="18"/>
      <c r="D52" s="18"/>
      <c r="E52" s="18"/>
      <c r="F52" s="18"/>
      <c r="G52" s="18"/>
      <c r="H52" s="44"/>
    </row>
    <row r="53" spans="1:13">
      <c r="A53" s="73" t="s">
        <v>269</v>
      </c>
      <c r="B53" s="74" t="s">
        <v>476</v>
      </c>
      <c r="C53" s="18"/>
      <c r="D53" s="18"/>
      <c r="E53" s="18"/>
      <c r="F53" s="18"/>
      <c r="G53" s="89" t="str">
        <f>IF(ISBLANK(H9),"",H9)</f>
        <v>Московский И.А.</v>
      </c>
      <c r="H53" s="72"/>
    </row>
    <row r="54" spans="1:13">
      <c r="A54" s="45"/>
      <c r="B54" s="36"/>
      <c r="C54" s="36"/>
      <c r="D54" s="36"/>
      <c r="E54" s="36"/>
      <c r="F54" s="36"/>
      <c r="G54" s="36"/>
      <c r="H54" s="46"/>
    </row>
  </sheetData>
  <sheetProtection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mc:AlternateContent xmlns:x12ac="http://schemas.microsoft.com/office/spreadsheetml/2011/1/ac" xmlns:mc="http://schemas.openxmlformats.org/markup-compatibility/2006">
        <mc:Choice Requires="x12ac">
          <x12ac:list>лучевой,ульнарный,локтевой,дистальный,бедренный,rad et femoral,"rad dex/sin,fem dex/sin"</x12ac:list>
        </mc:Choice>
        <mc:Fallback>
          <formula1>"лучевой,ульнарный,локтевой,дистальный,бедренный,rad et femoral,rad dex/sin,fem dex/sin"</formula1>
        </mc:Fallback>
      </mc:AlternateContent>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showWhiteSpace="0" view="pageBreakPreview" topLeftCell="A4" zoomScaleNormal="100" zoomScaleSheetLayoutView="100" zoomScalePageLayoutView="90" workbookViewId="0">
      <selection activeCell="I27" sqref="I26:I27"/>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18" t="s">
        <v>310</v>
      </c>
      <c r="B6" s="219"/>
      <c r="C6" s="219"/>
      <c r="D6" s="219"/>
      <c r="E6" s="219"/>
      <c r="F6" s="219"/>
      <c r="G6" s="219"/>
      <c r="H6" s="220"/>
    </row>
    <row r="7" spans="1:8" ht="21.6" customHeight="1">
      <c r="A7" s="218"/>
      <c r="B7" s="219"/>
      <c r="C7" s="219"/>
      <c r="D7" s="219"/>
      <c r="E7" s="219"/>
      <c r="F7" s="219"/>
      <c r="G7" s="219"/>
      <c r="H7" s="220"/>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A16.12.028.017</v>
      </c>
      <c r="B8" s="18"/>
      <c r="C8" s="217" t="s">
        <v>279</v>
      </c>
      <c r="D8" s="217"/>
      <c r="E8" s="217"/>
      <c r="F8" s="83"/>
      <c r="G8" s="143"/>
      <c r="H8" s="196"/>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 xml:space="preserve">Код модели: </v>
      </c>
      <c r="B9" s="18"/>
      <c r="C9" s="217"/>
      <c r="D9" s="217"/>
      <c r="E9" s="217"/>
      <c r="F9" s="83"/>
      <c r="G9" s="143"/>
      <c r="H9" s="44"/>
    </row>
    <row r="10" spans="1:8">
      <c r="A10" s="57" t="str">
        <f>"Код метода:"&amp;" "&amp;IF(ISBLANK(H8),IF(SUM(F8:F10)=1,47,IF(SUM(F8:F10)=2,46,IF(SUM(F8:F10)&gt;=3,45,""))),"")</f>
        <v xml:space="preserve">Код метода: </v>
      </c>
      <c r="B10" s="18"/>
      <c r="C10" s="217"/>
      <c r="D10" s="217"/>
      <c r="E10" s="217"/>
      <c r="F10" s="83"/>
      <c r="G10" s="92"/>
      <c r="H10" s="44"/>
    </row>
    <row r="11" spans="1:8">
      <c r="A11" s="43"/>
      <c r="B11" s="18"/>
      <c r="C11" s="62"/>
      <c r="D11" s="18"/>
      <c r="E11" s="18"/>
      <c r="F11" s="18"/>
      <c r="G11" s="18"/>
      <c r="H11" s="44"/>
    </row>
    <row r="12" spans="1:8" ht="18.75">
      <c r="A12" s="90" t="s">
        <v>254</v>
      </c>
      <c r="B12" s="25">
        <f>КАГ!B8</f>
        <v>44870</v>
      </c>
      <c r="C12" s="63"/>
      <c r="D12" s="21" t="s">
        <v>248</v>
      </c>
      <c r="E12" s="34"/>
      <c r="F12" s="34"/>
      <c r="G12" s="22"/>
      <c r="H12" s="23"/>
    </row>
    <row r="13" spans="1:8" ht="15.75">
      <c r="A13" s="91" t="s">
        <v>256</v>
      </c>
      <c r="B13" s="27">
        <v>0.62847222222222221</v>
      </c>
      <c r="C13" s="63"/>
      <c r="D13" s="113" t="s">
        <v>234</v>
      </c>
      <c r="E13" s="109"/>
      <c r="F13" s="109"/>
      <c r="G13" s="94" t="str">
        <f>КАГ!G9</f>
        <v>Щербаков А.С.</v>
      </c>
      <c r="H13" s="106" t="str">
        <f>IF(ISBLANK(КАГ!H9),"",КАГ!H9)</f>
        <v>Московский И.А.</v>
      </c>
    </row>
    <row r="14" spans="1:8" ht="16.5" thickBot="1">
      <c r="A14" s="91" t="s">
        <v>257</v>
      </c>
      <c r="B14" s="27">
        <v>0.72222222222222221</v>
      </c>
      <c r="C14" s="63"/>
      <c r="D14" s="114" t="s">
        <v>235</v>
      </c>
      <c r="E14" s="110"/>
      <c r="F14" s="110"/>
      <c r="G14" s="95" t="str">
        <f>КАГ!G10</f>
        <v>Тарасова Н.В.</v>
      </c>
      <c r="H14" s="107" t="str">
        <f>IF(ISBLANK(КАГ!H10),"",КАГ!H10)</f>
        <v/>
      </c>
    </row>
    <row r="15" spans="1:8" ht="18" thickTop="1" thickBot="1">
      <c r="A15" s="104" t="s">
        <v>255</v>
      </c>
      <c r="B15" s="189" t="str">
        <f>КАГ!B11</f>
        <v>Юдина Л.Н.</v>
      </c>
      <c r="C15" s="18"/>
      <c r="D15" s="114" t="s">
        <v>232</v>
      </c>
      <c r="E15" s="110"/>
      <c r="F15" s="110"/>
      <c r="G15" s="95" t="str">
        <f>КАГ!G11</f>
        <v>Молотков А.В.</v>
      </c>
      <c r="H15" s="107" t="str">
        <f>IF(ISBLANK(КАГ!H11),"",КАГ!H11)</f>
        <v/>
      </c>
    </row>
    <row r="16" spans="1:8" ht="16.5" thickTop="1">
      <c r="A16" s="76" t="s">
        <v>8</v>
      </c>
      <c r="B16" s="75">
        <f>КАГ!B12</f>
        <v>13057</v>
      </c>
      <c r="C16" s="18"/>
      <c r="D16" s="114" t="s">
        <v>369</v>
      </c>
      <c r="E16" s="110"/>
      <c r="F16" s="110"/>
      <c r="G16" s="95" t="str">
        <f>КАГ!G12</f>
        <v>Галамага Н.Е.</v>
      </c>
      <c r="H16" s="107" t="str">
        <f>IF(ISBLANK(КАГ!H12),"",КАГ!H12)</f>
        <v/>
      </c>
    </row>
    <row r="17" spans="1:8" ht="15.75">
      <c r="A17" s="76" t="s">
        <v>10</v>
      </c>
      <c r="B17" s="77">
        <f>КАГ!B13</f>
        <v>87</v>
      </c>
      <c r="C17" s="18"/>
      <c r="D17" s="114" t="s">
        <v>246</v>
      </c>
      <c r="E17" s="110"/>
      <c r="F17" s="110"/>
      <c r="G17" s="95" t="str">
        <f>IF(ISBLANK(КАГ!G13),"",КАГ!G13)</f>
        <v/>
      </c>
      <c r="H17" s="107" t="str">
        <f>IF(ISBLANK(КАГ!H13),"",КАГ!H13)</f>
        <v/>
      </c>
    </row>
    <row r="18" spans="1:8" ht="15.75">
      <c r="A18" s="76" t="s">
        <v>12</v>
      </c>
      <c r="B18" s="78">
        <f>КАГ!B14</f>
        <v>17432</v>
      </c>
      <c r="C18" s="18"/>
      <c r="D18" s="18"/>
      <c r="E18" s="18"/>
      <c r="F18" s="18"/>
      <c r="G18" s="18"/>
      <c r="H18" s="44"/>
    </row>
    <row r="19" spans="1:8" ht="14.45" customHeight="1">
      <c r="A19" s="76" t="s">
        <v>195</v>
      </c>
      <c r="B19" s="78">
        <f>КАГ!B15</f>
        <v>35</v>
      </c>
      <c r="C19" s="80"/>
      <c r="D19" s="80"/>
      <c r="E19" s="80"/>
      <c r="F19" s="80"/>
      <c r="G19" s="101" t="s">
        <v>337</v>
      </c>
      <c r="H19" s="108" t="s">
        <v>338</v>
      </c>
    </row>
    <row r="20" spans="1:8" ht="14.45" customHeight="1">
      <c r="A20" s="76" t="s">
        <v>134</v>
      </c>
      <c r="B20" s="75" t="str">
        <f>КАГ!B16</f>
        <v>ОКС БПST</v>
      </c>
      <c r="C20" s="82"/>
      <c r="D20" s="82"/>
      <c r="E20" s="82"/>
      <c r="F20" s="82"/>
      <c r="G20" s="158" t="str">
        <f>КАГ!G16</f>
        <v>44:48</v>
      </c>
      <c r="H20" s="116">
        <f>КАГ!H16</f>
        <v>1455</v>
      </c>
    </row>
    <row r="21" spans="1:8" ht="14.45" customHeight="1">
      <c r="A21" s="81"/>
      <c r="B21" s="82"/>
      <c r="C21" s="82"/>
      <c r="D21" s="18"/>
      <c r="E21" s="84"/>
      <c r="F21" s="84"/>
      <c r="G21" s="18"/>
      <c r="H21" s="44"/>
    </row>
    <row r="22" spans="1:8" ht="14.45" customHeight="1">
      <c r="A22" s="65" t="str">
        <f>КАГ!G18</f>
        <v>Доступ:</v>
      </c>
      <c r="B22" s="229" t="str">
        <f>КАГ!H18</f>
        <v>rad dex/sin,fem dex/sin</v>
      </c>
      <c r="C22" s="82"/>
      <c r="D22" s="82"/>
      <c r="E22" s="82"/>
      <c r="F22" s="82"/>
      <c r="G22" s="86" t="str">
        <f>IF(B20=Вмешательства!I2,Вмешательства!N3,"")</f>
        <v/>
      </c>
      <c r="H22" s="85" t="str">
        <f>IFERROR(SUM(IF($B$20=Вмешательства!F13,SUM(КАГ!$B$9+0.01),"")),"")</f>
        <v/>
      </c>
    </row>
    <row r="23" spans="1:8" ht="14.45" customHeight="1">
      <c r="A23" s="223" t="s">
        <v>478</v>
      </c>
      <c r="B23" s="224"/>
      <c r="C23" s="224"/>
      <c r="D23" s="224"/>
      <c r="E23" s="224"/>
      <c r="F23" s="224"/>
      <c r="G23" s="224"/>
      <c r="H23" s="225"/>
    </row>
    <row r="24" spans="1:8" ht="14.45" customHeight="1">
      <c r="A24" s="226"/>
      <c r="B24" s="224"/>
      <c r="C24" s="224"/>
      <c r="D24" s="224"/>
      <c r="E24" s="224"/>
      <c r="F24" s="224"/>
      <c r="G24" s="224"/>
      <c r="H24" s="225"/>
    </row>
    <row r="25" spans="1:8" ht="14.45" customHeight="1">
      <c r="A25" s="226"/>
      <c r="B25" s="224"/>
      <c r="C25" s="224"/>
      <c r="D25" s="224"/>
      <c r="E25" s="224"/>
      <c r="F25" s="224"/>
      <c r="G25" s="224"/>
      <c r="H25" s="225"/>
    </row>
    <row r="26" spans="1:8" ht="14.45" customHeight="1">
      <c r="A26" s="226"/>
      <c r="B26" s="224"/>
      <c r="C26" s="224"/>
      <c r="D26" s="224"/>
      <c r="E26" s="224"/>
      <c r="F26" s="224"/>
      <c r="G26" s="224"/>
      <c r="H26" s="225"/>
    </row>
    <row r="27" spans="1:8" ht="14.45" customHeight="1">
      <c r="A27" s="226"/>
      <c r="B27" s="224"/>
      <c r="C27" s="224"/>
      <c r="D27" s="224"/>
      <c r="E27" s="224"/>
      <c r="F27" s="224"/>
      <c r="G27" s="224"/>
      <c r="H27" s="225"/>
    </row>
    <row r="28" spans="1:8" ht="14.45" customHeight="1">
      <c r="A28" s="226"/>
      <c r="B28" s="224"/>
      <c r="C28" s="224"/>
      <c r="D28" s="224"/>
      <c r="E28" s="224"/>
      <c r="F28" s="224"/>
      <c r="G28" s="224"/>
      <c r="H28" s="225"/>
    </row>
    <row r="29" spans="1:8" ht="14.45" customHeight="1">
      <c r="A29" s="226"/>
      <c r="B29" s="224"/>
      <c r="C29" s="224"/>
      <c r="D29" s="224"/>
      <c r="E29" s="224"/>
      <c r="F29" s="224"/>
      <c r="G29" s="224"/>
      <c r="H29" s="225"/>
    </row>
    <row r="30" spans="1:8" ht="14.45" customHeight="1">
      <c r="A30" s="226"/>
      <c r="B30" s="224"/>
      <c r="C30" s="224"/>
      <c r="D30" s="224"/>
      <c r="E30" s="224"/>
      <c r="F30" s="224"/>
      <c r="G30" s="224"/>
      <c r="H30" s="225"/>
    </row>
    <row r="31" spans="1:8" ht="14.45" customHeight="1">
      <c r="A31" s="226"/>
      <c r="B31" s="224"/>
      <c r="C31" s="224"/>
      <c r="D31" s="224"/>
      <c r="E31" s="224"/>
      <c r="F31" s="224"/>
      <c r="G31" s="224"/>
      <c r="H31" s="225"/>
    </row>
    <row r="32" spans="1:8" ht="14.45" customHeight="1">
      <c r="A32" s="226"/>
      <c r="B32" s="224"/>
      <c r="C32" s="224"/>
      <c r="D32" s="224"/>
      <c r="E32" s="224"/>
      <c r="F32" s="224"/>
      <c r="G32" s="224"/>
      <c r="H32" s="225"/>
    </row>
    <row r="33" spans="1:8" ht="14.45" customHeight="1">
      <c r="A33" s="226"/>
      <c r="B33" s="224"/>
      <c r="C33" s="224"/>
      <c r="D33" s="224"/>
      <c r="E33" s="224"/>
      <c r="F33" s="224"/>
      <c r="G33" s="224"/>
      <c r="H33" s="225"/>
    </row>
    <row r="34" spans="1:8" ht="14.45" customHeight="1">
      <c r="A34" s="226"/>
      <c r="B34" s="224"/>
      <c r="C34" s="224"/>
      <c r="D34" s="224"/>
      <c r="E34" s="224"/>
      <c r="F34" s="224"/>
      <c r="G34" s="224"/>
      <c r="H34" s="225"/>
    </row>
    <row r="35" spans="1:8" ht="14.45" customHeight="1">
      <c r="A35" s="226"/>
      <c r="B35" s="224"/>
      <c r="C35" s="224"/>
      <c r="D35" s="224"/>
      <c r="E35" s="224"/>
      <c r="F35" s="224"/>
      <c r="G35" s="224"/>
      <c r="H35" s="225"/>
    </row>
    <row r="36" spans="1:8" ht="14.45" customHeight="1">
      <c r="A36" s="226"/>
      <c r="B36" s="224"/>
      <c r="C36" s="224"/>
      <c r="D36" s="224"/>
      <c r="E36" s="224"/>
      <c r="F36" s="224"/>
      <c r="G36" s="224"/>
      <c r="H36" s="225"/>
    </row>
    <row r="37" spans="1:8" ht="14.45" customHeight="1">
      <c r="A37" s="226"/>
      <c r="B37" s="224"/>
      <c r="C37" s="224"/>
      <c r="D37" s="224"/>
      <c r="E37" s="224"/>
      <c r="F37" s="224"/>
      <c r="G37" s="224"/>
      <c r="H37" s="225"/>
    </row>
    <row r="38" spans="1:8" ht="14.45" customHeight="1">
      <c r="A38" s="81" t="s">
        <v>464</v>
      </c>
      <c r="B38" s="82"/>
      <c r="C38" s="82"/>
      <c r="D38" s="82"/>
      <c r="E38" s="82"/>
      <c r="F38" s="82"/>
      <c r="G38" s="82"/>
      <c r="H38" s="156"/>
    </row>
    <row r="39" spans="1:8" ht="15.75">
      <c r="A39" s="37"/>
      <c r="B39" s="33"/>
      <c r="C39" s="147"/>
      <c r="D39" s="148" t="s">
        <v>250</v>
      </c>
      <c r="E39" s="87"/>
      <c r="F39" s="87"/>
      <c r="G39" s="87"/>
      <c r="H39" s="88"/>
    </row>
    <row r="40" spans="1:8" ht="14.45" customHeight="1">
      <c r="A40" s="37"/>
      <c r="B40" s="33"/>
      <c r="C40" s="146"/>
      <c r="D40" s="228" t="s">
        <v>477</v>
      </c>
      <c r="E40" s="221"/>
      <c r="F40" s="221"/>
      <c r="G40" s="221"/>
      <c r="H40" s="222"/>
    </row>
    <row r="41" spans="1:8" ht="14.45" customHeight="1">
      <c r="A41" s="37"/>
      <c r="B41" s="33"/>
      <c r="C41" s="146"/>
      <c r="D41" s="221"/>
      <c r="E41" s="221"/>
      <c r="F41" s="221"/>
      <c r="G41" s="221"/>
      <c r="H41" s="222"/>
    </row>
    <row r="42" spans="1:8" ht="14.45" customHeight="1">
      <c r="A42" s="37"/>
      <c r="B42" s="33"/>
      <c r="C42" s="146"/>
      <c r="D42" s="221"/>
      <c r="E42" s="221"/>
      <c r="F42" s="221"/>
      <c r="G42" s="221"/>
      <c r="H42" s="222"/>
    </row>
    <row r="43" spans="1:8" ht="14.45" customHeight="1">
      <c r="A43" s="37"/>
      <c r="B43" s="33"/>
      <c r="C43" s="146"/>
      <c r="D43" s="221"/>
      <c r="E43" s="221"/>
      <c r="F43" s="221"/>
      <c r="G43" s="221"/>
      <c r="H43" s="222"/>
    </row>
    <row r="44" spans="1:8" ht="14.45" customHeight="1">
      <c r="A44" s="37"/>
      <c r="B44" s="33"/>
      <c r="C44" s="146"/>
      <c r="D44" s="221"/>
      <c r="E44" s="221"/>
      <c r="F44" s="221"/>
      <c r="G44" s="221"/>
      <c r="H44" s="222"/>
    </row>
    <row r="45" spans="1:8" ht="14.45" customHeight="1">
      <c r="A45" s="37"/>
      <c r="B45" s="33"/>
      <c r="C45" s="146"/>
      <c r="D45" s="221"/>
      <c r="E45" s="221"/>
      <c r="F45" s="221"/>
      <c r="G45" s="221"/>
      <c r="H45" s="222"/>
    </row>
    <row r="46" spans="1:8" ht="14.45" customHeight="1">
      <c r="A46" s="37"/>
      <c r="B46" s="33"/>
      <c r="C46" s="146"/>
      <c r="D46" s="221"/>
      <c r="E46" s="221"/>
      <c r="F46" s="221"/>
      <c r="G46" s="221"/>
      <c r="H46" s="222"/>
    </row>
    <row r="47" spans="1:8" ht="14.45" customHeight="1">
      <c r="A47" s="43"/>
      <c r="B47" s="18"/>
      <c r="C47" s="146"/>
      <c r="D47" s="221"/>
      <c r="E47" s="221"/>
      <c r="F47" s="221"/>
      <c r="G47" s="221"/>
      <c r="H47" s="222"/>
    </row>
    <row r="48" spans="1:8" ht="14.45" customHeight="1">
      <c r="A48" s="43"/>
      <c r="B48" s="18"/>
      <c r="C48" s="146"/>
      <c r="D48" s="221"/>
      <c r="E48" s="221"/>
      <c r="F48" s="221"/>
      <c r="G48" s="221"/>
      <c r="H48" s="222"/>
    </row>
    <row r="49" spans="1:8" ht="14.45" customHeight="1">
      <c r="A49" s="43"/>
      <c r="B49" s="18"/>
      <c r="C49" s="146"/>
      <c r="D49" s="221"/>
      <c r="E49" s="221"/>
      <c r="F49" s="221"/>
      <c r="G49" s="221"/>
      <c r="H49" s="222"/>
    </row>
    <row r="50" spans="1:8">
      <c r="A50" s="43"/>
      <c r="B50" s="18"/>
      <c r="C50" s="18"/>
      <c r="D50" s="18"/>
      <c r="E50" s="18"/>
      <c r="F50" s="18"/>
      <c r="G50" s="18"/>
      <c r="H50" s="44"/>
    </row>
    <row r="51" spans="1:8">
      <c r="A51" s="70" t="s">
        <v>262</v>
      </c>
      <c r="B51" s="71" t="s">
        <v>474</v>
      </c>
      <c r="C51" s="18"/>
      <c r="D51" s="18"/>
      <c r="E51" s="18"/>
      <c r="F51" s="18"/>
      <c r="G51" s="89" t="str">
        <f>$G$13</f>
        <v>Щербаков А.С.</v>
      </c>
      <c r="H51" s="72"/>
    </row>
    <row r="52" spans="1:8">
      <c r="A52" s="43"/>
      <c r="B52" s="18"/>
      <c r="C52" s="18"/>
      <c r="D52" s="18"/>
      <c r="E52" s="18"/>
      <c r="F52" s="18"/>
      <c r="G52" s="18"/>
      <c r="H52" s="44"/>
    </row>
    <row r="53" spans="1:8">
      <c r="A53" s="79" t="s">
        <v>269</v>
      </c>
      <c r="B53" s="74" t="s">
        <v>476</v>
      </c>
      <c r="C53" s="18"/>
      <c r="D53" s="18"/>
      <c r="E53" s="18"/>
      <c r="F53" s="18"/>
      <c r="G53" s="89" t="str">
        <f>IF(ISBLANK(H13),"",H13)</f>
        <v>Московский И.А.</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H27" sqref="H27"/>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4"/>
      <c r="C1" s="134"/>
      <c r="D1" s="135"/>
    </row>
    <row r="2" spans="1:4" ht="19.899999999999999" customHeight="1">
      <c r="A2" s="117" t="s">
        <v>126</v>
      </c>
      <c r="B2" s="118">
        <f>$D$10</f>
        <v>44870</v>
      </c>
      <c r="C2" s="188" t="str">
        <f>IF(ЧКВ!A6=Вмешательства!D4,Вмешательства!K7,IF(ЧКВ!A6=Вмешательства!D5,Вмешательства!K7,Вмешательства!K9))</f>
        <v>ОМС</v>
      </c>
      <c r="D2" s="119" t="s">
        <v>127</v>
      </c>
    </row>
    <row r="3" spans="1:4" ht="20.45" customHeight="1">
      <c r="A3" s="120" t="s">
        <v>125</v>
      </c>
      <c r="B3" s="121"/>
      <c r="C3" s="18"/>
      <c r="D3" s="44"/>
    </row>
    <row r="4" spans="1:4" ht="17.25" thickBot="1">
      <c r="A4" s="182" t="s">
        <v>258</v>
      </c>
      <c r="B4" s="183" t="s">
        <v>133</v>
      </c>
      <c r="C4" s="184" t="s">
        <v>15</v>
      </c>
      <c r="D4" s="185" t="str">
        <f>КАГ!$B$11</f>
        <v>Юдина Л.Н.</v>
      </c>
    </row>
    <row r="5" spans="1:4" ht="15.75" thickTop="1">
      <c r="A5" s="16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4" t="str">
        <f>IF(ISBLANK(КАГ!A6),"",КАГ!A6)</f>
        <v>КОРОНАРОГРАФИЯ</v>
      </c>
      <c r="C5" s="162" t="s">
        <v>8</v>
      </c>
      <c r="D5" s="123">
        <f>КАГ!$B$12</f>
        <v>13057</v>
      </c>
    </row>
    <row r="6" spans="1:4" ht="30">
      <c r="A6" s="16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A16.12.028.017</v>
      </c>
      <c r="B6" s="165" t="str">
        <f>ЧКВ!A6</f>
        <v>Попытка стентирования коронарных артерий</v>
      </c>
      <c r="C6" s="162" t="s">
        <v>10</v>
      </c>
      <c r="D6" s="124">
        <f>DATEDIF(D5,D10,"y")</f>
        <v>87</v>
      </c>
    </row>
    <row r="7" spans="1:4">
      <c r="A7" s="43"/>
      <c r="B7" s="18"/>
      <c r="C7" s="122" t="s">
        <v>12</v>
      </c>
      <c r="D7" s="124">
        <f>КАГ!$B$14</f>
        <v>17432</v>
      </c>
    </row>
    <row r="8" spans="1:4">
      <c r="A8" s="125" t="str">
        <f>ЧКВ!$A$9</f>
        <v xml:space="preserve">Код модели: </v>
      </c>
      <c r="B8" s="126"/>
      <c r="C8" s="122" t="s">
        <v>195</v>
      </c>
      <c r="D8" s="124">
        <f>КАГ!$B$15</f>
        <v>35</v>
      </c>
    </row>
    <row r="9" spans="1:4">
      <c r="A9" s="125" t="str">
        <f>ЧКВ!$A$10</f>
        <v xml:space="preserve">Код метода: </v>
      </c>
      <c r="B9" s="18"/>
      <c r="C9" s="127" t="s">
        <v>134</v>
      </c>
      <c r="D9" s="124" t="str">
        <f>КАГ!$B$16</f>
        <v>ОКС БПST</v>
      </c>
    </row>
    <row r="10" spans="1:4">
      <c r="A10" s="45"/>
      <c r="B10" s="36"/>
      <c r="C10" s="186" t="s">
        <v>13</v>
      </c>
      <c r="D10" s="187">
        <f>КАГ!$B$8</f>
        <v>44870</v>
      </c>
    </row>
    <row r="11" spans="1:4">
      <c r="A11" s="32"/>
      <c r="B11" s="134"/>
      <c r="C11" s="134"/>
      <c r="D11" s="135"/>
    </row>
    <row r="12" spans="1:4" ht="18.75" customHeight="1">
      <c r="A12" s="169" t="s">
        <v>408</v>
      </c>
      <c r="B12" s="170" t="s">
        <v>0</v>
      </c>
      <c r="C12" s="170" t="s">
        <v>14</v>
      </c>
      <c r="D12" s="171" t="s">
        <v>128</v>
      </c>
    </row>
    <row r="13" spans="1:4" ht="27.75" customHeight="1">
      <c r="A13" s="172"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90" t="s">
        <v>461</v>
      </c>
      <c r="C13" s="168"/>
      <c r="D13" s="173">
        <v>1</v>
      </c>
    </row>
    <row r="14" spans="1:4" ht="27.75" customHeight="1">
      <c r="A14"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91" t="s">
        <v>401</v>
      </c>
      <c r="C14" s="166"/>
      <c r="D14" s="173">
        <v>1</v>
      </c>
    </row>
    <row r="15" spans="1:4" ht="27.75" customHeight="1">
      <c r="A15"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5" s="191" t="s">
        <v>398</v>
      </c>
      <c r="C15" s="166"/>
      <c r="D15" s="173">
        <v>1</v>
      </c>
    </row>
    <row r="16" spans="1:4" ht="27.75" customHeight="1">
      <c r="A16"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6" s="191" t="s">
        <v>403</v>
      </c>
      <c r="C16" s="166"/>
      <c r="D16" s="173">
        <v>1</v>
      </c>
    </row>
    <row r="17" spans="1:4" ht="27.75" customHeight="1">
      <c r="A17"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7" s="191" t="s">
        <v>402</v>
      </c>
      <c r="C17" s="166"/>
      <c r="D17" s="173">
        <v>1</v>
      </c>
    </row>
    <row r="18" spans="1:4" ht="27.75" customHeight="1">
      <c r="A18"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8" s="191" t="s">
        <v>442</v>
      </c>
      <c r="C18" s="166"/>
      <c r="D18" s="173">
        <v>1</v>
      </c>
    </row>
    <row r="19" spans="1:4" ht="27.75" customHeight="1">
      <c r="A19" s="174"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9" s="191" t="s">
        <v>460</v>
      </c>
      <c r="C19" s="166"/>
      <c r="D19" s="173">
        <v>1</v>
      </c>
    </row>
    <row r="20" spans="1:4" ht="27.75" customHeight="1">
      <c r="A20" s="174"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20" s="192" t="s">
        <v>459</v>
      </c>
      <c r="C20" s="166"/>
      <c r="D20" s="175">
        <v>1</v>
      </c>
    </row>
    <row r="21" spans="1:4" ht="27.75" customHeight="1">
      <c r="A21" s="174" t="str">
        <f>IFERROR(INDEX(Расходка[[Тип расходного материала ]],MATCH(Карта_Учёта[[#This Row],[Наименование расходного материала]],Расходка[Наименование расходного материала],0)),"")</f>
        <v>Диагностический проводник</v>
      </c>
      <c r="B21" s="191" t="s">
        <v>469</v>
      </c>
      <c r="C21" s="166"/>
      <c r="D21" s="176">
        <v>1</v>
      </c>
    </row>
    <row r="22" spans="1:4" ht="27.75" customHeight="1">
      <c r="A22" s="177" t="str">
        <f>IFERROR(INDEX(Расходка[[Тип расходного материала ]],MATCH(Карта_Учёта[[#This Row],[Наименование расходного материала]],Расходка[Наименование расходного материала],0)),"")</f>
        <v/>
      </c>
      <c r="B22" s="193"/>
      <c r="C22" s="166"/>
      <c r="D22" s="176"/>
    </row>
    <row r="23" spans="1:4" ht="27.75" customHeight="1">
      <c r="A23" s="177" t="str">
        <f>IFERROR(INDEX(Расходка[[Тип расходного материала ]],MATCH(Карта_Учёта[[#This Row],[Наименование расходного материала]],Расходка[Наименование расходного материала],0)),"")</f>
        <v/>
      </c>
      <c r="B23" s="193"/>
      <c r="C23" s="166"/>
      <c r="D23" s="176"/>
    </row>
    <row r="24" spans="1:4" ht="27.75" customHeight="1">
      <c r="A24" s="178" t="str">
        <f>IFERROR(INDEX(Расходка[[Тип расходного материала ]],MATCH(Карта_Учёта[[#This Row],[Наименование расходного материала]],Расходка[Наименование расходного материала],0)),"")</f>
        <v/>
      </c>
      <c r="B24" s="193"/>
      <c r="C24" s="167"/>
      <c r="D24" s="176"/>
    </row>
    <row r="25" spans="1:4" ht="27.75" customHeight="1">
      <c r="A25" s="179" t="str">
        <f>IFERROR(INDEX(Расходка[[Тип расходного материала ]],MATCH(Карта_Учёта[[#This Row],[Наименование расходного материала]],Расходка[Наименование расходного материала],0)),"")</f>
        <v/>
      </c>
      <c r="B25" s="194"/>
      <c r="C25" s="180"/>
      <c r="D25" s="181"/>
    </row>
    <row r="26" spans="1:4" ht="14.45" customHeight="1">
      <c r="A26" s="128" t="str">
        <f>IFERROR(INDEX(Расходка[[Тип расходного материала ]],MATCH(Карта_Учёта[[#This Row],[Наименование расходного материала]],Расходка[Наименование расходного материала],0)),"")</f>
        <v/>
      </c>
      <c r="B26" s="130"/>
      <c r="C26" s="131"/>
      <c r="D26" s="129"/>
    </row>
    <row r="27" spans="1:4" ht="14.45" customHeight="1">
      <c r="A27" s="128" t="str">
        <f>IFERROR(INDEX(Расходка[[Тип расходного материала ]],MATCH(Карта_Учёта[[#This Row],[Наименование расходного материала]],Расходка[Наименование расходного материала],0)),"")</f>
        <v/>
      </c>
      <c r="B27" s="130"/>
      <c r="C27" s="131"/>
      <c r="D27" s="129"/>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2" t="s">
        <v>445</v>
      </c>
      <c r="C35" s="17"/>
      <c r="D35" s="44"/>
    </row>
    <row r="36" spans="1:4" ht="19.899999999999999" customHeight="1">
      <c r="A36" s="43"/>
      <c r="C36" s="18"/>
      <c r="D36" s="44"/>
    </row>
    <row r="37" spans="1:4" ht="19.899999999999999" customHeight="1">
      <c r="A37" s="43"/>
      <c r="B37" s="141" t="str">
        <f>"Оператор:"&amp;" "&amp;ЧКВ!$G$13</f>
        <v>Оператор: Щербаков А.С.</v>
      </c>
      <c r="C37" s="17"/>
      <c r="D37" s="44"/>
    </row>
    <row r="38" spans="1:4" ht="19.899999999999999" customHeight="1">
      <c r="A38" s="43"/>
      <c r="C38" s="18"/>
      <c r="D38" s="44"/>
    </row>
    <row r="39" spans="1:4" ht="19.899999999999999" customHeight="1">
      <c r="A39" s="43"/>
      <c r="B39" s="133" t="s">
        <v>462</v>
      </c>
      <c r="C39" s="136"/>
      <c r="D39" s="44"/>
    </row>
    <row r="40" spans="1:4" ht="19.899999999999999" customHeight="1">
      <c r="A40" s="45"/>
      <c r="B40" s="36"/>
      <c r="C40" s="36"/>
      <c r="D40" s="46"/>
    </row>
    <row r="41" spans="1:4" ht="14.45" customHeight="1">
      <c r="C41" s="15"/>
    </row>
  </sheetData>
  <sheetProtection sheet="1" objects="1" scenarios="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материал'!$C$2:$C$55</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 activePane="bottomLeft" state="frozen"/>
      <selection pane="bottomLeft" activeCell="F23" sqref="F23"/>
    </sheetView>
  </sheetViews>
  <sheetFormatPr defaultRowHeight="15"/>
  <cols>
    <col min="1" max="1" width="5" customWidth="1"/>
    <col min="2" max="2" width="13.28515625" hidden="1" customWidth="1"/>
    <col min="3" max="3" width="25.5703125" bestFit="1" customWidth="1"/>
    <col min="4" max="4" width="56.7109375" customWidth="1"/>
    <col min="6" max="6" width="44.5703125"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381</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437</v>
      </c>
    </row>
    <row r="5" spans="1:15" ht="30">
      <c r="A5" s="10">
        <v>4</v>
      </c>
      <c r="B5" s="2"/>
      <c r="C5" s="10" t="s">
        <v>39</v>
      </c>
      <c r="D5" s="5" t="s">
        <v>436</v>
      </c>
      <c r="F5" t="s">
        <v>94</v>
      </c>
      <c r="G5">
        <v>218160</v>
      </c>
    </row>
    <row r="6" spans="1:15" ht="30">
      <c r="A6" s="10">
        <v>5</v>
      </c>
      <c r="B6" s="2" t="s">
        <v>36</v>
      </c>
      <c r="C6" s="10" t="s">
        <v>37</v>
      </c>
      <c r="D6" s="5" t="s">
        <v>249</v>
      </c>
      <c r="F6" t="s">
        <v>95</v>
      </c>
      <c r="G6">
        <v>194510</v>
      </c>
    </row>
    <row r="7" spans="1:15" ht="30">
      <c r="A7" s="10">
        <v>6</v>
      </c>
      <c r="B7" s="9"/>
      <c r="C7" s="10" t="s">
        <v>99</v>
      </c>
      <c r="D7" s="5" t="s">
        <v>375</v>
      </c>
      <c r="F7" t="s">
        <v>96</v>
      </c>
      <c r="G7">
        <v>323500</v>
      </c>
      <c r="I7" t="s">
        <v>290</v>
      </c>
      <c r="K7" t="s">
        <v>374</v>
      </c>
    </row>
    <row r="8" spans="1:15" ht="30">
      <c r="A8" s="10">
        <v>7</v>
      </c>
      <c r="B8" s="2"/>
      <c r="C8" s="10" t="s">
        <v>292</v>
      </c>
      <c r="D8" s="5" t="s">
        <v>194</v>
      </c>
      <c r="F8" t="s">
        <v>97</v>
      </c>
      <c r="G8">
        <v>323510</v>
      </c>
      <c r="I8" t="s">
        <v>280</v>
      </c>
      <c r="K8" t="s">
        <v>409</v>
      </c>
    </row>
    <row r="9" spans="1:15">
      <c r="A9" s="10">
        <v>8</v>
      </c>
      <c r="B9" s="9"/>
      <c r="C9" s="10" t="s">
        <v>80</v>
      </c>
      <c r="D9" s="5" t="s">
        <v>310</v>
      </c>
      <c r="F9" t="s">
        <v>458</v>
      </c>
      <c r="G9">
        <v>136170</v>
      </c>
      <c r="I9" t="s">
        <v>281</v>
      </c>
      <c r="K9" t="s">
        <v>410</v>
      </c>
    </row>
    <row r="10" spans="1:15">
      <c r="A10" s="10">
        <v>9</v>
      </c>
      <c r="B10" s="2" t="s">
        <v>35</v>
      </c>
      <c r="C10" s="10" t="s">
        <v>86</v>
      </c>
      <c r="D10" s="5" t="s">
        <v>87</v>
      </c>
      <c r="I10" t="s">
        <v>282</v>
      </c>
    </row>
    <row r="11" spans="1:15">
      <c r="A11" s="10">
        <v>10</v>
      </c>
      <c r="B11" s="2"/>
      <c r="C11" s="10" t="s">
        <v>293</v>
      </c>
      <c r="D11" s="5" t="s">
        <v>201</v>
      </c>
      <c r="G11" s="16"/>
      <c r="H11" s="16"/>
      <c r="I11" t="s">
        <v>283</v>
      </c>
    </row>
    <row r="12" spans="1:15">
      <c r="A12" s="10">
        <v>11</v>
      </c>
      <c r="B12" s="2" t="s">
        <v>25</v>
      </c>
      <c r="C12" s="10" t="s">
        <v>294</v>
      </c>
      <c r="D12" s="5" t="s">
        <v>26</v>
      </c>
      <c r="F12" t="s">
        <v>134</v>
      </c>
      <c r="G12" s="16"/>
      <c r="H12" s="16"/>
      <c r="I12" t="s">
        <v>284</v>
      </c>
      <c r="O12" s="10"/>
    </row>
    <row r="13" spans="1:15">
      <c r="A13" s="10">
        <v>12</v>
      </c>
      <c r="B13" s="2" t="s">
        <v>19</v>
      </c>
      <c r="C13" s="10" t="s">
        <v>295</v>
      </c>
      <c r="D13" s="5" t="s">
        <v>20</v>
      </c>
      <c r="F13" s="16" t="s">
        <v>98</v>
      </c>
      <c r="G13" s="16"/>
      <c r="H13" s="16"/>
      <c r="I13" t="s">
        <v>285</v>
      </c>
      <c r="N13" s="12"/>
      <c r="O13" s="12"/>
    </row>
    <row r="14" spans="1:15">
      <c r="A14" s="10">
        <v>13</v>
      </c>
      <c r="B14" s="2" t="s">
        <v>21</v>
      </c>
      <c r="C14" s="10" t="s">
        <v>296</v>
      </c>
      <c r="D14" s="5" t="s">
        <v>22</v>
      </c>
      <c r="F14" s="16" t="s">
        <v>380</v>
      </c>
      <c r="G14" s="16"/>
      <c r="H14" s="16"/>
      <c r="I14" t="s">
        <v>286</v>
      </c>
    </row>
    <row r="15" spans="1:15">
      <c r="A15" s="10">
        <v>14</v>
      </c>
      <c r="B15" s="2" t="s">
        <v>23</v>
      </c>
      <c r="C15" s="10" t="s">
        <v>297</v>
      </c>
      <c r="D15" s="5" t="s">
        <v>24</v>
      </c>
      <c r="F15" s="16" t="s">
        <v>191</v>
      </c>
      <c r="G15" s="16"/>
      <c r="H15" s="16"/>
      <c r="I15" t="s">
        <v>272</v>
      </c>
    </row>
    <row r="16" spans="1:15">
      <c r="A16" s="10">
        <v>15</v>
      </c>
      <c r="B16" s="2" t="s">
        <v>27</v>
      </c>
      <c r="C16" s="10" t="s">
        <v>298</v>
      </c>
      <c r="D16" s="5" t="s">
        <v>28</v>
      </c>
      <c r="F16" s="16" t="s">
        <v>153</v>
      </c>
      <c r="G16" s="16"/>
      <c r="H16" s="16"/>
      <c r="I16" t="s">
        <v>287</v>
      </c>
    </row>
    <row r="17" spans="1:9">
      <c r="A17" s="10">
        <v>16</v>
      </c>
      <c r="B17" s="2" t="s">
        <v>29</v>
      </c>
      <c r="C17" s="10" t="s">
        <v>299</v>
      </c>
      <c r="D17" s="5" t="s">
        <v>30</v>
      </c>
      <c r="F17" s="16" t="s">
        <v>155</v>
      </c>
      <c r="I17" t="s">
        <v>279</v>
      </c>
    </row>
    <row r="18" spans="1:9">
      <c r="A18" s="10">
        <v>17</v>
      </c>
      <c r="B18" s="2" t="s">
        <v>31</v>
      </c>
      <c r="C18" s="10" t="s">
        <v>300</v>
      </c>
      <c r="D18" s="5" t="s">
        <v>32</v>
      </c>
      <c r="F18" s="16" t="s">
        <v>154</v>
      </c>
      <c r="I18" t="s">
        <v>288</v>
      </c>
    </row>
    <row r="19" spans="1:9">
      <c r="A19" s="10">
        <v>18</v>
      </c>
      <c r="B19" s="2" t="s">
        <v>33</v>
      </c>
      <c r="C19" s="10" t="s">
        <v>301</v>
      </c>
      <c r="D19" s="5" t="s">
        <v>34</v>
      </c>
      <c r="F19" s="16" t="s">
        <v>156</v>
      </c>
      <c r="I19" t="s">
        <v>289</v>
      </c>
    </row>
    <row r="20" spans="1:9" ht="30">
      <c r="A20" s="10">
        <v>19</v>
      </c>
      <c r="B20" s="2" t="s">
        <v>40</v>
      </c>
      <c r="C20" s="10" t="s">
        <v>41</v>
      </c>
      <c r="D20" s="5" t="s">
        <v>42</v>
      </c>
      <c r="F20" s="16"/>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3" t="s">
        <v>307</v>
      </c>
      <c r="D29" s="5" t="s">
        <v>308</v>
      </c>
      <c r="F29" s="13"/>
      <c r="G29" s="13"/>
      <c r="H29" s="13"/>
      <c r="I29" s="13"/>
    </row>
    <row r="30" spans="1:9" ht="45">
      <c r="A30" s="10">
        <v>29</v>
      </c>
      <c r="B30" s="2" t="s">
        <v>68</v>
      </c>
      <c r="C30" s="93" t="s">
        <v>69</v>
      </c>
      <c r="D30" s="5" t="s">
        <v>70</v>
      </c>
      <c r="F30" s="13"/>
      <c r="G30" s="13"/>
      <c r="H30" s="13"/>
      <c r="I30" s="13"/>
    </row>
    <row r="31" spans="1:9" ht="30">
      <c r="A31" s="10">
        <v>30</v>
      </c>
      <c r="B31" s="2" t="s">
        <v>71</v>
      </c>
      <c r="C31" s="93" t="s">
        <v>72</v>
      </c>
      <c r="D31" s="5" t="s">
        <v>73</v>
      </c>
      <c r="F31" s="13"/>
      <c r="G31" s="13"/>
      <c r="H31" s="13"/>
      <c r="I31" s="13"/>
    </row>
    <row r="32" spans="1:9">
      <c r="A32" s="10">
        <v>31</v>
      </c>
      <c r="B32" s="2" t="s">
        <v>74</v>
      </c>
      <c r="C32" s="93" t="s">
        <v>303</v>
      </c>
      <c r="D32" s="5" t="s">
        <v>75</v>
      </c>
      <c r="F32" s="13"/>
      <c r="G32" s="13"/>
      <c r="H32" s="13"/>
      <c r="I32" s="13"/>
    </row>
    <row r="33" spans="1:9">
      <c r="A33" s="10">
        <v>32</v>
      </c>
      <c r="B33" s="2" t="s">
        <v>76</v>
      </c>
      <c r="C33" s="93" t="s">
        <v>302</v>
      </c>
      <c r="D33" s="5" t="s">
        <v>77</v>
      </c>
      <c r="F33" s="13"/>
      <c r="G33" s="13"/>
      <c r="H33" s="13"/>
      <c r="I33" s="13"/>
    </row>
    <row r="34" spans="1:9">
      <c r="A34" s="10">
        <v>33</v>
      </c>
      <c r="B34" s="2" t="s">
        <v>78</v>
      </c>
      <c r="C34" s="93" t="s">
        <v>304</v>
      </c>
      <c r="D34" s="5" t="s">
        <v>79</v>
      </c>
      <c r="F34" s="13"/>
      <c r="G34" s="13"/>
      <c r="H34" s="13"/>
      <c r="I34" s="13"/>
    </row>
    <row r="35" spans="1:9">
      <c r="A35" s="10">
        <v>34</v>
      </c>
      <c r="B35" s="2" t="s">
        <v>81</v>
      </c>
      <c r="C35" s="93" t="s">
        <v>82</v>
      </c>
      <c r="D35" s="5" t="s">
        <v>305</v>
      </c>
      <c r="F35" s="13"/>
      <c r="G35" s="13"/>
      <c r="H35" s="13"/>
      <c r="I35" s="13"/>
    </row>
    <row r="36" spans="1:9">
      <c r="A36" s="10">
        <v>35</v>
      </c>
      <c r="B36" s="2" t="s">
        <v>83</v>
      </c>
      <c r="C36" s="93" t="s">
        <v>84</v>
      </c>
      <c r="D36" s="5" t="s">
        <v>306</v>
      </c>
      <c r="F36" s="13"/>
      <c r="G36" s="13"/>
      <c r="H36" s="13"/>
      <c r="I36" s="13"/>
    </row>
    <row r="37" spans="1:9">
      <c r="A37" s="10">
        <v>36</v>
      </c>
      <c r="B37" s="9"/>
      <c r="C37" s="93" t="s">
        <v>309</v>
      </c>
      <c r="D37" s="6" t="s">
        <v>88</v>
      </c>
      <c r="F37" s="13"/>
      <c r="G37" s="13"/>
      <c r="H37" s="13"/>
      <c r="I37" s="13"/>
    </row>
  </sheetData>
  <sheetProtection sheet="1" objects="1" scenarios="1" formatCells="0" formatColumns="0"/>
  <phoneticPr fontId="14"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1"/>
  <sheetViews>
    <sheetView topLeftCell="A22" zoomScaleNormal="100" workbookViewId="0">
      <selection activeCell="AJ36" sqref="AJ36"/>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7" hidden="1" customWidth="1" outlineLevel="1"/>
    <col min="11" max="17" width="4.42578125" style="138" hidden="1" customWidth="1" outlineLevel="1"/>
    <col min="18" max="30" width="4.42578125" style="137"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7" t="s">
        <v>129</v>
      </c>
      <c r="F1" s="137" t="s">
        <v>130</v>
      </c>
      <c r="G1" s="137" t="s">
        <v>345</v>
      </c>
      <c r="H1" s="137" t="s">
        <v>346</v>
      </c>
      <c r="I1" s="137" t="s">
        <v>347</v>
      </c>
      <c r="J1" s="137" t="s">
        <v>348</v>
      </c>
      <c r="K1" s="138" t="s">
        <v>349</v>
      </c>
      <c r="L1" s="138" t="s">
        <v>350</v>
      </c>
      <c r="M1" s="138" t="s">
        <v>351</v>
      </c>
      <c r="N1" s="138" t="s">
        <v>352</v>
      </c>
      <c r="O1" s="138" t="s">
        <v>353</v>
      </c>
      <c r="P1" s="138" t="s">
        <v>354</v>
      </c>
      <c r="Q1" s="138" t="s">
        <v>355</v>
      </c>
      <c r="R1" s="137" t="s">
        <v>131</v>
      </c>
      <c r="S1" s="137" t="s">
        <v>132</v>
      </c>
      <c r="T1" s="137" t="s">
        <v>356</v>
      </c>
      <c r="U1" s="137" t="s">
        <v>357</v>
      </c>
      <c r="V1" s="137" t="s">
        <v>358</v>
      </c>
      <c r="W1" s="137" t="s">
        <v>359</v>
      </c>
      <c r="X1" s="137" t="s">
        <v>360</v>
      </c>
      <c r="Y1" s="137" t="s">
        <v>361</v>
      </c>
      <c r="Z1" s="137" t="s">
        <v>362</v>
      </c>
      <c r="AA1" s="137" t="s">
        <v>363</v>
      </c>
      <c r="AB1" s="137" t="s">
        <v>364</v>
      </c>
      <c r="AC1" s="137" t="s">
        <v>365</v>
      </c>
      <c r="AD1" s="137" t="s">
        <v>366</v>
      </c>
      <c r="AF1" s="2" t="s">
        <v>158</v>
      </c>
      <c r="AG1" s="2" t="s">
        <v>188</v>
      </c>
      <c r="AI1" t="s">
        <v>259</v>
      </c>
      <c r="AJ1" t="s">
        <v>260</v>
      </c>
      <c r="AK1" t="s">
        <v>261</v>
      </c>
      <c r="AM1" t="s">
        <v>448</v>
      </c>
    </row>
    <row r="2" spans="1:39">
      <c r="A2">
        <v>1</v>
      </c>
      <c r="B2" t="s">
        <v>122</v>
      </c>
      <c r="C2" s="1" t="s">
        <v>379</v>
      </c>
      <c r="D2" s="1"/>
      <c r="E2" s="138">
        <f>IF(ISNUMBER(SEARCH('Карта учёта'!$B$13,Расходка[[#This Row],[Наименование расходного материала]])),MAX($E$1:E1)+1,0)</f>
        <v>0</v>
      </c>
      <c r="F2" s="138">
        <f>IF(ISNUMBER(SEARCH('Карта учёта'!$B$14,Расходка[[#This Row],[Наименование расходного материала]])),MAX($F$1:F1)+1,0)</f>
        <v>0</v>
      </c>
      <c r="G2" s="138">
        <f>IF(ISNUMBER(SEARCH('Карта учёта'!$B$15,Расходка[Наименование расходного материала])),MAX($G$1:G1)+1,0)</f>
        <v>0</v>
      </c>
      <c r="H2" s="138">
        <f>IF(ISNUMBER(SEARCH('Карта учёта'!$B$16,Расходка[Наименование расходного материала])),MAX($H$1:H1)+1,0)</f>
        <v>0</v>
      </c>
      <c r="I2" s="138">
        <f>IF(ISNUMBER(SEARCH('Карта учёта'!$B$17,Расходка[Наименование расходного материала])),MAX($I$1:I1)+1,0)</f>
        <v>0</v>
      </c>
      <c r="J2" s="138">
        <f>IF(ISNUMBER(SEARCH('Карта учёта'!$B$18,Расходка[Наименование расходного материала])),MAX($J$1:J1)+1,0)</f>
        <v>0</v>
      </c>
      <c r="K2" s="138">
        <f>IF(ISNUMBER(SEARCH('Карта учёта'!$B$19,Расходка[Наименование расходного материала])),MAX($K$1:K1)+1,0)</f>
        <v>0</v>
      </c>
      <c r="L2" s="138">
        <f>IF(ISNUMBER(SEARCH('Карта учёта'!$B$20,Расходка[Наименование расходного материала])),MAX($L$1:L1)+1,0)</f>
        <v>0</v>
      </c>
      <c r="M2" s="138">
        <f>IF(ISNUMBER(SEARCH('Карта учёта'!$B$21,Расходка[Наименование расходного материала])),MAX($M$1:M1)+1,0)</f>
        <v>0</v>
      </c>
      <c r="N2" s="139">
        <f>IF(ISNUMBER(SEARCH('Карта учёта'!$B$22,Расходка[Наименование расходного материала])),MAX($N$1:N1)+1,0)</f>
        <v>1</v>
      </c>
      <c r="O2" s="138">
        <f>IF(ISNUMBER(SEARCH('Карта учёта'!$B$23,Расходка[Наименование расходного материала])),MAX($O$1:O1)+1,0)</f>
        <v>1</v>
      </c>
      <c r="P2" s="138">
        <f>IF(ISNUMBER(SEARCH('Карта учёта'!$B$24,Расходка[Наименование расходного материала])),MAX($P$1:P1)+1,0)</f>
        <v>1</v>
      </c>
      <c r="Q2" s="138">
        <f>IF(ISNUMBER(SEARCH('Карта учёта'!$B$25,Расходка[Наименование расходного материала])),MAX($Q$1:Q1)+1,0)</f>
        <v>1</v>
      </c>
      <c r="R2" s="137" t="str">
        <f>IFERROR(INDEX(Расходка[Наименование расходного материала],MATCH(Расходка[№],Поиск_расходки[Индекс1],0)),"")</f>
        <v>BasixTOUCH</v>
      </c>
      <c r="S2" s="137" t="str">
        <f>IFERROR(INDEX(Расходка[Наименование расходного материала],MATCH(Расходка[№],Поиск_расходки[Индекс2],0)),"")</f>
        <v>Launcher 6F JL 4.0</v>
      </c>
      <c r="T2" s="137" t="str">
        <f>IFERROR(INDEX(Расходка[Наименование расходного материала],MATCH(Расходка[№],Поиск_расходки[Индекс3],0)),"")</f>
        <v>Launcher 6F EBU 3.5</v>
      </c>
      <c r="U2" s="137" t="str">
        <f>IFERROR(INDEX(Расходка[Наименование расходного материала],MATCH(Расходка[№],Поиск_расходки[Индекс4],0)),"")</f>
        <v>Launcher 6F JR 4.0</v>
      </c>
      <c r="V2" s="137" t="str">
        <f>IFERROR(INDEX(Расходка[Наименование расходного материала],MATCH(Расходка[№],Поиск_расходки[Индекс5],0)),"")</f>
        <v>Launcher 6F JR 3.5</v>
      </c>
      <c r="W2" s="137" t="str">
        <f>IFERROR(INDEX(Расходка[Наименование расходного материала],MATCH(Расходка[№],Поиск_расходки[Индекс6],0)),"")</f>
        <v>Launcher 6F AL 1</v>
      </c>
      <c r="X2" s="137" t="str">
        <f>IFERROR(INDEX(Расходка[Наименование расходного материала],MATCH(Расходка[№],Поиск_расходки[Индекс7],0)),"")</f>
        <v>Winn 200T</v>
      </c>
      <c r="Y2" s="137" t="str">
        <f>IFERROR(INDEX(Расходка[Наименование расходного материала],MATCH(Расходка[№],Поиск_расходки[Индекс8],0)),"")</f>
        <v>Whisper MS</v>
      </c>
      <c r="Z2" s="137" t="str">
        <f>IFERROR(INDEX(Расходка[Наименование расходного материала],MATCH(Расходка[№],Поиск_расходки[Индекс9],0)),"")</f>
        <v>RadiFocus</v>
      </c>
      <c r="AA2" s="137" t="str">
        <f>IFERROR(INDEX(Расходка[Наименование расходного материала],MATCH(Расходка[№],Поиск_расходки[Индекс10],0)),"")</f>
        <v>Hunter® 6F</v>
      </c>
      <c r="AB2" s="137" t="str">
        <f>IFERROR(INDEX(Расходка[Наименование расходного материала],MATCH(Расходка[№],Поиск_расходки[Индекс11],0)),"")</f>
        <v>Hunter® 6F</v>
      </c>
      <c r="AC2" s="137" t="str">
        <f>IFERROR(INDEX(Расходка[Наименование расходного материала],MATCH(Расходка[№],Поиск_расходки[Индекс12],0)),"")</f>
        <v>Hunter® 6F</v>
      </c>
      <c r="AD2" s="137"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5</v>
      </c>
      <c r="C3" s="1" t="s">
        <v>343</v>
      </c>
      <c r="E3" s="138">
        <f>IF(ISNUMBER(SEARCH('Карта учёта'!$B$13,Расходка[[#This Row],[Наименование расходного материала]])),MAX($E$1:E2)+1,0)</f>
        <v>0</v>
      </c>
      <c r="F3" s="138">
        <f>IF(ISNUMBER(SEARCH('Карта учёта'!$B$14,Расходка[[#This Row],[Наименование расходного материала]])),MAX($F$1:F2)+1,0)</f>
        <v>0</v>
      </c>
      <c r="G3" s="138">
        <f>IF(ISNUMBER(SEARCH('Карта учёта'!$B$15,Расходка[Наименование расходного материала])),MAX($G$1:G2)+1,0)</f>
        <v>0</v>
      </c>
      <c r="H3" s="138">
        <f>IF(ISNUMBER(SEARCH('Карта учёта'!$B$16,Расходка[Наименование расходного материала])),MAX($H$1:H2)+1,0)</f>
        <v>0</v>
      </c>
      <c r="I3" s="138">
        <f>IF(ISNUMBER(SEARCH('Карта учёта'!$B$17,Расходка[Наименование расходного материала])),MAX($I$1:I2)+1,0)</f>
        <v>0</v>
      </c>
      <c r="J3" s="138">
        <f>IF(ISNUMBER(SEARCH('Карта учёта'!$B$18,Расходка[Наименование расходного материала])),MAX($J$1:J2)+1,0)</f>
        <v>0</v>
      </c>
      <c r="K3" s="138">
        <f>IF(ISNUMBER(SEARCH('Карта учёта'!$B$19,Расходка[Наименование расходного материала])),MAX($K$1:K2)+1,0)</f>
        <v>0</v>
      </c>
      <c r="L3" s="138">
        <f>IF(ISNUMBER(SEARCH('Карта учёта'!$B$20,Расходка[Наименование расходного материала])),MAX($L$1:L2)+1,0)</f>
        <v>0</v>
      </c>
      <c r="M3" s="138">
        <f>IF(ISNUMBER(SEARCH('Карта учёта'!$B$21,Расходка[Наименование расходного материала])),MAX($M$1:M2)+1,0)</f>
        <v>0</v>
      </c>
      <c r="N3" s="140">
        <f>IF(ISNUMBER(SEARCH('Карта учёта'!$B$22,Расходка[Наименование расходного материала])),MAX($N$1:N2)+1,0)</f>
        <v>2</v>
      </c>
      <c r="O3" s="138">
        <f>IF(ISNUMBER(SEARCH('Карта учёта'!$B$23,Расходка[Наименование расходного материала])),MAX($O$1:O2)+1,0)</f>
        <v>2</v>
      </c>
      <c r="P3" s="138">
        <f>IF(ISNUMBER(SEARCH('Карта учёта'!$B$24,Расходка[Наименование расходного материала])),MAX($P$1:P2)+1,0)</f>
        <v>2</v>
      </c>
      <c r="Q3" s="138">
        <f>IF(ISNUMBER(SEARCH('Карта учёта'!$B$25,Расходка[Наименование расходного материала])),MAX($Q$1:Q2)+1,0)</f>
        <v>2</v>
      </c>
      <c r="R3" s="137" t="str">
        <f>IFERROR(INDEX(Расходка[Наименование расходного материала],MATCH(Расходка[№],Поиск_расходки[Индекс1],0)),"")</f>
        <v/>
      </c>
      <c r="S3" s="137" t="str">
        <f>IFERROR(INDEX(Расходка[Наименование расходного материала],MATCH(Расходка[№],Поиск_расходки[Индекс2],0)),"")</f>
        <v/>
      </c>
      <c r="T3" s="137" t="str">
        <f>IFERROR(INDEX(Расходка[Наименование расходного материала],MATCH(Расходка[№],Поиск_расходки[Индекс3],0)),"")</f>
        <v/>
      </c>
      <c r="U3" s="137" t="str">
        <f>IFERROR(INDEX(Расходка[Наименование расходного материала],MATCH(Расходка[№],Поиск_расходки[Индекс4],0)),"")</f>
        <v/>
      </c>
      <c r="V3" s="137" t="str">
        <f>IFERROR(INDEX(Расходка[Наименование расходного материала],MATCH(Расходка[№],Поиск_расходки[Индекс5],0)),"")</f>
        <v/>
      </c>
      <c r="W3" s="137" t="str">
        <f>IFERROR(INDEX(Расходка[Наименование расходного материала],MATCH(Расходка[№],Поиск_расходки[Индекс6],0)),"")</f>
        <v/>
      </c>
      <c r="X3" s="137" t="str">
        <f>IFERROR(INDEX(Расходка[Наименование расходного материала],MATCH(Расходка[№],Поиск_расходки[Индекс7],0)),"")</f>
        <v/>
      </c>
      <c r="Y3" s="137" t="str">
        <f>IFERROR(INDEX(Расходка[Наименование расходного материала],MATCH(Расходка[№],Поиск_расходки[Индекс8],0)),"")</f>
        <v/>
      </c>
      <c r="Z3" s="137" t="str">
        <f>IFERROR(INDEX(Расходка[Наименование расходного материала],MATCH(Расходка[№],Поиск_расходки[Индекс9],0)),"")</f>
        <v/>
      </c>
      <c r="AA3" s="137" t="str">
        <f>IFERROR(INDEX(Расходка[Наименование расходного материала],MATCH(Расходка[№],Поиск_расходки[Индекс10],0)),"")</f>
        <v>Euphora</v>
      </c>
      <c r="AB3" s="137" t="str">
        <f>IFERROR(INDEX(Расходка[Наименование расходного материала],MATCH(Расходка[№],Поиск_расходки[Индекс11],0)),"")</f>
        <v>Euphora</v>
      </c>
      <c r="AC3" s="137" t="str">
        <f>IFERROR(INDEX(Расходка[Наименование расходного материала],MATCH(Расходка[№],Поиск_расходки[Индекс12],0)),"")</f>
        <v>Euphora</v>
      </c>
      <c r="AD3" s="137" t="str">
        <f>IFERROR(INDEX(Расходка[Наименование расходного материала],MATCH(Расходка[№],Поиск_расходки[Индекс13],0)),"")</f>
        <v>Euphora</v>
      </c>
      <c r="AF3" s="4" t="s">
        <v>5</v>
      </c>
      <c r="AG3" s="4" t="s">
        <v>438</v>
      </c>
      <c r="AI3" t="s">
        <v>253</v>
      </c>
      <c r="AJ3" t="s">
        <v>263</v>
      </c>
      <c r="AK3" t="str">
        <f t="shared" ref="AK3:AK6" si="0">CONCATENATE(AI3,AJ3)</f>
        <v>Контраст: Омнипак 350</v>
      </c>
      <c r="AM3" t="s">
        <v>3</v>
      </c>
    </row>
    <row r="4" spans="1:39">
      <c r="A4">
        <v>3</v>
      </c>
      <c r="B4" t="s">
        <v>5</v>
      </c>
      <c r="C4" t="s">
        <v>385</v>
      </c>
      <c r="E4" s="138">
        <f>IF(ISNUMBER(SEARCH('Карта учёта'!$B$13,Расходка[[#This Row],[Наименование расходного материала]])),MAX($E$1:E3)+1,0)</f>
        <v>0</v>
      </c>
      <c r="F4" s="138">
        <f>IF(ISNUMBER(SEARCH('Карта учёта'!$B$14,Расходка[[#This Row],[Наименование расходного материала]])),MAX($F$1:F3)+1,0)</f>
        <v>0</v>
      </c>
      <c r="G4" s="138">
        <f>IF(ISNUMBER(SEARCH('Карта учёта'!$B$15,Расходка[Наименование расходного материала])),MAX($G$1:G3)+1,0)</f>
        <v>0</v>
      </c>
      <c r="H4" s="138">
        <f>IF(ISNUMBER(SEARCH('Карта учёта'!$B$16,Расходка[Наименование расходного материала])),MAX($H$1:H3)+1,0)</f>
        <v>0</v>
      </c>
      <c r="I4" s="138">
        <f>IF(ISNUMBER(SEARCH('Карта учёта'!$B$17,Расходка[Наименование расходного материала])),MAX($I$1:I3)+1,0)</f>
        <v>0</v>
      </c>
      <c r="J4" s="138">
        <f>IF(ISNUMBER(SEARCH('Карта учёта'!$B$18,Расходка[Наименование расходного материала])),MAX($J$1:J3)+1,0)</f>
        <v>0</v>
      </c>
      <c r="K4" s="138">
        <f>IF(ISNUMBER(SEARCH('Карта учёта'!$B$19,Расходка[Наименование расходного материала])),MAX($K$1:K3)+1,0)</f>
        <v>0</v>
      </c>
      <c r="L4" s="138">
        <f>IF(ISNUMBER(SEARCH('Карта учёта'!$B$20,Расходка[Наименование расходного материала])),MAX($L$1:L3)+1,0)</f>
        <v>0</v>
      </c>
      <c r="M4" s="138">
        <f>IF(ISNUMBER(SEARCH('Карта учёта'!$B$21,Расходка[Наименование расходного материала])),MAX($M$1:M3)+1,0)</f>
        <v>0</v>
      </c>
      <c r="N4" s="140">
        <f>IF(ISNUMBER(SEARCH('Карта учёта'!$B$22,Расходка[Наименование расходного материала])),MAX($N$1:N3)+1,0)</f>
        <v>3</v>
      </c>
      <c r="O4" s="138">
        <f>IF(ISNUMBER(SEARCH('Карта учёта'!$B$23,Расходка[Наименование расходного материала])),MAX($O$1:O3)+1,0)</f>
        <v>3</v>
      </c>
      <c r="P4" s="138">
        <f>IF(ISNUMBER(SEARCH('Карта учёта'!$B$24,Расходка[Наименование расходного материала])),MAX($P$1:P3)+1,0)</f>
        <v>3</v>
      </c>
      <c r="Q4" s="138">
        <f>IF(ISNUMBER(SEARCH('Карта учёта'!$B$25,Расходка[Наименование расходного материала])),MAX($Q$1:Q3)+1,0)</f>
        <v>3</v>
      </c>
      <c r="R4" s="137" t="str">
        <f>IFERROR(INDEX(Расходка[Наименование расходного материала],MATCH(Расходка[№],Поиск_расходки[Индекс1],0)),"")</f>
        <v/>
      </c>
      <c r="S4" s="137" t="str">
        <f>IFERROR(INDEX(Расходка[Наименование расходного материала],MATCH(Расходка[№],Поиск_расходки[Индекс2],0)),"")</f>
        <v/>
      </c>
      <c r="T4" s="137" t="str">
        <f>IFERROR(INDEX(Расходка[Наименование расходного материала],MATCH(Расходка[№],Поиск_расходки[Индекс3],0)),"")</f>
        <v/>
      </c>
      <c r="U4" s="137" t="str">
        <f>IFERROR(INDEX(Расходка[Наименование расходного материала],MATCH(Расходка[№],Поиск_расходки[Индекс4],0)),"")</f>
        <v/>
      </c>
      <c r="V4" s="137" t="str">
        <f>IFERROR(INDEX(Расходка[Наименование расходного материала],MATCH(Расходка[№],Поиск_расходки[Индекс5],0)),"")</f>
        <v/>
      </c>
      <c r="W4" s="137" t="str">
        <f>IFERROR(INDEX(Расходка[Наименование расходного материала],MATCH(Расходка[№],Поиск_расходки[Индекс6],0)),"")</f>
        <v/>
      </c>
      <c r="X4" s="137" t="str">
        <f>IFERROR(INDEX(Расходка[Наименование расходного материала],MATCH(Расходка[№],Поиск_расходки[Индекс7],0)),"")</f>
        <v/>
      </c>
      <c r="Y4" s="137" t="str">
        <f>IFERROR(INDEX(Расходка[Наименование расходного материала],MATCH(Расходка[№],Поиск_расходки[Индекс8],0)),"")</f>
        <v/>
      </c>
      <c r="Z4" s="137" t="str">
        <f>IFERROR(INDEX(Расходка[Наименование расходного материала],MATCH(Расходка[№],Поиск_расходки[Индекс9],0)),"")</f>
        <v/>
      </c>
      <c r="AA4" s="137" t="str">
        <f>IFERROR(INDEX(Расходка[Наименование расходного материала],MATCH(Расходка[№],Поиск_расходки[Индекс10],0)),"")</f>
        <v>NC Accuforce</v>
      </c>
      <c r="AB4" s="137" t="str">
        <f>IFERROR(INDEX(Расходка[Наименование расходного материала],MATCH(Расходка[№],Поиск_расходки[Индекс11],0)),"")</f>
        <v>NC Accuforce</v>
      </c>
      <c r="AC4" s="137" t="str">
        <f>IFERROR(INDEX(Расходка[Наименование расходного материала],MATCH(Расходка[№],Поиск_расходки[Индекс12],0)),"")</f>
        <v>NC Accuforce</v>
      </c>
      <c r="AD4" s="137" t="str">
        <f>IFERROR(INDEX(Расходка[Наименование расходного материала],MATCH(Расходка[№],Поиск_расходки[Индекс13],0)),"")</f>
        <v>NC Accuforce</v>
      </c>
      <c r="AF4" s="4" t="s">
        <v>5</v>
      </c>
      <c r="AG4" s="4" t="s">
        <v>104</v>
      </c>
      <c r="AI4" t="s">
        <v>253</v>
      </c>
      <c r="AJ4" t="s">
        <v>264</v>
      </c>
      <c r="AK4" t="str">
        <f t="shared" si="0"/>
        <v>Контраст: Оптирей 350</v>
      </c>
      <c r="AM4" t="s">
        <v>6</v>
      </c>
    </row>
    <row r="5" spans="1:39">
      <c r="A5">
        <v>4</v>
      </c>
      <c r="B5" t="s">
        <v>5</v>
      </c>
      <c r="C5" s="1" t="s">
        <v>377</v>
      </c>
      <c r="E5" s="138">
        <f>IF(ISNUMBER(SEARCH('Карта учёта'!$B$13,Расходка[[#This Row],[Наименование расходного материала]])),MAX($E$1:E4)+1,0)</f>
        <v>0</v>
      </c>
      <c r="F5" s="138">
        <f>IF(ISNUMBER(SEARCH('Карта учёта'!$B$14,Расходка[[#This Row],[Наименование расходного материала]])),MAX($F$1:F4)+1,0)</f>
        <v>0</v>
      </c>
      <c r="G5" s="138">
        <f>IF(ISNUMBER(SEARCH('Карта учёта'!$B$15,Расходка[Наименование расходного материала])),MAX($G$1:G4)+1,0)</f>
        <v>0</v>
      </c>
      <c r="H5" s="138">
        <f>IF(ISNUMBER(SEARCH('Карта учёта'!$B$16,Расходка[Наименование расходного материала])),MAX($H$1:H4)+1,0)</f>
        <v>0</v>
      </c>
      <c r="I5" s="138">
        <f>IF(ISNUMBER(SEARCH('Карта учёта'!$B$17,Расходка[Наименование расходного материала])),MAX($I$1:I4)+1,0)</f>
        <v>0</v>
      </c>
      <c r="J5" s="138">
        <f>IF(ISNUMBER(SEARCH('Карта учёта'!$B$18,Расходка[Наименование расходного материала])),MAX($J$1:J4)+1,0)</f>
        <v>0</v>
      </c>
      <c r="K5" s="138">
        <f>IF(ISNUMBER(SEARCH('Карта учёта'!$B$19,Расходка[Наименование расходного материала])),MAX($K$1:K4)+1,0)</f>
        <v>0</v>
      </c>
      <c r="L5" s="138">
        <f>IF(ISNUMBER(SEARCH('Карта учёта'!$B$20,Расходка[Наименование расходного материала])),MAX($L$1:L4)+1,0)</f>
        <v>0</v>
      </c>
      <c r="M5" s="138">
        <f>IF(ISNUMBER(SEARCH('Карта учёта'!$B$21,Расходка[Наименование расходного материала])),MAX($M$1:M4)+1,0)</f>
        <v>0</v>
      </c>
      <c r="N5" s="140">
        <f>IF(ISNUMBER(SEARCH('Карта учёта'!$B$22,Расходка[Наименование расходного материала])),MAX($N$1:N4)+1,0)</f>
        <v>4</v>
      </c>
      <c r="O5" s="138">
        <f>IF(ISNUMBER(SEARCH('Карта учёта'!$B$23,Расходка[Наименование расходного материала])),MAX($O$1:O4)+1,0)</f>
        <v>4</v>
      </c>
      <c r="P5" s="138">
        <f>IF(ISNUMBER(SEARCH('Карта учёта'!$B$24,Расходка[Наименование расходного материала])),MAX($P$1:P4)+1,0)</f>
        <v>4</v>
      </c>
      <c r="Q5" s="138">
        <f>IF(ISNUMBER(SEARCH('Карта учёта'!$B$25,Расходка[Наименование расходного материала])),MAX($Q$1:Q4)+1,0)</f>
        <v>4</v>
      </c>
      <c r="R5" s="137" t="str">
        <f>IFERROR(INDEX(Расходка[Наименование расходного материала],MATCH(Расходка[№],Поиск_расходки[Индекс1],0)),"")</f>
        <v/>
      </c>
      <c r="S5" s="137" t="str">
        <f>IFERROR(INDEX(Расходка[Наименование расходного материала],MATCH(Расходка[№],Поиск_расходки[Индекс2],0)),"")</f>
        <v/>
      </c>
      <c r="T5" s="137" t="str">
        <f>IFERROR(INDEX(Расходка[Наименование расходного материала],MATCH(Расходка[№],Поиск_расходки[Индекс3],0)),"")</f>
        <v/>
      </c>
      <c r="U5" s="137" t="str">
        <f>IFERROR(INDEX(Расходка[Наименование расходного материала],MATCH(Расходка[№],Поиск_расходки[Индекс4],0)),"")</f>
        <v/>
      </c>
      <c r="V5" s="137" t="str">
        <f>IFERROR(INDEX(Расходка[Наименование расходного материала],MATCH(Расходка[№],Поиск_расходки[Индекс5],0)),"")</f>
        <v/>
      </c>
      <c r="W5" s="137" t="str">
        <f>IFERROR(INDEX(Расходка[Наименование расходного материала],MATCH(Расходка[№],Поиск_расходки[Индекс6],0)),"")</f>
        <v/>
      </c>
      <c r="X5" s="137" t="str">
        <f>IFERROR(INDEX(Расходка[Наименование расходного материала],MATCH(Расходка[№],Поиск_расходки[Индекс7],0)),"")</f>
        <v/>
      </c>
      <c r="Y5" s="137" t="str">
        <f>IFERROR(INDEX(Расходка[Наименование расходного материала],MATCH(Расходка[№],Поиск_расходки[Индекс8],0)),"")</f>
        <v/>
      </c>
      <c r="Z5" s="137" t="str">
        <f>IFERROR(INDEX(Расходка[Наименование расходного материала],MATCH(Расходка[№],Поиск_расходки[Индекс9],0)),"")</f>
        <v/>
      </c>
      <c r="AA5" s="137" t="str">
        <f>IFERROR(INDEX(Расходка[Наименование расходного материала],MATCH(Расходка[№],Поиск_расходки[Индекс10],0)),"")</f>
        <v>NC Euphora</v>
      </c>
      <c r="AB5" s="137" t="str">
        <f>IFERROR(INDEX(Расходка[Наименование расходного материала],MATCH(Расходка[№],Поиск_расходки[Индекс11],0)),"")</f>
        <v>NC Euphora</v>
      </c>
      <c r="AC5" s="137" t="str">
        <f>IFERROR(INDEX(Расходка[Наименование расходного материала],MATCH(Расходка[№],Поиск_расходки[Индекс12],0)),"")</f>
        <v>NC Euphora</v>
      </c>
      <c r="AD5" s="137" t="str">
        <f>IFERROR(INDEX(Расходка[Наименование расходного материала],MATCH(Расходка[№],Поиск_расходки[Индекс13],0)),"")</f>
        <v>NC Euphora</v>
      </c>
      <c r="AF5" s="4" t="s">
        <v>5</v>
      </c>
      <c r="AG5" s="4" t="s">
        <v>157</v>
      </c>
      <c r="AI5" t="s">
        <v>253</v>
      </c>
      <c r="AJ5" t="s">
        <v>265</v>
      </c>
      <c r="AK5" t="str">
        <f t="shared" si="0"/>
        <v>Контраст: Юнигексол 350</v>
      </c>
      <c r="AM5" t="s">
        <v>5</v>
      </c>
    </row>
    <row r="6" spans="1:39">
      <c r="A6">
        <v>5</v>
      </c>
      <c r="B6" t="s">
        <v>5</v>
      </c>
      <c r="C6" t="s">
        <v>342</v>
      </c>
      <c r="E6" s="138">
        <f>IF(ISNUMBER(SEARCH('Карта учёта'!$B$13,Расходка[[#This Row],[Наименование расходного материала]])),MAX($E$1:E5)+1,0)</f>
        <v>0</v>
      </c>
      <c r="F6" s="138">
        <f>IF(ISNUMBER(SEARCH('Карта учёта'!$B$14,Расходка[[#This Row],[Наименование расходного материала]])),MAX($F$1:F5)+1,0)</f>
        <v>0</v>
      </c>
      <c r="G6" s="138">
        <f>IF(ISNUMBER(SEARCH('Карта учёта'!$B$15,Расходка[Наименование расходного материала])),MAX($G$1:G5)+1,0)</f>
        <v>0</v>
      </c>
      <c r="H6" s="138">
        <f>IF(ISNUMBER(SEARCH('Карта учёта'!$B$16,Расходка[Наименование расходного материала])),MAX($H$1:H5)+1,0)</f>
        <v>0</v>
      </c>
      <c r="I6" s="138">
        <f>IF(ISNUMBER(SEARCH('Карта учёта'!$B$17,Расходка[Наименование расходного материала])),MAX($I$1:I5)+1,0)</f>
        <v>0</v>
      </c>
      <c r="J6" s="138">
        <f>IF(ISNUMBER(SEARCH('Карта учёта'!$B$18,Расходка[Наименование расходного материала])),MAX($J$1:J5)+1,0)</f>
        <v>0</v>
      </c>
      <c r="K6" s="138">
        <f>IF(ISNUMBER(SEARCH('Карта учёта'!$B$19,Расходка[Наименование расходного материала])),MAX($K$1:K5)+1,0)</f>
        <v>0</v>
      </c>
      <c r="L6" s="138">
        <f>IF(ISNUMBER(SEARCH('Карта учёта'!$B$20,Расходка[Наименование расходного материала])),MAX($L$1:L5)+1,0)</f>
        <v>0</v>
      </c>
      <c r="M6" s="138">
        <f>IF(ISNUMBER(SEARCH('Карта учёта'!$B$21,Расходка[Наименование расходного материала])),MAX($M$1:M5)+1,0)</f>
        <v>0</v>
      </c>
      <c r="N6" s="140">
        <f>IF(ISNUMBER(SEARCH('Карта учёта'!$B$22,Расходка[Наименование расходного материала])),MAX($N$1:N5)+1,0)</f>
        <v>5</v>
      </c>
      <c r="O6" s="138">
        <f>IF(ISNUMBER(SEARCH('Карта учёта'!$B$23,Расходка[Наименование расходного материала])),MAX($O$1:O5)+1,0)</f>
        <v>5</v>
      </c>
      <c r="P6" s="138">
        <f>IF(ISNUMBER(SEARCH('Карта учёта'!$B$24,Расходка[Наименование расходного материала])),MAX($P$1:P5)+1,0)</f>
        <v>5</v>
      </c>
      <c r="Q6" s="138">
        <f>IF(ISNUMBER(SEARCH('Карта учёта'!$B$25,Расходка[Наименование расходного материала])),MAX($Q$1:Q5)+1,0)</f>
        <v>5</v>
      </c>
      <c r="R6" s="137" t="str">
        <f>IFERROR(INDEX(Расходка[Наименование расходного материала],MATCH(Расходка[№],Поиск_расходки[Индекс1],0)),"")</f>
        <v/>
      </c>
      <c r="S6" s="137" t="str">
        <f>IFERROR(INDEX(Расходка[Наименование расходного материала],MATCH(Расходка[№],Поиск_расходки[Индекс2],0)),"")</f>
        <v/>
      </c>
      <c r="T6" s="137" t="str">
        <f>IFERROR(INDEX(Расходка[Наименование расходного материала],MATCH(Расходка[№],Поиск_расходки[Индекс3],0)),"")</f>
        <v/>
      </c>
      <c r="U6" s="137" t="str">
        <f>IFERROR(INDEX(Расходка[Наименование расходного материала],MATCH(Расходка[№],Поиск_расходки[Индекс4],0)),"")</f>
        <v/>
      </c>
      <c r="V6" s="137" t="str">
        <f>IFERROR(INDEX(Расходка[Наименование расходного материала],MATCH(Расходка[№],Поиск_расходки[Индекс5],0)),"")</f>
        <v/>
      </c>
      <c r="W6" s="137" t="str">
        <f>IFERROR(INDEX(Расходка[Наименование расходного материала],MATCH(Расходка[№],Поиск_расходки[Индекс6],0)),"")</f>
        <v/>
      </c>
      <c r="X6" s="137" t="str">
        <f>IFERROR(INDEX(Расходка[Наименование расходного материала],MATCH(Расходка[№],Поиск_расходки[Индекс7],0)),"")</f>
        <v/>
      </c>
      <c r="Y6" s="137" t="str">
        <f>IFERROR(INDEX(Расходка[Наименование расходного материала],MATCH(Расходка[№],Поиск_расходки[Индекс8],0)),"")</f>
        <v/>
      </c>
      <c r="Z6" s="137" t="str">
        <f>IFERROR(INDEX(Расходка[Наименование расходного материала],MATCH(Расходка[№],Поиск_расходки[Индекс9],0)),"")</f>
        <v/>
      </c>
      <c r="AA6" s="137" t="str">
        <f>IFERROR(INDEX(Расходка[Наименование расходного материала],MATCH(Расходка[№],Поиск_расходки[Индекс10],0)),"")</f>
        <v>Sapphire</v>
      </c>
      <c r="AB6" s="137" t="str">
        <f>IFERROR(INDEX(Расходка[Наименование расходного материала],MATCH(Расходка[№],Поиск_расходки[Индекс11],0)),"")</f>
        <v>Sapphire</v>
      </c>
      <c r="AC6" s="137" t="str">
        <f>IFERROR(INDEX(Расходка[Наименование расходного материала],MATCH(Расходка[№],Поиск_расходки[Индекс12],0)),"")</f>
        <v>Sapphire</v>
      </c>
      <c r="AD6" s="137" t="str">
        <f>IFERROR(INDEX(Расходка[Наименование расходного материала],MATCH(Расходка[№],Поиск_расходки[Индекс13],0)),"")</f>
        <v>Sapphire</v>
      </c>
      <c r="AF6" s="4" t="s">
        <v>5</v>
      </c>
      <c r="AG6" s="4" t="s">
        <v>105</v>
      </c>
      <c r="AI6" t="s">
        <v>253</v>
      </c>
      <c r="AJ6" t="s">
        <v>266</v>
      </c>
      <c r="AK6" t="str">
        <f t="shared" si="0"/>
        <v>Контраст: Сканлюкс 370</v>
      </c>
      <c r="AM6" t="s">
        <v>122</v>
      </c>
    </row>
    <row r="7" spans="1:39">
      <c r="A7">
        <v>6</v>
      </c>
      <c r="B7" t="s">
        <v>5</v>
      </c>
      <c r="C7" t="s">
        <v>386</v>
      </c>
      <c r="E7" s="138">
        <f>IF(ISNUMBER(SEARCH('Карта учёта'!$B$13,Расходка[[#This Row],[Наименование расходного материала]])),MAX($E$1:E6)+1,0)</f>
        <v>0</v>
      </c>
      <c r="F7" s="138">
        <f>IF(ISNUMBER(SEARCH('Карта учёта'!$B$14,Расходка[[#This Row],[Наименование расходного материала]])),MAX($F$1:F6)+1,0)</f>
        <v>0</v>
      </c>
      <c r="G7" s="138">
        <f>IF(ISNUMBER(SEARCH('Карта учёта'!$B$15,Расходка[Наименование расходного материала])),MAX($G$1:G6)+1,0)</f>
        <v>0</v>
      </c>
      <c r="H7" s="138">
        <f>IF(ISNUMBER(SEARCH('Карта учёта'!$B$16,Расходка[Наименование расходного материала])),MAX($H$1:H6)+1,0)</f>
        <v>0</v>
      </c>
      <c r="I7" s="138">
        <f>IF(ISNUMBER(SEARCH('Карта учёта'!$B$17,Расходка[Наименование расходного материала])),MAX($I$1:I6)+1,0)</f>
        <v>0</v>
      </c>
      <c r="J7" s="138">
        <f>IF(ISNUMBER(SEARCH('Карта учёта'!$B$18,Расходка[Наименование расходного материала])),MAX($J$1:J6)+1,0)</f>
        <v>0</v>
      </c>
      <c r="K7" s="138">
        <f>IF(ISNUMBER(SEARCH('Карта учёта'!$B$19,Расходка[Наименование расходного материала])),MAX($K$1:K6)+1,0)</f>
        <v>0</v>
      </c>
      <c r="L7" s="138">
        <f>IF(ISNUMBER(SEARCH('Карта учёта'!$B$20,Расходка[Наименование расходного материала])),MAX($L$1:L6)+1,0)</f>
        <v>0</v>
      </c>
      <c r="M7" s="138">
        <f>IF(ISNUMBER(SEARCH('Карта учёта'!$B$21,Расходка[Наименование расходного материала])),MAX($M$1:M6)+1,0)</f>
        <v>0</v>
      </c>
      <c r="N7" s="140">
        <f>IF(ISNUMBER(SEARCH('Карта учёта'!$B$22,Расходка[Наименование расходного материала])),MAX($N$1:N6)+1,0)</f>
        <v>6</v>
      </c>
      <c r="O7" s="138">
        <f>IF(ISNUMBER(SEARCH('Карта учёта'!$B$23,Расходка[Наименование расходного материала])),MAX($O$1:O6)+1,0)</f>
        <v>6</v>
      </c>
      <c r="P7" s="138">
        <f>IF(ISNUMBER(SEARCH('Карта учёта'!$B$24,Расходка[Наименование расходного материала])),MAX($P$1:P6)+1,0)</f>
        <v>6</v>
      </c>
      <c r="Q7" s="138">
        <f>IF(ISNUMBER(SEARCH('Карта учёта'!$B$25,Расходка[Наименование расходного материала])),MAX($Q$1:Q6)+1,0)</f>
        <v>6</v>
      </c>
      <c r="R7" s="137" t="str">
        <f>IFERROR(INDEX(Расходка[Наименование расходного материала],MATCH(Расходка[№],Поиск_расходки[Индекс1],0)),"")</f>
        <v/>
      </c>
      <c r="S7" s="137" t="str">
        <f>IFERROR(INDEX(Расходка[Наименование расходного материала],MATCH(Расходка[№],Поиск_расходки[Индекс2],0)),"")</f>
        <v/>
      </c>
      <c r="T7" s="137" t="str">
        <f>IFERROR(INDEX(Расходка[Наименование расходного материала],MATCH(Расходка[№],Поиск_расходки[Индекс3],0)),"")</f>
        <v/>
      </c>
      <c r="U7" s="137" t="str">
        <f>IFERROR(INDEX(Расходка[Наименование расходного материала],MATCH(Расходка[№],Поиск_расходки[Индекс4],0)),"")</f>
        <v/>
      </c>
      <c r="V7" s="137" t="str">
        <f>IFERROR(INDEX(Расходка[Наименование расходного материала],MATCH(Расходка[№],Поиск_расходки[Индекс5],0)),"")</f>
        <v/>
      </c>
      <c r="W7" s="137" t="str">
        <f>IFERROR(INDEX(Расходка[Наименование расходного материала],MATCH(Расходка[№],Поиск_расходки[Индекс6],0)),"")</f>
        <v/>
      </c>
      <c r="X7" s="137" t="str">
        <f>IFERROR(INDEX(Расходка[Наименование расходного материала],MATCH(Расходка[№],Поиск_расходки[Индекс7],0)),"")</f>
        <v/>
      </c>
      <c r="Y7" s="137" t="str">
        <f>IFERROR(INDEX(Расходка[Наименование расходного материала],MATCH(Расходка[№],Поиск_расходки[Индекс8],0)),"")</f>
        <v/>
      </c>
      <c r="Z7" s="137" t="str">
        <f>IFERROR(INDEX(Расходка[Наименование расходного материала],MATCH(Расходка[№],Поиск_расходки[Индекс9],0)),"")</f>
        <v/>
      </c>
      <c r="AA7" s="137" t="str">
        <f>IFERROR(INDEX(Расходка[Наименование расходного материала],MATCH(Расходка[№],Поиск_расходки[Индекс10],0)),"")</f>
        <v>Sprinter Legend</v>
      </c>
      <c r="AB7" s="137" t="str">
        <f>IFERROR(INDEX(Расходка[Наименование расходного материала],MATCH(Расходка[№],Поиск_расходки[Индекс11],0)),"")</f>
        <v>Sprinter Legend</v>
      </c>
      <c r="AC7" s="137" t="str">
        <f>IFERROR(INDEX(Расходка[Наименование расходного материала],MATCH(Расходка[№],Поиск_расходки[Индекс12],0)),"")</f>
        <v>Sprinter Legend</v>
      </c>
      <c r="AD7" s="137" t="str">
        <f>IFERROR(INDEX(Расходка[Наименование расходного материала],MATCH(Расходка[№],Поиск_расходки[Индекс13],0)),"")</f>
        <v>Sprinter Legend</v>
      </c>
      <c r="AF7" s="4" t="s">
        <v>5</v>
      </c>
      <c r="AG7" s="4" t="s">
        <v>113</v>
      </c>
      <c r="AI7" t="s">
        <v>253</v>
      </c>
      <c r="AJ7" t="s">
        <v>267</v>
      </c>
      <c r="AK7" t="str">
        <f t="shared" ref="AK7:AK8" si="1">CONCATENATE(AI7,AJ7)</f>
        <v>Контраст: Йогексол 350</v>
      </c>
      <c r="AM7" t="s">
        <v>376</v>
      </c>
    </row>
    <row r="8" spans="1:39">
      <c r="A8">
        <v>7</v>
      </c>
      <c r="B8" t="s">
        <v>5</v>
      </c>
      <c r="C8" t="s">
        <v>453</v>
      </c>
      <c r="E8" s="138">
        <f>IF(ISNUMBER(SEARCH('Карта учёта'!$B$13,Расходка[[#This Row],[Наименование расходного материала]])),MAX($E$1:E7)+1,0)</f>
        <v>0</v>
      </c>
      <c r="F8" s="138">
        <f>IF(ISNUMBER(SEARCH('Карта учёта'!$B$14,Расходка[[#This Row],[Наименование расходного материала]])),MAX($F$1:F7)+1,0)</f>
        <v>0</v>
      </c>
      <c r="G8" s="138">
        <f>IF(ISNUMBER(SEARCH('Карта учёта'!$B$15,Расходка[Наименование расходного материала])),MAX($G$1:G7)+1,0)</f>
        <v>0</v>
      </c>
      <c r="H8" s="138">
        <f>IF(ISNUMBER(SEARCH('Карта учёта'!$B$16,Расходка[Наименование расходного материала])),MAX($H$1:H7)+1,0)</f>
        <v>0</v>
      </c>
      <c r="I8" s="138">
        <f>IF(ISNUMBER(SEARCH('Карта учёта'!$B$17,Расходка[Наименование расходного материала])),MAX($I$1:I7)+1,0)</f>
        <v>0</v>
      </c>
      <c r="J8" s="138">
        <f>IF(ISNUMBER(SEARCH('Карта учёта'!$B$18,Расходка[Наименование расходного материала])),MAX($J$1:J7)+1,0)</f>
        <v>0</v>
      </c>
      <c r="K8" s="138">
        <f>IF(ISNUMBER(SEARCH('Карта учёта'!$B$19,Расходка[Наименование расходного материала])),MAX($K$1:K7)+1,0)</f>
        <v>0</v>
      </c>
      <c r="L8" s="138">
        <f>IF(ISNUMBER(SEARCH('Карта учёта'!$B$20,Расходка[Наименование расходного материала])),MAX($L$1:L7)+1,0)</f>
        <v>0</v>
      </c>
      <c r="M8" s="138">
        <f>IF(ISNUMBER(SEARCH('Карта учёта'!$B$21,Расходка[Наименование расходного материала])),MAX($M$1:M7)+1,0)</f>
        <v>0</v>
      </c>
      <c r="N8" s="140">
        <f>IF(ISNUMBER(SEARCH('Карта учёта'!$B$22,Расходка[Наименование расходного материала])),MAX($N$1:N7)+1,0)</f>
        <v>7</v>
      </c>
      <c r="O8" s="138">
        <f>IF(ISNUMBER(SEARCH('Карта учёта'!$B$23,Расходка[Наименование расходного материала])),MAX($O$1:O7)+1,0)</f>
        <v>7</v>
      </c>
      <c r="P8" s="138">
        <f>IF(ISNUMBER(SEARCH('Карта учёта'!$B$24,Расходка[Наименование расходного материала])),MAX($P$1:P7)+1,0)</f>
        <v>7</v>
      </c>
      <c r="Q8" s="138">
        <f>IF(ISNUMBER(SEARCH('Карта учёта'!$B$25,Расходка[Наименование расходного материала])),MAX($Q$1:Q7)+1,0)</f>
        <v>7</v>
      </c>
      <c r="R8" s="137" t="str">
        <f>IFERROR(INDEX(Расходка[Наименование расходного материала],MATCH(Расходка[№],Поиск_расходки[Индекс1],0)),"")</f>
        <v/>
      </c>
      <c r="S8" s="137" t="str">
        <f>IFERROR(INDEX(Расходка[Наименование расходного материала],MATCH(Расходка[№],Поиск_расходки[Индекс2],0)),"")</f>
        <v/>
      </c>
      <c r="T8" s="137" t="str">
        <f>IFERROR(INDEX(Расходка[Наименование расходного материала],MATCH(Расходка[№],Поиск_расходки[Индекс3],0)),"")</f>
        <v/>
      </c>
      <c r="U8" s="137" t="str">
        <f>IFERROR(INDEX(Расходка[Наименование расходного материала],MATCH(Расходка[№],Поиск_расходки[Индекс4],0)),"")</f>
        <v/>
      </c>
      <c r="V8" s="137" t="str">
        <f>IFERROR(INDEX(Расходка[Наименование расходного материала],MATCH(Расходка[№],Поиск_расходки[Индекс5],0)),"")</f>
        <v/>
      </c>
      <c r="W8" s="137" t="str">
        <f>IFERROR(INDEX(Расходка[Наименование расходного материала],MATCH(Расходка[№],Поиск_расходки[Индекс6],0)),"")</f>
        <v/>
      </c>
      <c r="X8" s="137" t="str">
        <f>IFERROR(INDEX(Расходка[Наименование расходного материала],MATCH(Расходка[№],Поиск_расходки[Индекс7],0)),"")</f>
        <v/>
      </c>
      <c r="Y8" s="137" t="str">
        <f>IFERROR(INDEX(Расходка[Наименование расходного материала],MATCH(Расходка[№],Поиск_расходки[Индекс8],0)),"")</f>
        <v/>
      </c>
      <c r="Z8" s="137" t="str">
        <f>IFERROR(INDEX(Расходка[Наименование расходного материала],MATCH(Расходка[№],Поиск_расходки[Индекс9],0)),"")</f>
        <v/>
      </c>
      <c r="AA8" s="137" t="str">
        <f>IFERROR(INDEX(Расходка[Наименование расходного материала],MATCH(Расходка[№],Поиск_расходки[Индекс10],0)),"")</f>
        <v>SubMarine Rapido, Invatec</v>
      </c>
      <c r="AB8" s="137" t="str">
        <f>IFERROR(INDEX(Расходка[Наименование расходного материала],MATCH(Расходка[№],Поиск_расходки[Индекс11],0)),"")</f>
        <v>SubMarine Rapido, Invatec</v>
      </c>
      <c r="AC8" s="137" t="str">
        <f>IFERROR(INDEX(Расходка[Наименование расходного материала],MATCH(Расходка[№],Поиск_расходки[Индекс12],0)),"")</f>
        <v>SubMarine Rapido, Invatec</v>
      </c>
      <c r="AD8" s="137" t="str">
        <f>IFERROR(INDEX(Расходка[Наименование расходного материала],MATCH(Расходка[№],Поиск_расходки[Индекс13],0)),"")</f>
        <v>SubMarine Rapido, Invatec</v>
      </c>
      <c r="AF8" s="4" t="s">
        <v>5</v>
      </c>
      <c r="AG8" s="4" t="s">
        <v>106</v>
      </c>
      <c r="AI8" t="s">
        <v>253</v>
      </c>
      <c r="AJ8" t="s">
        <v>268</v>
      </c>
      <c r="AK8" t="str">
        <f t="shared" si="1"/>
        <v>Контраст: Визипак 320</v>
      </c>
      <c r="AM8" t="s">
        <v>269</v>
      </c>
    </row>
    <row r="9" spans="1:39">
      <c r="A9">
        <v>8</v>
      </c>
      <c r="B9" t="s">
        <v>378</v>
      </c>
      <c r="C9" s="1" t="s">
        <v>406</v>
      </c>
      <c r="E9" s="138">
        <f>IF(ISNUMBER(SEARCH('Карта учёта'!$B$13,Расходка[[#This Row],[Наименование расходного материала]])),MAX($E$1:E8)+1,0)</f>
        <v>0</v>
      </c>
      <c r="F9" s="138">
        <f>IF(ISNUMBER(SEARCH('Карта учёта'!$B$14,Расходка[[#This Row],[Наименование расходного материала]])),MAX($F$1:F8)+1,0)</f>
        <v>0</v>
      </c>
      <c r="G9" s="138">
        <f>IF(ISNUMBER(SEARCH('Карта учёта'!$B$15,Расходка[Наименование расходного материала])),MAX($G$1:G8)+1,0)</f>
        <v>0</v>
      </c>
      <c r="H9" s="138">
        <f>IF(ISNUMBER(SEARCH('Карта учёта'!$B$16,Расходка[Наименование расходного материала])),MAX($H$1:H8)+1,0)</f>
        <v>0</v>
      </c>
      <c r="I9" s="138">
        <f>IF(ISNUMBER(SEARCH('Карта учёта'!$B$17,Расходка[Наименование расходного материала])),MAX($I$1:I8)+1,0)</f>
        <v>0</v>
      </c>
      <c r="J9" s="138">
        <f>IF(ISNUMBER(SEARCH('Карта учёта'!$B$18,Расходка[Наименование расходного материала])),MAX($J$1:J8)+1,0)</f>
        <v>0</v>
      </c>
      <c r="K9" s="138">
        <f>IF(ISNUMBER(SEARCH('Карта учёта'!$B$19,Расходка[Наименование расходного материала])),MAX($K$1:K8)+1,0)</f>
        <v>0</v>
      </c>
      <c r="L9" s="138">
        <f>IF(ISNUMBER(SEARCH('Карта учёта'!$B$20,Расходка[Наименование расходного материала])),MAX($L$1:L8)+1,0)</f>
        <v>0</v>
      </c>
      <c r="M9" s="138">
        <f>IF(ISNUMBER(SEARCH('Карта учёта'!$B$21,Расходка[Наименование расходного материала])),MAX($M$1:M8)+1,0)</f>
        <v>0</v>
      </c>
      <c r="N9" s="140">
        <f>IF(ISNUMBER(SEARCH('Карта учёта'!$B$22,Расходка[Наименование расходного материала])),MAX($N$1:N8)+1,0)</f>
        <v>8</v>
      </c>
      <c r="O9" s="138">
        <f>IF(ISNUMBER(SEARCH('Карта учёта'!$B$23,Расходка[Наименование расходного материала])),MAX($O$1:O8)+1,0)</f>
        <v>8</v>
      </c>
      <c r="P9" s="138">
        <f>IF(ISNUMBER(SEARCH('Карта учёта'!$B$24,Расходка[Наименование расходного материала])),MAX($P$1:P8)+1,0)</f>
        <v>8</v>
      </c>
      <c r="Q9" s="138">
        <f>IF(ISNUMBER(SEARCH('Карта учёта'!$B$25,Расходка[Наименование расходного материала])),MAX($Q$1:Q8)+1,0)</f>
        <v>8</v>
      </c>
      <c r="R9" s="137" t="str">
        <f>IFERROR(INDEX(Расходка[Наименование расходного материала],MATCH(Расходка[№],Поиск_расходки[Индекс1],0)),"")</f>
        <v/>
      </c>
      <c r="S9" s="137" t="str">
        <f>IFERROR(INDEX(Расходка[Наименование расходного материала],MATCH(Расходка[№],Поиск_расходки[Индекс2],0)),"")</f>
        <v/>
      </c>
      <c r="T9" s="137" t="str">
        <f>IFERROR(INDEX(Расходка[Наименование расходного материала],MATCH(Расходка[№],Поиск_расходки[Индекс3],0)),"")</f>
        <v/>
      </c>
      <c r="U9" s="137" t="str">
        <f>IFERROR(INDEX(Расходка[Наименование расходного материала],MATCH(Расходка[№],Поиск_расходки[Индекс4],0)),"")</f>
        <v/>
      </c>
      <c r="V9" s="137" t="str">
        <f>IFERROR(INDEX(Расходка[Наименование расходного материала],MATCH(Расходка[№],Поиск_расходки[Индекс5],0)),"")</f>
        <v/>
      </c>
      <c r="W9" s="137" t="str">
        <f>IFERROR(INDEX(Расходка[Наименование расходного материала],MATCH(Расходка[№],Поиск_расходки[Индекс6],0)),"")</f>
        <v/>
      </c>
      <c r="X9" s="137" t="str">
        <f>IFERROR(INDEX(Расходка[Наименование расходного материала],MATCH(Расходка[№],Поиск_расходки[Индекс7],0)),"")</f>
        <v/>
      </c>
      <c r="Y9" s="137" t="str">
        <f>IFERROR(INDEX(Расходка[Наименование расходного материала],MATCH(Расходка[№],Поиск_расходки[Индекс8],0)),"")</f>
        <v/>
      </c>
      <c r="Z9" s="137" t="str">
        <f>IFERROR(INDEX(Расходка[Наименование расходного материала],MATCH(Расходка[№],Поиск_расходки[Индекс9],0)),"")</f>
        <v/>
      </c>
      <c r="AA9" s="137" t="str">
        <f>IFERROR(INDEX(Расходка[Наименование расходного материала],MATCH(Расходка[№],Поиск_расходки[Индекс10],0)),"")</f>
        <v>Nitrex 260</v>
      </c>
      <c r="AB9" s="137" t="str">
        <f>IFERROR(INDEX(Расходка[Наименование расходного материала],MATCH(Расходка[№],Поиск_расходки[Индекс11],0)),"")</f>
        <v>Nitrex 260</v>
      </c>
      <c r="AC9" s="137" t="str">
        <f>IFERROR(INDEX(Расходка[Наименование расходного материала],MATCH(Расходка[№],Поиск_расходки[Индекс12],0)),"")</f>
        <v>Nitrex 260</v>
      </c>
      <c r="AD9" s="137" t="str">
        <f>IFERROR(INDEX(Расходка[Наименование расходного материала],MATCH(Расходка[№],Поиск_расходки[Индекс13],0)),"")</f>
        <v>Nitrex 260</v>
      </c>
      <c r="AF9" s="4" t="s">
        <v>5</v>
      </c>
      <c r="AG9" s="4" t="s">
        <v>107</v>
      </c>
      <c r="AM9" t="s">
        <v>123</v>
      </c>
    </row>
    <row r="10" spans="1:39">
      <c r="A10">
        <v>51</v>
      </c>
      <c r="B10" t="s">
        <v>378</v>
      </c>
      <c r="C10" t="s">
        <v>469</v>
      </c>
      <c r="E10" s="138">
        <f>IF(ISNUMBER(SEARCH('Карта учёта'!$B$13,Расходка[[#This Row],[Наименование расходного материала]])),MAX($E$1:E9)+1,0)</f>
        <v>0</v>
      </c>
      <c r="F10" s="138">
        <f>IF(ISNUMBER(SEARCH('Карта учёта'!$B$14,Расходка[[#This Row],[Наименование расходного материала]])),MAX($F$1:F9)+1,0)</f>
        <v>0</v>
      </c>
      <c r="G10" s="138">
        <f>IF(ISNUMBER(SEARCH('Карта учёта'!$B$15,Расходка[Наименование расходного материала])),MAX($G$1:G9)+1,0)</f>
        <v>0</v>
      </c>
      <c r="H10" s="138">
        <f>IF(ISNUMBER(SEARCH('Карта учёта'!$B$16,Расходка[Наименование расходного материала])),MAX($H$1:H9)+1,0)</f>
        <v>0</v>
      </c>
      <c r="I10" s="138">
        <f>IF(ISNUMBER(SEARCH('Карта учёта'!$B$17,Расходка[Наименование расходного материала])),MAX($I$1:I9)+1,0)</f>
        <v>0</v>
      </c>
      <c r="J10" s="138">
        <f>IF(ISNUMBER(SEARCH('Карта учёта'!$B$18,Расходка[Наименование расходного материала])),MAX($J$1:J9)+1,0)</f>
        <v>0</v>
      </c>
      <c r="K10" s="138">
        <f>IF(ISNUMBER(SEARCH('Карта учёта'!$B$19,Расходка[Наименование расходного материала])),MAX($K$1:K9)+1,0)</f>
        <v>0</v>
      </c>
      <c r="L10" s="138">
        <f>IF(ISNUMBER(SEARCH('Карта учёта'!$B$20,Расходка[Наименование расходного материала])),MAX($L$1:L9)+1,0)</f>
        <v>0</v>
      </c>
      <c r="M10" s="138">
        <f>IF(ISNUMBER(SEARCH('Карта учёта'!$B$21,Расходка[Наименование расходного материала])),MAX($M$1:M9)+1,0)</f>
        <v>1</v>
      </c>
      <c r="N10" s="140">
        <f>IF(ISNUMBER(SEARCH('Карта учёта'!$B$22,Расходка[Наименование расходного материала])),MAX($N$1:N9)+1,0)</f>
        <v>9</v>
      </c>
      <c r="O10" s="138">
        <f>IF(ISNUMBER(SEARCH('Карта учёта'!$B$23,Расходка[Наименование расходного материала])),MAX($O$1:O9)+1,0)</f>
        <v>9</v>
      </c>
      <c r="P10" s="138">
        <f>IF(ISNUMBER(SEARCH('Карта учёта'!$B$24,Расходка[Наименование расходного материала])),MAX($P$1:P9)+1,0)</f>
        <v>9</v>
      </c>
      <c r="Q10" s="138">
        <f>IF(ISNUMBER(SEARCH('Карта учёта'!$B$25,Расходка[Наименование расходного материала])),MAX($Q$1:Q9)+1,0)</f>
        <v>9</v>
      </c>
      <c r="R10" s="137" t="str">
        <f>IFERROR(INDEX(Расходка[Наименование расходного материала],MATCH(Расходка[№],Поиск_расходки[Индекс1],0)),"")</f>
        <v/>
      </c>
      <c r="S10" s="137" t="str">
        <f>IFERROR(INDEX(Расходка[Наименование расходного материала],MATCH(Расходка[№],Поиск_расходки[Индекс2],0)),"")</f>
        <v/>
      </c>
      <c r="T10" s="137" t="str">
        <f>IFERROR(INDEX(Расходка[Наименование расходного материала],MATCH(Расходка[№],Поиск_расходки[Индекс3],0)),"")</f>
        <v/>
      </c>
      <c r="U10" s="137" t="str">
        <f>IFERROR(INDEX(Расходка[Наименование расходного материала],MATCH(Расходка[№],Поиск_расходки[Индекс4],0)),"")</f>
        <v/>
      </c>
      <c r="V10" s="137" t="str">
        <f>IFERROR(INDEX(Расходка[Наименование расходного материала],MATCH(Расходка[№],Поиск_расходки[Индекс5],0)),"")</f>
        <v/>
      </c>
      <c r="W10" s="137" t="str">
        <f>IFERROR(INDEX(Расходка[Наименование расходного материала],MATCH(Расходка[№],Поиск_расходки[Индекс6],0)),"")</f>
        <v/>
      </c>
      <c r="X10" s="137" t="str">
        <f>IFERROR(INDEX(Расходка[Наименование расходного материала],MATCH(Расходка[№],Поиск_расходки[Индекс7],0)),"")</f>
        <v/>
      </c>
      <c r="Y10" s="137" t="str">
        <f>IFERROR(INDEX(Расходка[Наименование расходного материала],MATCH(Расходка[№],Поиск_расходки[Индекс8],0)),"")</f>
        <v/>
      </c>
      <c r="Z10" s="137" t="str">
        <f>IFERROR(INDEX(Расходка[Наименование расходного материала],MATCH(Расходка[№],Поиск_расходки[Индекс9],0)),"")</f>
        <v/>
      </c>
      <c r="AA10" s="137" t="str">
        <f>IFERROR(INDEX(Расходка[Наименование расходного материала],MATCH(Расходка[№],Поиск_расходки[Индекс10],0)),"")</f>
        <v>Angio-Seal™ VIP</v>
      </c>
      <c r="AB10" s="137" t="str">
        <f>IFERROR(INDEX(Расходка[Наименование расходного материала],MATCH(Расходка[№],Поиск_расходки[Индекс11],0)),"")</f>
        <v>Angio-Seal™ VIP</v>
      </c>
      <c r="AC10" s="137" t="str">
        <f>IFERROR(INDEX(Расходка[Наименование расходного материала],MATCH(Расходка[№],Поиск_расходки[Индекс12],0)),"")</f>
        <v>Angio-Seal™ VIP</v>
      </c>
      <c r="AD10" s="137" t="str">
        <f>IFERROR(INDEX(Расходка[Наименование расходного материала],MATCH(Расходка[№],Поиск_расходки[Индекс13],0)),"")</f>
        <v>Angio-Seal™ VIP</v>
      </c>
      <c r="AF10" s="4" t="s">
        <v>5</v>
      </c>
      <c r="AG10" s="4" t="s">
        <v>108</v>
      </c>
      <c r="AM10" t="s">
        <v>367</v>
      </c>
    </row>
    <row r="11" spans="1:39">
      <c r="A11">
        <v>9</v>
      </c>
      <c r="B11" t="s">
        <v>376</v>
      </c>
      <c r="C11" t="s">
        <v>405</v>
      </c>
      <c r="E11" s="138">
        <f>IF(ISNUMBER(SEARCH('Карта учёта'!$B$13,Расходка[[#This Row],[Наименование расходного материала]])),MAX($E$1:E10)+1,0)</f>
        <v>0</v>
      </c>
      <c r="F11" s="138">
        <f>IF(ISNUMBER(SEARCH('Карта учёта'!$B$14,Расходка[[#This Row],[Наименование расходного материала]])),MAX($F$1:F10)+1,0)</f>
        <v>0</v>
      </c>
      <c r="G11" s="138">
        <f>IF(ISNUMBER(SEARCH('Карта учёта'!$B$15,Расходка[Наименование расходного материала])),MAX($G$1:G10)+1,0)</f>
        <v>0</v>
      </c>
      <c r="H11" s="138">
        <f>IF(ISNUMBER(SEARCH('Карта учёта'!$B$16,Расходка[Наименование расходного материала])),MAX($H$1:H10)+1,0)</f>
        <v>0</v>
      </c>
      <c r="I11" s="138">
        <f>IF(ISNUMBER(SEARCH('Карта учёта'!$B$17,Расходка[Наименование расходного материала])),MAX($I$1:I10)+1,0)</f>
        <v>0</v>
      </c>
      <c r="J11" s="138">
        <f>IF(ISNUMBER(SEARCH('Карта учёта'!$B$18,Расходка[Наименование расходного материала])),MAX($J$1:J10)+1,0)</f>
        <v>0</v>
      </c>
      <c r="K11" s="138">
        <f>IF(ISNUMBER(SEARCH('Карта учёта'!$B$19,Расходка[Наименование расходного материала])),MAX($K$1:K10)+1,0)</f>
        <v>0</v>
      </c>
      <c r="L11" s="138">
        <f>IF(ISNUMBER(SEARCH('Карта учёта'!$B$20,Расходка[Наименование расходного материала])),MAX($L$1:L10)+1,0)</f>
        <v>0</v>
      </c>
      <c r="M11" s="138">
        <f>IF(ISNUMBER(SEARCH('Карта учёта'!$B$21,Расходка[Наименование расходного материала])),MAX($M$1:M10)+1,0)</f>
        <v>0</v>
      </c>
      <c r="N11" s="140">
        <f>IF(ISNUMBER(SEARCH('Карта учёта'!$B$22,Расходка[Наименование расходного материала])),MAX($N$1:N10)+1,0)</f>
        <v>10</v>
      </c>
      <c r="O11" s="138">
        <f>IF(ISNUMBER(SEARCH('Карта учёта'!$B$23,Расходка[Наименование расходного материала])),MAX($O$1:O10)+1,0)</f>
        <v>10</v>
      </c>
      <c r="P11" s="138">
        <f>IF(ISNUMBER(SEARCH('Карта учёта'!$B$24,Расходка[Наименование расходного материала])),MAX($P$1:P10)+1,0)</f>
        <v>10</v>
      </c>
      <c r="Q11" s="138">
        <f>IF(ISNUMBER(SEARCH('Карта учёта'!$B$25,Расходка[Наименование расходного материала])),MAX($Q$1:Q10)+1,0)</f>
        <v>10</v>
      </c>
      <c r="R11" s="137" t="str">
        <f>IFERROR(INDEX(Расходка[Наименование расходного материала],MATCH(Расходка[№],Поиск_расходки[Индекс1],0)),"")</f>
        <v/>
      </c>
      <c r="S11" s="137" t="str">
        <f>IFERROR(INDEX(Расходка[Наименование расходного материала],MATCH(Расходка[№],Поиск_расходки[Индекс2],0)),"")</f>
        <v/>
      </c>
      <c r="T11" s="137" t="str">
        <f>IFERROR(INDEX(Расходка[Наименование расходного материала],MATCH(Расходка[№],Поиск_расходки[Индекс3],0)),"")</f>
        <v/>
      </c>
      <c r="U11" s="137" t="str">
        <f>IFERROR(INDEX(Расходка[Наименование расходного материала],MATCH(Расходка[№],Поиск_расходки[Индекс4],0)),"")</f>
        <v/>
      </c>
      <c r="V11" s="137" t="str">
        <f>IFERROR(INDEX(Расходка[Наименование расходного материала],MATCH(Расходка[№],Поиск_расходки[Индекс5],0)),"")</f>
        <v/>
      </c>
      <c r="W11" s="137" t="str">
        <f>IFERROR(INDEX(Расходка[Наименование расходного материала],MATCH(Расходка[№],Поиск_расходки[Индекс6],0)),"")</f>
        <v/>
      </c>
      <c r="X11" s="137" t="str">
        <f>IFERROR(INDEX(Расходка[Наименование расходного материала],MATCH(Расходка[№],Поиск_расходки[Индекс7],0)),"")</f>
        <v/>
      </c>
      <c r="Y11" s="137" t="str">
        <f>IFERROR(INDEX(Расходка[Наименование расходного материала],MATCH(Расходка[№],Поиск_расходки[Индекс8],0)),"")</f>
        <v/>
      </c>
      <c r="Z11" s="137" t="str">
        <f>IFERROR(INDEX(Расходка[Наименование расходного материала],MATCH(Расходка[№],Поиск_расходки[Индекс9],0)),"")</f>
        <v/>
      </c>
      <c r="AA11" s="137" t="str">
        <f>IFERROR(INDEX(Расходка[Наименование расходного материала],MATCH(Расходка[№],Поиск_расходки[Индекс10],0)),"")</f>
        <v>RadiFocus</v>
      </c>
      <c r="AB11" s="137" t="str">
        <f>IFERROR(INDEX(Расходка[Наименование расходного материала],MATCH(Расходка[№],Поиск_расходки[Индекс11],0)),"")</f>
        <v>RadiFocus</v>
      </c>
      <c r="AC11" s="137" t="str">
        <f>IFERROR(INDEX(Расходка[Наименование расходного материала],MATCH(Расходка[№],Поиск_расходки[Индекс12],0)),"")</f>
        <v>RadiFocus</v>
      </c>
      <c r="AD11" s="137" t="str">
        <f>IFERROR(INDEX(Расходка[Наименование расходного материала],MATCH(Расходка[№],Поиск_расходки[Индекс13],0)),"")</f>
        <v>RadiFocus</v>
      </c>
      <c r="AF11" s="4" t="s">
        <v>5</v>
      </c>
      <c r="AG11" s="4" t="s">
        <v>175</v>
      </c>
      <c r="AI11" s="2" t="s">
        <v>90</v>
      </c>
      <c r="AJ11" s="198" t="s">
        <v>449</v>
      </c>
      <c r="AM11" t="s">
        <v>378</v>
      </c>
    </row>
    <row r="12" spans="1:39">
      <c r="A12">
        <v>10</v>
      </c>
      <c r="B12" t="s">
        <v>376</v>
      </c>
      <c r="C12" t="s">
        <v>461</v>
      </c>
      <c r="E12" s="138">
        <f>IF(ISNUMBER(SEARCH('Карта учёта'!$B$13,Расходка[[#This Row],[Наименование расходного материала]])),MAX($E$1:E11)+1,0)</f>
        <v>1</v>
      </c>
      <c r="F12" s="138">
        <f>IF(ISNUMBER(SEARCH('Карта учёта'!$B$14,Расходка[[#This Row],[Наименование расходного материала]])),MAX($F$1:F11)+1,0)</f>
        <v>0</v>
      </c>
      <c r="G12" s="138">
        <f>IF(ISNUMBER(SEARCH('Карта учёта'!$B$15,Расходка[Наименование расходного материала])),MAX($G$1:G11)+1,0)</f>
        <v>0</v>
      </c>
      <c r="H12" s="138">
        <f>IF(ISNUMBER(SEARCH('Карта учёта'!$B$16,Расходка[Наименование расходного материала])),MAX($H$1:H11)+1,0)</f>
        <v>0</v>
      </c>
      <c r="I12" s="138">
        <f>IF(ISNUMBER(SEARCH('Карта учёта'!$B$17,Расходка[Наименование расходного материала])),MAX($I$1:I11)+1,0)</f>
        <v>0</v>
      </c>
      <c r="J12" s="138">
        <f>IF(ISNUMBER(SEARCH('Карта учёта'!$B$18,Расходка[Наименование расходного материала])),MAX($J$1:J11)+1,0)</f>
        <v>0</v>
      </c>
      <c r="K12" s="138">
        <f>IF(ISNUMBER(SEARCH('Карта учёта'!$B$19,Расходка[Наименование расходного материала])),MAX($K$1:K11)+1,0)</f>
        <v>0</v>
      </c>
      <c r="L12" s="138">
        <f>IF(ISNUMBER(SEARCH('Карта учёта'!$B$20,Расходка[Наименование расходного материала])),MAX($L$1:L11)+1,0)</f>
        <v>0</v>
      </c>
      <c r="M12" s="138">
        <f>IF(ISNUMBER(SEARCH('Карта учёта'!$B$21,Расходка[Наименование расходного материала])),MAX($M$1:M11)+1,0)</f>
        <v>0</v>
      </c>
      <c r="N12" s="140">
        <f>IF(ISNUMBER(SEARCH('Карта учёта'!$B$22,Расходка[Наименование расходного материала])),MAX($N$1:N11)+1,0)</f>
        <v>11</v>
      </c>
      <c r="O12" s="138">
        <f>IF(ISNUMBER(SEARCH('Карта учёта'!$B$23,Расходка[Наименование расходного материала])),MAX($O$1:O11)+1,0)</f>
        <v>11</v>
      </c>
      <c r="P12" s="138">
        <f>IF(ISNUMBER(SEARCH('Карта учёта'!$B$24,Расходка[Наименование расходного материала])),MAX($P$1:P11)+1,0)</f>
        <v>11</v>
      </c>
      <c r="Q12" s="138">
        <f>IF(ISNUMBER(SEARCH('Карта учёта'!$B$25,Расходка[Наименование расходного материала])),MAX($Q$1:Q11)+1,0)</f>
        <v>11</v>
      </c>
      <c r="R12" s="137" t="str">
        <f>IFERROR(INDEX(Расходка[Наименование расходного материала],MATCH(Расходка[№],Поиск_расходки[Индекс1],0)),"")</f>
        <v/>
      </c>
      <c r="S12" s="137" t="str">
        <f>IFERROR(INDEX(Расходка[Наименование расходного материала],MATCH(Расходка[№],Поиск_расходки[Индекс2],0)),"")</f>
        <v/>
      </c>
      <c r="T12" s="137" t="str">
        <f>IFERROR(INDEX(Расходка[Наименование расходного материала],MATCH(Расходка[№],Поиск_расходки[Индекс3],0)),"")</f>
        <v/>
      </c>
      <c r="U12" s="137" t="str">
        <f>IFERROR(INDEX(Расходка[Наименование расходного материала],MATCH(Расходка[№],Поиск_расходки[Индекс4],0)),"")</f>
        <v/>
      </c>
      <c r="V12" s="137" t="str">
        <f>IFERROR(INDEX(Расходка[Наименование расходного материала],MATCH(Расходка[№],Поиск_расходки[Индекс5],0)),"")</f>
        <v/>
      </c>
      <c r="W12" s="137" t="str">
        <f>IFERROR(INDEX(Расходка[Наименование расходного материала],MATCH(Расходка[№],Поиск_расходки[Индекс6],0)),"")</f>
        <v/>
      </c>
      <c r="X12" s="137" t="str">
        <f>IFERROR(INDEX(Расходка[Наименование расходного материала],MATCH(Расходка[№],Поиск_расходки[Индекс7],0)),"")</f>
        <v/>
      </c>
      <c r="Y12" s="137" t="str">
        <f>IFERROR(INDEX(Расходка[Наименование расходного материала],MATCH(Расходка[№],Поиск_расходки[Индекс8],0)),"")</f>
        <v/>
      </c>
      <c r="Z12" s="137" t="str">
        <f>IFERROR(INDEX(Расходка[Наименование расходного материала],MATCH(Расходка[№],Поиск_расходки[Индекс9],0)),"")</f>
        <v/>
      </c>
      <c r="AA12" s="137" t="str">
        <f>IFERROR(INDEX(Расходка[Наименование расходного материала],MATCH(Расходка[№],Поиск_расходки[Индекс10],0)),"")</f>
        <v>BasixCOMPAK</v>
      </c>
      <c r="AB12" s="137" t="str">
        <f>IFERROR(INDEX(Расходка[Наименование расходного материала],MATCH(Расходка[№],Поиск_расходки[Индекс11],0)),"")</f>
        <v>BasixCOMPAK</v>
      </c>
      <c r="AC12" s="137" t="str">
        <f>IFERROR(INDEX(Расходка[Наименование расходного материала],MATCH(Расходка[№],Поиск_расходки[Индекс12],0)),"")</f>
        <v>BasixCOMPAK</v>
      </c>
      <c r="AD12" s="137" t="str">
        <f>IFERROR(INDEX(Расходка[Наименование расходного материала],MATCH(Расходка[№],Поиск_расходки[Индекс13],0)),"")</f>
        <v>BasixCOMPAK</v>
      </c>
      <c r="AF12" s="4" t="s">
        <v>5</v>
      </c>
      <c r="AG12" s="4" t="s">
        <v>109</v>
      </c>
      <c r="AI12" s="2">
        <v>155760</v>
      </c>
      <c r="AJ12" s="159" t="s">
        <v>382</v>
      </c>
    </row>
    <row r="13" spans="1:39">
      <c r="A13">
        <v>11</v>
      </c>
      <c r="B13" t="s">
        <v>376</v>
      </c>
      <c r="C13" t="s">
        <v>447</v>
      </c>
      <c r="D13" s="1"/>
      <c r="E13" s="138">
        <f>IF(ISNUMBER(SEARCH('Карта учёта'!$B$13,Расходка[[#This Row],[Наименование расходного материала]])),MAX($E$1:E12)+1,0)</f>
        <v>0</v>
      </c>
      <c r="F13" s="138">
        <f>IF(ISNUMBER(SEARCH('Карта учёта'!$B$14,Расходка[[#This Row],[Наименование расходного материала]])),MAX($F$1:F12)+1,0)</f>
        <v>0</v>
      </c>
      <c r="G13" s="138">
        <f>IF(ISNUMBER(SEARCH('Карта учёта'!$B$15,Расходка[Наименование расходного материала])),MAX($G$1:G12)+1,0)</f>
        <v>0</v>
      </c>
      <c r="H13" s="138">
        <f>IF(ISNUMBER(SEARCH('Карта учёта'!$B$16,Расходка[Наименование расходного материала])),MAX($H$1:H12)+1,0)</f>
        <v>0</v>
      </c>
      <c r="I13" s="138">
        <f>IF(ISNUMBER(SEARCH('Карта учёта'!$B$17,Расходка[Наименование расходного материала])),MAX($I$1:I12)+1,0)</f>
        <v>0</v>
      </c>
      <c r="J13" s="138">
        <f>IF(ISNUMBER(SEARCH('Карта учёта'!$B$18,Расходка[Наименование расходного материала])),MAX($J$1:J12)+1,0)</f>
        <v>0</v>
      </c>
      <c r="K13" s="138">
        <f>IF(ISNUMBER(SEARCH('Карта учёта'!$B$19,Расходка[Наименование расходного материала])),MAX($K$1:K12)+1,0)</f>
        <v>0</v>
      </c>
      <c r="L13" s="138">
        <f>IF(ISNUMBER(SEARCH('Карта учёта'!$B$20,Расходка[Наименование расходного материала])),MAX($L$1:L12)+1,0)</f>
        <v>0</v>
      </c>
      <c r="M13" s="138">
        <f>IF(ISNUMBER(SEARCH('Карта учёта'!$B$21,Расходка[Наименование расходного материала])),MAX($M$1:M12)+1,0)</f>
        <v>0</v>
      </c>
      <c r="N13" s="140">
        <f>IF(ISNUMBER(SEARCH('Карта учёта'!$B$22,Расходка[Наименование расходного материала])),MAX($N$1:N12)+1,0)</f>
        <v>12</v>
      </c>
      <c r="O13" s="138">
        <f>IF(ISNUMBER(SEARCH('Карта учёта'!$B$23,Расходка[Наименование расходного материала])),MAX($O$1:O12)+1,0)</f>
        <v>12</v>
      </c>
      <c r="P13" s="138">
        <f>IF(ISNUMBER(SEARCH('Карта учёта'!$B$24,Расходка[Наименование расходного материала])),MAX($P$1:P12)+1,0)</f>
        <v>12</v>
      </c>
      <c r="Q13" s="138">
        <f>IF(ISNUMBER(SEARCH('Карта учёта'!$B$25,Расходка[Наименование расходного материала])),MAX($Q$1:Q12)+1,0)</f>
        <v>12</v>
      </c>
      <c r="R13" s="137" t="str">
        <f>IFERROR(INDEX(Расходка[Наименование расходного материала],MATCH(Расходка[№],Поиск_расходки[Индекс1],0)),"")</f>
        <v/>
      </c>
      <c r="S13" s="137" t="str">
        <f>IFERROR(INDEX(Расходка[Наименование расходного материала],MATCH(Расходка[№],Поиск_расходки[Индекс2],0)),"")</f>
        <v/>
      </c>
      <c r="T13" s="137" t="str">
        <f>IFERROR(INDEX(Расходка[Наименование расходного материала],MATCH(Расходка[№],Поиск_расходки[Индекс3],0)),"")</f>
        <v/>
      </c>
      <c r="U13" s="137" t="str">
        <f>IFERROR(INDEX(Расходка[Наименование расходного материала],MATCH(Расходка[№],Поиск_расходки[Индекс4],0)),"")</f>
        <v/>
      </c>
      <c r="V13" s="137" t="str">
        <f>IFERROR(INDEX(Расходка[Наименование расходного материала],MATCH(Расходка[№],Поиск_расходки[Индекс5],0)),"")</f>
        <v/>
      </c>
      <c r="W13" s="137" t="str">
        <f>IFERROR(INDEX(Расходка[Наименование расходного материала],MATCH(Расходка[№],Поиск_расходки[Индекс6],0)),"")</f>
        <v/>
      </c>
      <c r="X13" s="137" t="str">
        <f>IFERROR(INDEX(Расходка[Наименование расходного материала],MATCH(Расходка[№],Поиск_расходки[Индекс7],0)),"")</f>
        <v/>
      </c>
      <c r="Y13" s="137" t="str">
        <f>IFERROR(INDEX(Расходка[Наименование расходного материала],MATCH(Расходка[№],Поиск_расходки[Индекс8],0)),"")</f>
        <v/>
      </c>
      <c r="Z13" s="137" t="str">
        <f>IFERROR(INDEX(Расходка[Наименование расходного материала],MATCH(Расходка[№],Поиск_расходки[Индекс9],0)),"")</f>
        <v/>
      </c>
      <c r="AA13" s="137" t="str">
        <f>IFERROR(INDEX(Расходка[Наименование расходного материала],MATCH(Расходка[№],Поиск_расходки[Индекс10],0)),"")</f>
        <v>BasixTOUCH</v>
      </c>
      <c r="AB13" s="137" t="str">
        <f>IFERROR(INDEX(Расходка[Наименование расходного материала],MATCH(Расходка[№],Поиск_расходки[Индекс11],0)),"")</f>
        <v>BasixTOUCH</v>
      </c>
      <c r="AC13" s="137" t="str">
        <f>IFERROR(INDEX(Расходка[Наименование расходного материала],MATCH(Расходка[№],Поиск_расходки[Индекс12],0)),"")</f>
        <v>BasixTOUCH</v>
      </c>
      <c r="AD13" s="137" t="str">
        <f>IFERROR(INDEX(Расходка[Наименование расходного материала],MATCH(Расходка[№],Поиск_расходки[Индекс13],0)),"")</f>
        <v>BasixTOUCH</v>
      </c>
      <c r="AF13" s="4" t="s">
        <v>5</v>
      </c>
      <c r="AG13" s="4" t="s">
        <v>110</v>
      </c>
      <c r="AI13" s="2">
        <v>155800</v>
      </c>
      <c r="AJ13" s="160" t="s">
        <v>383</v>
      </c>
    </row>
    <row r="14" spans="1:39">
      <c r="A14">
        <v>12</v>
      </c>
      <c r="B14" t="s">
        <v>269</v>
      </c>
      <c r="C14" s="1" t="s">
        <v>411</v>
      </c>
      <c r="E14" s="138">
        <f>IF(ISNUMBER(SEARCH('Карта учёта'!$B$13,Расходка[[#This Row],[Наименование расходного материала]])),MAX($E$1:E13)+1,0)</f>
        <v>0</v>
      </c>
      <c r="F14" s="138">
        <f>IF(ISNUMBER(SEARCH('Карта учёта'!$B$14,Расходка[[#This Row],[Наименование расходного материала]])),MAX($F$1:F13)+1,0)</f>
        <v>0</v>
      </c>
      <c r="G14" s="138">
        <f>IF(ISNUMBER(SEARCH('Карта учёта'!$B$15,Расходка[Наименование расходного материала])),MAX($G$1:G13)+1,0)</f>
        <v>0</v>
      </c>
      <c r="H14" s="138">
        <f>IF(ISNUMBER(SEARCH('Карта учёта'!$B$16,Расходка[Наименование расходного материала])),MAX($H$1:H13)+1,0)</f>
        <v>0</v>
      </c>
      <c r="I14" s="138">
        <f>IF(ISNUMBER(SEARCH('Карта учёта'!$B$17,Расходка[Наименование расходного материала])),MAX($I$1:I13)+1,0)</f>
        <v>0</v>
      </c>
      <c r="J14" s="138">
        <f>IF(ISNUMBER(SEARCH('Карта учёта'!$B$18,Расходка[Наименование расходного материала])),MAX($J$1:J13)+1,0)</f>
        <v>0</v>
      </c>
      <c r="K14" s="138">
        <f>IF(ISNUMBER(SEARCH('Карта учёта'!$B$19,Расходка[Наименование расходного материала])),MAX($K$1:K13)+1,0)</f>
        <v>0</v>
      </c>
      <c r="L14" s="138">
        <f>IF(ISNUMBER(SEARCH('Карта учёта'!$B$20,Расходка[Наименование расходного материала])),MAX($L$1:L13)+1,0)</f>
        <v>0</v>
      </c>
      <c r="M14" s="138">
        <f>IF(ISNUMBER(SEARCH('Карта учёта'!$B$21,Расходка[Наименование расходного материала])),MAX($M$1:M13)+1,0)</f>
        <v>0</v>
      </c>
      <c r="N14" s="140">
        <f>IF(ISNUMBER(SEARCH('Карта учёта'!$B$22,Расходка[Наименование расходного материала])),MAX($N$1:N13)+1,0)</f>
        <v>13</v>
      </c>
      <c r="O14" s="138">
        <f>IF(ISNUMBER(SEARCH('Карта учёта'!$B$23,Расходка[Наименование расходного материала])),MAX($O$1:O13)+1,0)</f>
        <v>13</v>
      </c>
      <c r="P14" s="138">
        <f>IF(ISNUMBER(SEARCH('Карта учёта'!$B$24,Расходка[Наименование расходного материала])),MAX($P$1:P13)+1,0)</f>
        <v>13</v>
      </c>
      <c r="Q14" s="138">
        <f>IF(ISNUMBER(SEARCH('Карта учёта'!$B$25,Расходка[Наименование расходного материала])),MAX($Q$1:Q13)+1,0)</f>
        <v>13</v>
      </c>
      <c r="R14" s="137" t="str">
        <f>IFERROR(INDEX(Расходка[Наименование расходного материала],MATCH(Расходка[№],Поиск_расходки[Индекс1],0)),"")</f>
        <v/>
      </c>
      <c r="S14" s="137" t="str">
        <f>IFERROR(INDEX(Расходка[Наименование расходного материала],MATCH(Расходка[№],Поиск_расходки[Индекс2],0)),"")</f>
        <v/>
      </c>
      <c r="T14" s="137" t="str">
        <f>IFERROR(INDEX(Расходка[Наименование расходного материала],MATCH(Расходка[№],Поиск_расходки[Индекс3],0)),"")</f>
        <v/>
      </c>
      <c r="U14" s="137" t="str">
        <f>IFERROR(INDEX(Расходка[Наименование расходного материала],MATCH(Расходка[№],Поиск_расходки[Индекс4],0)),"")</f>
        <v/>
      </c>
      <c r="V14" s="137" t="str">
        <f>IFERROR(INDEX(Расходка[Наименование расходного материала],MATCH(Расходка[№],Поиск_расходки[Индекс5],0)),"")</f>
        <v/>
      </c>
      <c r="W14" s="137" t="str">
        <f>IFERROR(INDEX(Расходка[Наименование расходного материала],MATCH(Расходка[№],Поиск_расходки[Индекс6],0)),"")</f>
        <v/>
      </c>
      <c r="X14" s="137" t="str">
        <f>IFERROR(INDEX(Расходка[Наименование расходного материала],MATCH(Расходка[№],Поиск_расходки[Индекс7],0)),"")</f>
        <v/>
      </c>
      <c r="Y14" s="137" t="str">
        <f>IFERROR(INDEX(Расходка[Наименование расходного материала],MATCH(Расходка[№],Поиск_расходки[Индекс8],0)),"")</f>
        <v/>
      </c>
      <c r="Z14" s="137" t="str">
        <f>IFERROR(INDEX(Расходка[Наименование расходного материала],MATCH(Расходка[№],Поиск_расходки[Индекс9],0)),"")</f>
        <v/>
      </c>
      <c r="AA14" s="137" t="str">
        <f>IFERROR(INDEX(Расходка[Наименование расходного материала],MATCH(Расходка[№],Поиск_расходки[Индекс10],0)),"")</f>
        <v>Dolphin</v>
      </c>
      <c r="AB14" s="137" t="str">
        <f>IFERROR(INDEX(Расходка[Наименование расходного материала],MATCH(Расходка[№],Поиск_расходки[Индекс11],0)),"")</f>
        <v>Dolphin</v>
      </c>
      <c r="AC14" s="137" t="str">
        <f>IFERROR(INDEX(Расходка[Наименование расходного материала],MATCH(Расходка[№],Поиск_расходки[Индекс12],0)),"")</f>
        <v>Dolphin</v>
      </c>
      <c r="AD14" s="137" t="str">
        <f>IFERROR(INDEX(Расходка[Наименование расходного материала],MATCH(Расходка[№],Поиск_расходки[Индекс13],0)),"")</f>
        <v>Dolphin</v>
      </c>
      <c r="AF14" s="4" t="s">
        <v>5</v>
      </c>
      <c r="AG14" s="4" t="s">
        <v>111</v>
      </c>
      <c r="AI14" s="2">
        <v>218190</v>
      </c>
      <c r="AJ14" s="160" t="s">
        <v>384</v>
      </c>
    </row>
    <row r="15" spans="1:39">
      <c r="A15">
        <v>13</v>
      </c>
      <c r="B15" t="s">
        <v>3</v>
      </c>
      <c r="C15" t="s">
        <v>394</v>
      </c>
      <c r="E15" s="138">
        <f>IF(ISNUMBER(SEARCH('Карта учёта'!$B$13,Расходка[[#This Row],[Наименование расходного материала]])),MAX($E$1:E14)+1,0)</f>
        <v>0</v>
      </c>
      <c r="F15" s="138">
        <f>IF(ISNUMBER(SEARCH('Карта учёта'!$B$14,Расходка[[#This Row],[Наименование расходного материала]])),MAX($F$1:F14)+1,0)</f>
        <v>0</v>
      </c>
      <c r="G15" s="138">
        <f>IF(ISNUMBER(SEARCH('Карта учёта'!$B$15,Расходка[Наименование расходного материала])),MAX($G$1:G14)+1,0)</f>
        <v>0</v>
      </c>
      <c r="H15" s="138">
        <f>IF(ISNUMBER(SEARCH('Карта учёта'!$B$16,Расходка[Наименование расходного материала])),MAX($H$1:H14)+1,0)</f>
        <v>0</v>
      </c>
      <c r="I15" s="138">
        <f>IF(ISNUMBER(SEARCH('Карта учёта'!$B$17,Расходка[Наименование расходного материала])),MAX($I$1:I14)+1,0)</f>
        <v>0</v>
      </c>
      <c r="J15" s="138">
        <f>IF(ISNUMBER(SEARCH('Карта учёта'!$B$18,Расходка[Наименование расходного материала])),MAX($J$1:J14)+1,0)</f>
        <v>0</v>
      </c>
      <c r="K15" s="138">
        <f>IF(ISNUMBER(SEARCH('Карта учёта'!$B$19,Расходка[Наименование расходного материала])),MAX($K$1:K14)+1,0)</f>
        <v>0</v>
      </c>
      <c r="L15" s="138">
        <f>IF(ISNUMBER(SEARCH('Карта учёта'!$B$20,Расходка[Наименование расходного материала])),MAX($L$1:L14)+1,0)</f>
        <v>0</v>
      </c>
      <c r="M15" s="138">
        <f>IF(ISNUMBER(SEARCH('Карта учёта'!$B$21,Расходка[Наименование расходного материала])),MAX($M$1:M14)+1,0)</f>
        <v>0</v>
      </c>
      <c r="N15" s="140">
        <f>IF(ISNUMBER(SEARCH('Карта учёта'!$B$22,Расходка[Наименование расходного материала])),MAX($N$1:N14)+1,0)</f>
        <v>14</v>
      </c>
      <c r="O15" s="138">
        <f>IF(ISNUMBER(SEARCH('Карта учёта'!$B$23,Расходка[Наименование расходного материала])),MAX($O$1:O14)+1,0)</f>
        <v>14</v>
      </c>
      <c r="P15" s="138">
        <f>IF(ISNUMBER(SEARCH('Карта учёта'!$B$24,Расходка[Наименование расходного материала])),MAX($P$1:P14)+1,0)</f>
        <v>14</v>
      </c>
      <c r="Q15" s="138">
        <f>IF(ISNUMBER(SEARCH('Карта учёта'!$B$25,Расходка[Наименование расходного материала])),MAX($Q$1:Q14)+1,0)</f>
        <v>14</v>
      </c>
      <c r="R15" s="137" t="str">
        <f>IFERROR(INDEX(Расходка[Наименование расходного материала],MATCH(Расходка[№],Поиск_расходки[Индекс1],0)),"")</f>
        <v/>
      </c>
      <c r="S15" s="137" t="str">
        <f>IFERROR(INDEX(Расходка[Наименование расходного материала],MATCH(Расходка[№],Поиск_расходки[Индекс2],0)),"")</f>
        <v/>
      </c>
      <c r="T15" s="137" t="str">
        <f>IFERROR(INDEX(Расходка[Наименование расходного материала],MATCH(Расходка[№],Поиск_расходки[Индекс3],0)),"")</f>
        <v/>
      </c>
      <c r="U15" s="137" t="str">
        <f>IFERROR(INDEX(Расходка[Наименование расходного материала],MATCH(Расходка[№],Поиск_расходки[Индекс4],0)),"")</f>
        <v/>
      </c>
      <c r="V15" s="137" t="str">
        <f>IFERROR(INDEX(Расходка[Наименование расходного материала],MATCH(Расходка[№],Поиск_расходки[Индекс5],0)),"")</f>
        <v/>
      </c>
      <c r="W15" s="137" t="str">
        <f>IFERROR(INDEX(Расходка[Наименование расходного материала],MATCH(Расходка[№],Поиск_расходки[Индекс6],0)),"")</f>
        <v/>
      </c>
      <c r="X15" s="137" t="str">
        <f>IFERROR(INDEX(Расходка[Наименование расходного материала],MATCH(Расходка[№],Поиск_расходки[Индекс7],0)),"")</f>
        <v/>
      </c>
      <c r="Y15" s="137" t="str">
        <f>IFERROR(INDEX(Расходка[Наименование расходного материала],MATCH(Расходка[№],Поиск_расходки[Индекс8],0)),"")</f>
        <v/>
      </c>
      <c r="Z15" s="137" t="str">
        <f>IFERROR(INDEX(Расходка[Наименование расходного материала],MATCH(Расходка[№],Поиск_расходки[Индекс9],0)),"")</f>
        <v/>
      </c>
      <c r="AA15" s="137" t="str">
        <f>IFERROR(INDEX(Расходка[Наименование расходного материала],MATCH(Расходка[№],Поиск_расходки[Индекс10],0)),"")</f>
        <v>Oscor 7F</v>
      </c>
      <c r="AB15" s="137" t="str">
        <f>IFERROR(INDEX(Расходка[Наименование расходного материала],MATCH(Расходка[№],Поиск_расходки[Индекс11],0)),"")</f>
        <v>Oscor 7F</v>
      </c>
      <c r="AC15" s="137" t="str">
        <f>IFERROR(INDEX(Расходка[Наименование расходного материала],MATCH(Расходка[№],Поиск_расходки[Индекс12],0)),"")</f>
        <v>Oscor 7F</v>
      </c>
      <c r="AD15" s="137" t="str">
        <f>IFERROR(INDEX(Расходка[Наименование расходного материала],MATCH(Расходка[№],Поиск_расходки[Индекс13],0)),"")</f>
        <v>Oscor 7F</v>
      </c>
      <c r="AF15" s="4" t="s">
        <v>5</v>
      </c>
      <c r="AG15" s="4" t="s">
        <v>112</v>
      </c>
      <c r="AI15" s="2">
        <v>136170</v>
      </c>
      <c r="AJ15" t="s">
        <v>5</v>
      </c>
    </row>
    <row r="16" spans="1:39">
      <c r="A16">
        <v>14</v>
      </c>
      <c r="B16" t="s">
        <v>3</v>
      </c>
      <c r="C16" t="s">
        <v>422</v>
      </c>
      <c r="E16" s="138">
        <f>IF(ISNUMBER(SEARCH('Карта учёта'!$B$13,Расходка[[#This Row],[Наименование расходного материала]])),MAX($E$1:E15)+1,0)</f>
        <v>0</v>
      </c>
      <c r="F16" s="138">
        <f>IF(ISNUMBER(SEARCH('Карта учёта'!$B$14,Расходка[[#This Row],[Наименование расходного материала]])),MAX($F$1:F15)+1,0)</f>
        <v>0</v>
      </c>
      <c r="G16" s="138">
        <f>IF(ISNUMBER(SEARCH('Карта учёта'!$B$15,Расходка[Наименование расходного материала])),MAX($G$1:G15)+1,0)</f>
        <v>0</v>
      </c>
      <c r="H16" s="138">
        <f>IF(ISNUMBER(SEARCH('Карта учёта'!$B$16,Расходка[Наименование расходного материала])),MAX($H$1:H15)+1,0)</f>
        <v>0</v>
      </c>
      <c r="I16" s="138">
        <f>IF(ISNUMBER(SEARCH('Карта учёта'!$B$17,Расходка[Наименование расходного материала])),MAX($I$1:I15)+1,0)</f>
        <v>0</v>
      </c>
      <c r="J16" s="138">
        <f>IF(ISNUMBER(SEARCH('Карта учёта'!$B$18,Расходка[Наименование расходного материала])),MAX($J$1:J15)+1,0)</f>
        <v>0</v>
      </c>
      <c r="K16" s="138">
        <f>IF(ISNUMBER(SEARCH('Карта учёта'!$B$19,Расходка[Наименование расходного материала])),MAX($K$1:K15)+1,0)</f>
        <v>0</v>
      </c>
      <c r="L16" s="138">
        <f>IF(ISNUMBER(SEARCH('Карта учёта'!$B$20,Расходка[Наименование расходного материала])),MAX($L$1:L15)+1,0)</f>
        <v>0</v>
      </c>
      <c r="M16" s="138">
        <f>IF(ISNUMBER(SEARCH('Карта учёта'!$B$21,Расходка[Наименование расходного материала])),MAX($M$1:M15)+1,0)</f>
        <v>0</v>
      </c>
      <c r="N16" s="140">
        <f>IF(ISNUMBER(SEARCH('Карта учёта'!$B$22,Расходка[Наименование расходного материала])),MAX($N$1:N15)+1,0)</f>
        <v>15</v>
      </c>
      <c r="O16" s="138">
        <f>IF(ISNUMBER(SEARCH('Карта учёта'!$B$23,Расходка[Наименование расходного материала])),MAX($O$1:O15)+1,0)</f>
        <v>15</v>
      </c>
      <c r="P16" s="138">
        <f>IF(ISNUMBER(SEARCH('Карта учёта'!$B$24,Расходка[Наименование расходного материала])),MAX($P$1:P15)+1,0)</f>
        <v>15</v>
      </c>
      <c r="Q16" s="138">
        <f>IF(ISNUMBER(SEARCH('Карта учёта'!$B$25,Расходка[Наименование расходного материала])),MAX($Q$1:Q15)+1,0)</f>
        <v>15</v>
      </c>
      <c r="R16" s="137" t="str">
        <f>IFERROR(INDEX(Расходка[Наименование расходного материала],MATCH(Расходка[№],Поиск_расходки[Индекс1],0)),"")</f>
        <v/>
      </c>
      <c r="S16" s="137" t="str">
        <f>IFERROR(INDEX(Расходка[Наименование расходного материала],MATCH(Расходка[№],Поиск_расходки[Индекс2],0)),"")</f>
        <v/>
      </c>
      <c r="T16" s="137" t="str">
        <f>IFERROR(INDEX(Расходка[Наименование расходного материала],MATCH(Расходка[№],Поиск_расходки[Индекс3],0)),"")</f>
        <v/>
      </c>
      <c r="U16" s="137" t="str">
        <f>IFERROR(INDEX(Расходка[Наименование расходного материала],MATCH(Расходка[№],Поиск_расходки[Индекс4],0)),"")</f>
        <v/>
      </c>
      <c r="V16" s="137" t="str">
        <f>IFERROR(INDEX(Расходка[Наименование расходного материала],MATCH(Расходка[№],Поиск_расходки[Индекс5],0)),"")</f>
        <v/>
      </c>
      <c r="W16" s="137" t="str">
        <f>IFERROR(INDEX(Расходка[Наименование расходного материала],MATCH(Расходка[№],Поиск_расходки[Индекс6],0)),"")</f>
        <v/>
      </c>
      <c r="X16" s="137" t="str">
        <f>IFERROR(INDEX(Расходка[Наименование расходного материала],MATCH(Расходка[№],Поиск_расходки[Индекс7],0)),"")</f>
        <v/>
      </c>
      <c r="Y16" s="137" t="str">
        <f>IFERROR(INDEX(Расходка[Наименование расходного материала],MATCH(Расходка[№],Поиск_расходки[Индекс8],0)),"")</f>
        <v/>
      </c>
      <c r="Z16" s="137" t="str">
        <f>IFERROR(INDEX(Расходка[Наименование расходного материала],MATCH(Расходка[№],Поиск_расходки[Индекс9],0)),"")</f>
        <v/>
      </c>
      <c r="AA16" s="137" t="str">
        <f>IFERROR(INDEX(Расходка[Наименование расходного материала],MATCH(Расходка[№],Поиск_расходки[Индекс10],0)),"")</f>
        <v>Cougar LS Hydro-Track®</v>
      </c>
      <c r="AB16" s="137" t="str">
        <f>IFERROR(INDEX(Расходка[Наименование расходного материала],MATCH(Расходка[№],Поиск_расходки[Индекс11],0)),"")</f>
        <v>Cougar LS Hydro-Track®</v>
      </c>
      <c r="AC16" s="137" t="str">
        <f>IFERROR(INDEX(Расходка[Наименование расходного материала],MATCH(Расходка[№],Поиск_расходки[Индекс12],0)),"")</f>
        <v>Cougar LS Hydro-Track®</v>
      </c>
      <c r="AD16" s="137" t="str">
        <f>IFERROR(INDEX(Расходка[Наименование расходного материала],MATCH(Расходка[№],Поиск_расходки[Индекс13],0)),"")</f>
        <v>Cougar LS Hydro-Track®</v>
      </c>
      <c r="AF16" s="4" t="s">
        <v>5</v>
      </c>
      <c r="AG16" s="4" t="s">
        <v>415</v>
      </c>
    </row>
    <row r="17" spans="1:33">
      <c r="A17">
        <v>15</v>
      </c>
      <c r="B17" t="s">
        <v>3</v>
      </c>
      <c r="C17" t="s">
        <v>387</v>
      </c>
      <c r="E17" s="138">
        <f>IF(ISNUMBER(SEARCH('Карта учёта'!$B$13,Расходка[[#This Row],[Наименование расходного материала]])),MAX($E$1:E16)+1,0)</f>
        <v>0</v>
      </c>
      <c r="F17" s="138">
        <f>IF(ISNUMBER(SEARCH('Карта учёта'!$B$14,Расходка[[#This Row],[Наименование расходного материала]])),MAX($F$1:F16)+1,0)</f>
        <v>0</v>
      </c>
      <c r="G17" s="138">
        <f>IF(ISNUMBER(SEARCH('Карта учёта'!$B$15,Расходка[Наименование расходного материала])),MAX($G$1:G16)+1,0)</f>
        <v>0</v>
      </c>
      <c r="H17" s="138">
        <f>IF(ISNUMBER(SEARCH('Карта учёта'!$B$16,Расходка[Наименование расходного материала])),MAX($H$1:H16)+1,0)</f>
        <v>0</v>
      </c>
      <c r="I17" s="138">
        <f>IF(ISNUMBER(SEARCH('Карта учёта'!$B$17,Расходка[Наименование расходного материала])),MAX($I$1:I16)+1,0)</f>
        <v>0</v>
      </c>
      <c r="J17" s="138">
        <f>IF(ISNUMBER(SEARCH('Карта учёта'!$B$18,Расходка[Наименование расходного материала])),MAX($J$1:J16)+1,0)</f>
        <v>0</v>
      </c>
      <c r="K17" s="138">
        <f>IF(ISNUMBER(SEARCH('Карта учёта'!$B$19,Расходка[Наименование расходного материала])),MAX($K$1:K16)+1,0)</f>
        <v>0</v>
      </c>
      <c r="L17" s="138">
        <f>IF(ISNUMBER(SEARCH('Карта учёта'!$B$20,Расходка[Наименование расходного материала])),MAX($L$1:L16)+1,0)</f>
        <v>0</v>
      </c>
      <c r="M17" s="138">
        <f>IF(ISNUMBER(SEARCH('Карта учёта'!$B$21,Расходка[Наименование расходного материала])),MAX($M$1:M16)+1,0)</f>
        <v>0</v>
      </c>
      <c r="N17" s="140">
        <f>IF(ISNUMBER(SEARCH('Карта учёта'!$B$22,Расходка[Наименование расходного материала])),MAX($N$1:N16)+1,0)</f>
        <v>16</v>
      </c>
      <c r="O17" s="138">
        <f>IF(ISNUMBER(SEARCH('Карта учёта'!$B$23,Расходка[Наименование расходного материала])),MAX($O$1:O16)+1,0)</f>
        <v>16</v>
      </c>
      <c r="P17" s="138">
        <f>IF(ISNUMBER(SEARCH('Карта учёта'!$B$24,Расходка[Наименование расходного материала])),MAX($P$1:P16)+1,0)</f>
        <v>16</v>
      </c>
      <c r="Q17" s="138">
        <f>IF(ISNUMBER(SEARCH('Карта учёта'!$B$25,Расходка[Наименование расходного материала])),MAX($Q$1:Q16)+1,0)</f>
        <v>16</v>
      </c>
      <c r="R17" s="137" t="str">
        <f>IFERROR(INDEX(Расходка[Наименование расходного материала],MATCH(Расходка[№],Поиск_расходки[Индекс1],0)),"")</f>
        <v/>
      </c>
      <c r="S17" s="137" t="str">
        <f>IFERROR(INDEX(Расходка[Наименование расходного материала],MATCH(Расходка[№],Поиск_расходки[Индекс2],0)),"")</f>
        <v/>
      </c>
      <c r="T17" s="137" t="str">
        <f>IFERROR(INDEX(Расходка[Наименование расходного материала],MATCH(Расходка[№],Поиск_расходки[Индекс3],0)),"")</f>
        <v/>
      </c>
      <c r="U17" s="137" t="str">
        <f>IFERROR(INDEX(Расходка[Наименование расходного материала],MATCH(Расходка[№],Поиск_расходки[Индекс4],0)),"")</f>
        <v/>
      </c>
      <c r="V17" s="137" t="str">
        <f>IFERROR(INDEX(Расходка[Наименование расходного материала],MATCH(Расходка[№],Поиск_расходки[Индекс5],0)),"")</f>
        <v/>
      </c>
      <c r="W17" s="137" t="str">
        <f>IFERROR(INDEX(Расходка[Наименование расходного материала],MATCH(Расходка[№],Поиск_расходки[Индекс6],0)),"")</f>
        <v/>
      </c>
      <c r="X17" s="137" t="str">
        <f>IFERROR(INDEX(Расходка[Наименование расходного материала],MATCH(Расходка[№],Поиск_расходки[Индекс7],0)),"")</f>
        <v/>
      </c>
      <c r="Y17" s="137" t="str">
        <f>IFERROR(INDEX(Расходка[Наименование расходного материала],MATCH(Расходка[№],Поиск_расходки[Индекс8],0)),"")</f>
        <v/>
      </c>
      <c r="Z17" s="137" t="str">
        <f>IFERROR(INDEX(Расходка[Наименование расходного материала],MATCH(Расходка[№],Поиск_расходки[Индекс9],0)),"")</f>
        <v/>
      </c>
      <c r="AA17" s="137" t="str">
        <f>IFERROR(INDEX(Расходка[Наименование расходного материала],MATCH(Расходка[№],Поиск_расходки[Индекс10],0)),"")</f>
        <v>Cougar XT Hydro-Track®</v>
      </c>
      <c r="AB17" s="137" t="str">
        <f>IFERROR(INDEX(Расходка[Наименование расходного материала],MATCH(Расходка[№],Поиск_расходки[Индекс11],0)),"")</f>
        <v>Cougar XT Hydro-Track®</v>
      </c>
      <c r="AC17" s="137" t="str">
        <f>IFERROR(INDEX(Расходка[Наименование расходного материала],MATCH(Расходка[№],Поиск_расходки[Индекс12],0)),"")</f>
        <v>Cougar XT Hydro-Track®</v>
      </c>
      <c r="AD17" s="137" t="str">
        <f>IFERROR(INDEX(Расходка[Наименование расходного материала],MATCH(Расходка[№],Поиск_расходки[Индекс13],0)),"")</f>
        <v>Cougar XT Hydro-Track®</v>
      </c>
      <c r="AF17" s="4" t="s">
        <v>5</v>
      </c>
      <c r="AG17" s="4" t="s">
        <v>412</v>
      </c>
    </row>
    <row r="18" spans="1:33">
      <c r="A18">
        <v>16</v>
      </c>
      <c r="B18" t="s">
        <v>3</v>
      </c>
      <c r="C18" s="1" t="s">
        <v>455</v>
      </c>
      <c r="D18" s="1"/>
      <c r="E18" s="138">
        <f>IF(ISNUMBER(SEARCH('Карта учёта'!$B$13,Расходка[[#This Row],[Наименование расходного материала]])),MAX($E$1:E17)+1,0)</f>
        <v>0</v>
      </c>
      <c r="F18" s="138">
        <f>IF(ISNUMBER(SEARCH('Карта учёта'!$B$14,Расходка[[#This Row],[Наименование расходного материала]])),MAX($F$1:F17)+1,0)</f>
        <v>0</v>
      </c>
      <c r="G18" s="138">
        <f>IF(ISNUMBER(SEARCH('Карта учёта'!$B$15,Расходка[Наименование расходного материала])),MAX($G$1:G17)+1,0)</f>
        <v>0</v>
      </c>
      <c r="H18" s="138">
        <f>IF(ISNUMBER(SEARCH('Карта учёта'!$B$16,Расходка[Наименование расходного материала])),MAX($H$1:H17)+1,0)</f>
        <v>0</v>
      </c>
      <c r="I18" s="138">
        <f>IF(ISNUMBER(SEARCH('Карта учёта'!$B$17,Расходка[Наименование расходного материала])),MAX($I$1:I17)+1,0)</f>
        <v>0</v>
      </c>
      <c r="J18" s="138">
        <f>IF(ISNUMBER(SEARCH('Карта учёта'!$B$18,Расходка[Наименование расходного материала])),MAX($J$1:J17)+1,0)</f>
        <v>0</v>
      </c>
      <c r="K18" s="138">
        <f>IF(ISNUMBER(SEARCH('Карта учёта'!$B$19,Расходка[Наименование расходного материала])),MAX($K$1:K17)+1,0)</f>
        <v>0</v>
      </c>
      <c r="L18" s="138">
        <f>IF(ISNUMBER(SEARCH('Карта учёта'!$B$20,Расходка[Наименование расходного материала])),MAX($L$1:L17)+1,0)</f>
        <v>0</v>
      </c>
      <c r="M18" s="138">
        <f>IF(ISNUMBER(SEARCH('Карта учёта'!$B$21,Расходка[Наименование расходного материала])),MAX($M$1:M17)+1,0)</f>
        <v>0</v>
      </c>
      <c r="N18" s="140">
        <f>IF(ISNUMBER(SEARCH('Карта учёта'!$B$22,Расходка[Наименование расходного материала])),MAX($N$1:N17)+1,0)</f>
        <v>17</v>
      </c>
      <c r="O18" s="138">
        <f>IF(ISNUMBER(SEARCH('Карта учёта'!$B$23,Расходка[Наименование расходного материала])),MAX($O$1:O17)+1,0)</f>
        <v>17</v>
      </c>
      <c r="P18" s="138">
        <f>IF(ISNUMBER(SEARCH('Карта учёта'!$B$24,Расходка[Наименование расходного материала])),MAX($P$1:P17)+1,0)</f>
        <v>17</v>
      </c>
      <c r="Q18" s="138">
        <f>IF(ISNUMBER(SEARCH('Карта учёта'!$B$25,Расходка[Наименование расходного материала])),MAX($Q$1:Q17)+1,0)</f>
        <v>17</v>
      </c>
      <c r="R18" s="137" t="str">
        <f>IFERROR(INDEX(Расходка[Наименование расходного материала],MATCH(Расходка[№],Поиск_расходки[Индекс1],0)),"")</f>
        <v/>
      </c>
      <c r="S18" s="137" t="str">
        <f>IFERROR(INDEX(Расходка[Наименование расходного материала],MATCH(Расходка[№],Поиск_расходки[Индекс2],0)),"")</f>
        <v/>
      </c>
      <c r="T18" s="137" t="str">
        <f>IFERROR(INDEX(Расходка[Наименование расходного материала],MATCH(Расходка[№],Поиск_расходки[Индекс3],0)),"")</f>
        <v/>
      </c>
      <c r="U18" s="137" t="str">
        <f>IFERROR(INDEX(Расходка[Наименование расходного материала],MATCH(Расходка[№],Поиск_расходки[Индекс4],0)),"")</f>
        <v/>
      </c>
      <c r="V18" s="137" t="str">
        <f>IFERROR(INDEX(Расходка[Наименование расходного материала],MATCH(Расходка[№],Поиск_расходки[Индекс5],0)),"")</f>
        <v/>
      </c>
      <c r="W18" s="137" t="str">
        <f>IFERROR(INDEX(Расходка[Наименование расходного материала],MATCH(Расходка[№],Поиск_расходки[Индекс6],0)),"")</f>
        <v/>
      </c>
      <c r="X18" s="137" t="str">
        <f>IFERROR(INDEX(Расходка[Наименование расходного материала],MATCH(Расходка[№],Поиск_расходки[Индекс7],0)),"")</f>
        <v/>
      </c>
      <c r="Y18" s="137" t="str">
        <f>IFERROR(INDEX(Расходка[Наименование расходного материала],MATCH(Расходка[№],Поиск_расходки[Индекс8],0)),"")</f>
        <v/>
      </c>
      <c r="Z18" s="137" t="str">
        <f>IFERROR(INDEX(Расходка[Наименование расходного материала],MATCH(Расходка[№],Поиск_расходки[Индекс9],0)),"")</f>
        <v/>
      </c>
      <c r="AA18" s="137" t="str">
        <f>IFERROR(INDEX(Расходка[Наименование расходного материала],MATCH(Расходка[№],Поиск_расходки[Индекс10],0)),"")</f>
        <v>Fielder</v>
      </c>
      <c r="AB18" s="137" t="str">
        <f>IFERROR(INDEX(Расходка[Наименование расходного материала],MATCH(Расходка[№],Поиск_расходки[Индекс11],0)),"")</f>
        <v>Fielder</v>
      </c>
      <c r="AC18" s="137" t="str">
        <f>IFERROR(INDEX(Расходка[Наименование расходного материала],MATCH(Расходка[№],Поиск_расходки[Индекс12],0)),"")</f>
        <v>Fielder</v>
      </c>
      <c r="AD18" s="137" t="str">
        <f>IFERROR(INDEX(Расходка[Наименование расходного материала],MATCH(Расходка[№],Поиск_расходки[Индекс13],0)),"")</f>
        <v>Fielder</v>
      </c>
      <c r="AF18" s="4" t="s">
        <v>5</v>
      </c>
      <c r="AG18" s="4" t="s">
        <v>114</v>
      </c>
    </row>
    <row r="19" spans="1:33">
      <c r="A19">
        <v>17</v>
      </c>
      <c r="B19" t="s">
        <v>3</v>
      </c>
      <c r="C19" s="1" t="s">
        <v>395</v>
      </c>
      <c r="E19" s="138">
        <f>IF(ISNUMBER(SEARCH('Карта учёта'!$B$13,Расходка[[#This Row],[Наименование расходного материала]])),MAX($E$1:E18)+1,0)</f>
        <v>0</v>
      </c>
      <c r="F19" s="138">
        <f>IF(ISNUMBER(SEARCH('Карта учёта'!$B$14,Расходка[[#This Row],[Наименование расходного материала]])),MAX($F$1:F18)+1,0)</f>
        <v>0</v>
      </c>
      <c r="G19" s="138">
        <f>IF(ISNUMBER(SEARCH('Карта учёта'!$B$15,Расходка[Наименование расходного материала])),MAX($G$1:G18)+1,0)</f>
        <v>0</v>
      </c>
      <c r="H19" s="138">
        <f>IF(ISNUMBER(SEARCH('Карта учёта'!$B$16,Расходка[Наименование расходного материала])),MAX($H$1:H18)+1,0)</f>
        <v>0</v>
      </c>
      <c r="I19" s="138">
        <f>IF(ISNUMBER(SEARCH('Карта учёта'!$B$17,Расходка[Наименование расходного материала])),MAX($I$1:I18)+1,0)</f>
        <v>0</v>
      </c>
      <c r="J19" s="138">
        <f>IF(ISNUMBER(SEARCH('Карта учёта'!$B$18,Расходка[Наименование расходного материала])),MAX($J$1:J18)+1,0)</f>
        <v>0</v>
      </c>
      <c r="K19" s="138">
        <f>IF(ISNUMBER(SEARCH('Карта учёта'!$B$19,Расходка[Наименование расходного материала])),MAX($K$1:K18)+1,0)</f>
        <v>0</v>
      </c>
      <c r="L19" s="138">
        <f>IF(ISNUMBER(SEARCH('Карта учёта'!$B$20,Расходка[Наименование расходного материала])),MAX($L$1:L18)+1,0)</f>
        <v>0</v>
      </c>
      <c r="M19" s="138">
        <f>IF(ISNUMBER(SEARCH('Карта учёта'!$B$21,Расходка[Наименование расходного материала])),MAX($M$1:M18)+1,0)</f>
        <v>0</v>
      </c>
      <c r="N19" s="140">
        <f>IF(ISNUMBER(SEARCH('Карта учёта'!$B$22,Расходка[Наименование расходного материала])),MAX($N$1:N18)+1,0)</f>
        <v>18</v>
      </c>
      <c r="O19" s="138">
        <f>IF(ISNUMBER(SEARCH('Карта учёта'!$B$23,Расходка[Наименование расходного материала])),MAX($O$1:O18)+1,0)</f>
        <v>18</v>
      </c>
      <c r="P19" s="138">
        <f>IF(ISNUMBER(SEARCH('Карта учёта'!$B$24,Расходка[Наименование расходного материала])),MAX($P$1:P18)+1,0)</f>
        <v>18</v>
      </c>
      <c r="Q19" s="138">
        <f>IF(ISNUMBER(SEARCH('Карта учёта'!$B$25,Расходка[Наименование расходного материала])),MAX($Q$1:Q18)+1,0)</f>
        <v>18</v>
      </c>
      <c r="R19" s="137" t="str">
        <f>IFERROR(INDEX(Расходка[Наименование расходного материала],MATCH(Расходка[№],Поиск_расходки[Индекс1],0)),"")</f>
        <v/>
      </c>
      <c r="S19" s="137" t="str">
        <f>IFERROR(INDEX(Расходка[Наименование расходного материала],MATCH(Расходка[№],Поиск_расходки[Индекс2],0)),"")</f>
        <v/>
      </c>
      <c r="T19" s="137" t="str">
        <f>IFERROR(INDEX(Расходка[Наименование расходного материала],MATCH(Расходка[№],Поиск_расходки[Индекс3],0)),"")</f>
        <v/>
      </c>
      <c r="U19" s="137" t="str">
        <f>IFERROR(INDEX(Расходка[Наименование расходного материала],MATCH(Расходка[№],Поиск_расходки[Индекс4],0)),"")</f>
        <v/>
      </c>
      <c r="V19" s="137" t="str">
        <f>IFERROR(INDEX(Расходка[Наименование расходного материала],MATCH(Расходка[№],Поиск_расходки[Индекс5],0)),"")</f>
        <v/>
      </c>
      <c r="W19" s="137" t="str">
        <f>IFERROR(INDEX(Расходка[Наименование расходного материала],MATCH(Расходка[№],Поиск_расходки[Индекс6],0)),"")</f>
        <v/>
      </c>
      <c r="X19" s="137" t="str">
        <f>IFERROR(INDEX(Расходка[Наименование расходного материала],MATCH(Расходка[№],Поиск_расходки[Индекс7],0)),"")</f>
        <v/>
      </c>
      <c r="Y19" s="137" t="str">
        <f>IFERROR(INDEX(Расходка[Наименование расходного материала],MATCH(Расходка[№],Поиск_расходки[Индекс8],0)),"")</f>
        <v/>
      </c>
      <c r="Z19" s="137" t="str">
        <f>IFERROR(INDEX(Расходка[Наименование расходного материала],MATCH(Расходка[№],Поиск_расходки[Индекс9],0)),"")</f>
        <v/>
      </c>
      <c r="AA19" s="137" t="str">
        <f>IFERROR(INDEX(Расходка[Наименование расходного материала],MATCH(Расходка[№],Поиск_расходки[Индекс10],0)),"")</f>
        <v>Gaia Second</v>
      </c>
      <c r="AB19" s="137" t="str">
        <f>IFERROR(INDEX(Расходка[Наименование расходного материала],MATCH(Расходка[№],Поиск_расходки[Индекс11],0)),"")</f>
        <v>Gaia Second</v>
      </c>
      <c r="AC19" s="137" t="str">
        <f>IFERROR(INDEX(Расходка[Наименование расходного материала],MATCH(Расходка[№],Поиск_расходки[Индекс12],0)),"")</f>
        <v>Gaia Second</v>
      </c>
      <c r="AD19" s="137" t="str">
        <f>IFERROR(INDEX(Расходка[Наименование расходного материала],MATCH(Расходка[№],Поиск_расходки[Индекс13],0)),"")</f>
        <v>Gaia Second</v>
      </c>
      <c r="AF19" s="4" t="s">
        <v>5</v>
      </c>
      <c r="AG19" s="4" t="s">
        <v>115</v>
      </c>
    </row>
    <row r="20" spans="1:33">
      <c r="A20">
        <v>18</v>
      </c>
      <c r="B20" t="s">
        <v>3</v>
      </c>
      <c r="C20" t="s">
        <v>391</v>
      </c>
      <c r="E20" s="138">
        <f>IF(ISNUMBER(SEARCH('Карта учёта'!$B$13,Расходка[[#This Row],[Наименование расходного материала]])),MAX($E$1:E19)+1,0)</f>
        <v>0</v>
      </c>
      <c r="F20" s="138">
        <f>IF(ISNUMBER(SEARCH('Карта учёта'!$B$14,Расходка[[#This Row],[Наименование расходного материала]])),MAX($F$1:F19)+1,0)</f>
        <v>0</v>
      </c>
      <c r="G20" s="138">
        <f>IF(ISNUMBER(SEARCH('Карта учёта'!$B$15,Расходка[Наименование расходного материала])),MAX($G$1:G19)+1,0)</f>
        <v>0</v>
      </c>
      <c r="H20" s="138">
        <f>IF(ISNUMBER(SEARCH('Карта учёта'!$B$16,Расходка[Наименование расходного материала])),MAX($H$1:H19)+1,0)</f>
        <v>0</v>
      </c>
      <c r="I20" s="138">
        <f>IF(ISNUMBER(SEARCH('Карта учёта'!$B$17,Расходка[Наименование расходного материала])),MAX($I$1:I19)+1,0)</f>
        <v>0</v>
      </c>
      <c r="J20" s="138">
        <f>IF(ISNUMBER(SEARCH('Карта учёта'!$B$18,Расходка[Наименование расходного материала])),MAX($J$1:J19)+1,0)</f>
        <v>0</v>
      </c>
      <c r="K20" s="138">
        <f>IF(ISNUMBER(SEARCH('Карта учёта'!$B$19,Расходка[Наименование расходного материала])),MAX($K$1:K19)+1,0)</f>
        <v>0</v>
      </c>
      <c r="L20" s="138">
        <f>IF(ISNUMBER(SEARCH('Карта учёта'!$B$20,Расходка[Наименование расходного материала])),MAX($L$1:L19)+1,0)</f>
        <v>0</v>
      </c>
      <c r="M20" s="138">
        <f>IF(ISNUMBER(SEARCH('Карта учёта'!$B$21,Расходка[Наименование расходного материала])),MAX($M$1:M19)+1,0)</f>
        <v>0</v>
      </c>
      <c r="N20" s="140">
        <f>IF(ISNUMBER(SEARCH('Карта учёта'!$B$22,Расходка[Наименование расходного материала])),MAX($N$1:N19)+1,0)</f>
        <v>19</v>
      </c>
      <c r="O20" s="138">
        <f>IF(ISNUMBER(SEARCH('Карта учёта'!$B$23,Расходка[Наименование расходного материала])),MAX($O$1:O19)+1,0)</f>
        <v>19</v>
      </c>
      <c r="P20" s="138">
        <f>IF(ISNUMBER(SEARCH('Карта учёта'!$B$24,Расходка[Наименование расходного материала])),MAX($P$1:P19)+1,0)</f>
        <v>19</v>
      </c>
      <c r="Q20" s="138">
        <f>IF(ISNUMBER(SEARCH('Карта учёта'!$B$25,Расходка[Наименование расходного материала])),MAX($Q$1:Q19)+1,0)</f>
        <v>19</v>
      </c>
      <c r="R20" s="137" t="str">
        <f>IFERROR(INDEX(Расходка[Наименование расходного материала],MATCH(Расходка[№],Поиск_расходки[Индекс1],0)),"")</f>
        <v/>
      </c>
      <c r="S20" s="137" t="str">
        <f>IFERROR(INDEX(Расходка[Наименование расходного материала],MATCH(Расходка[№],Поиск_расходки[Индекс2],0)),"")</f>
        <v/>
      </c>
      <c r="T20" s="137" t="str">
        <f>IFERROR(INDEX(Расходка[Наименование расходного материала],MATCH(Расходка[№],Поиск_расходки[Индекс3],0)),"")</f>
        <v/>
      </c>
      <c r="U20" s="137" t="str">
        <f>IFERROR(INDEX(Расходка[Наименование расходного материала],MATCH(Расходка[№],Поиск_расходки[Индекс4],0)),"")</f>
        <v/>
      </c>
      <c r="V20" s="137" t="str">
        <f>IFERROR(INDEX(Расходка[Наименование расходного материала],MATCH(Расходка[№],Поиск_расходки[Индекс5],0)),"")</f>
        <v/>
      </c>
      <c r="W20" s="137" t="str">
        <f>IFERROR(INDEX(Расходка[Наименование расходного материала],MATCH(Расходка[№],Поиск_расходки[Индекс6],0)),"")</f>
        <v/>
      </c>
      <c r="X20" s="137" t="str">
        <f>IFERROR(INDEX(Расходка[Наименование расходного материала],MATCH(Расходка[№],Поиск_расходки[Индекс7],0)),"")</f>
        <v/>
      </c>
      <c r="Y20" s="137" t="str">
        <f>IFERROR(INDEX(Расходка[Наименование расходного материала],MATCH(Расходка[№],Поиск_расходки[Индекс8],0)),"")</f>
        <v/>
      </c>
      <c r="Z20" s="137" t="str">
        <f>IFERROR(INDEX(Расходка[Наименование расходного материала],MATCH(Расходка[№],Поиск_расходки[Индекс9],0)),"")</f>
        <v/>
      </c>
      <c r="AA20" s="137" t="str">
        <f>IFERROR(INDEX(Расходка[Наименование расходного материала],MATCH(Расходка[№],Поиск_расходки[Индекс10],0)),"")</f>
        <v>Intuition</v>
      </c>
      <c r="AB20" s="137" t="str">
        <f>IFERROR(INDEX(Расходка[Наименование расходного материала],MATCH(Расходка[№],Поиск_расходки[Индекс11],0)),"")</f>
        <v>Intuition</v>
      </c>
      <c r="AC20" s="137" t="str">
        <f>IFERROR(INDEX(Расходка[Наименование расходного материала],MATCH(Расходка[№],Поиск_расходки[Индекс12],0)),"")</f>
        <v>Intuition</v>
      </c>
      <c r="AD20" s="137" t="str">
        <f>IFERROR(INDEX(Расходка[Наименование расходного материала],MATCH(Расходка[№],Поиск_расходки[Индекс13],0)),"")</f>
        <v>Intuition</v>
      </c>
      <c r="AF20" s="4" t="s">
        <v>5</v>
      </c>
      <c r="AG20" s="4" t="s">
        <v>116</v>
      </c>
    </row>
    <row r="21" spans="1:33">
      <c r="A21">
        <v>19</v>
      </c>
      <c r="B21" t="s">
        <v>3</v>
      </c>
      <c r="C21" t="s">
        <v>392</v>
      </c>
      <c r="E21" s="138">
        <f>IF(ISNUMBER(SEARCH('Карта учёта'!$B$13,Расходка[[#This Row],[Наименование расходного материала]])),MAX($E$1:E20)+1,0)</f>
        <v>0</v>
      </c>
      <c r="F21" s="138">
        <f>IF(ISNUMBER(SEARCH('Карта учёта'!$B$14,Расходка[[#This Row],[Наименование расходного материала]])),MAX($F$1:F20)+1,0)</f>
        <v>0</v>
      </c>
      <c r="G21" s="138">
        <f>IF(ISNUMBER(SEARCH('Карта учёта'!$B$15,Расходка[Наименование расходного материала])),MAX($G$1:G20)+1,0)</f>
        <v>0</v>
      </c>
      <c r="H21" s="138">
        <f>IF(ISNUMBER(SEARCH('Карта учёта'!$B$16,Расходка[Наименование расходного материала])),MAX($H$1:H20)+1,0)</f>
        <v>0</v>
      </c>
      <c r="I21" s="138">
        <f>IF(ISNUMBER(SEARCH('Карта учёта'!$B$17,Расходка[Наименование расходного материала])),MAX($I$1:I20)+1,0)</f>
        <v>0</v>
      </c>
      <c r="J21" s="138">
        <f>IF(ISNUMBER(SEARCH('Карта учёта'!$B$18,Расходка[Наименование расходного материала])),MAX($J$1:J20)+1,0)</f>
        <v>0</v>
      </c>
      <c r="K21" s="138">
        <f>IF(ISNUMBER(SEARCH('Карта учёта'!$B$19,Расходка[Наименование расходного материала])),MAX($K$1:K20)+1,0)</f>
        <v>0</v>
      </c>
      <c r="L21" s="138">
        <f>IF(ISNUMBER(SEARCH('Карта учёта'!$B$20,Расходка[Наименование расходного материала])),MAX($L$1:L20)+1,0)</f>
        <v>0</v>
      </c>
      <c r="M21" s="138">
        <f>IF(ISNUMBER(SEARCH('Карта учёта'!$B$21,Расходка[Наименование расходного материала])),MAX($M$1:M20)+1,0)</f>
        <v>0</v>
      </c>
      <c r="N21" s="140">
        <f>IF(ISNUMBER(SEARCH('Карта учёта'!$B$22,Расходка[Наименование расходного материала])),MAX($N$1:N20)+1,0)</f>
        <v>20</v>
      </c>
      <c r="O21" s="138">
        <f>IF(ISNUMBER(SEARCH('Карта учёта'!$B$23,Расходка[Наименование расходного материала])),MAX($O$1:O20)+1,0)</f>
        <v>20</v>
      </c>
      <c r="P21" s="138">
        <f>IF(ISNUMBER(SEARCH('Карта учёта'!$B$24,Расходка[Наименование расходного материала])),MAX($P$1:P20)+1,0)</f>
        <v>20</v>
      </c>
      <c r="Q21" s="138">
        <f>IF(ISNUMBER(SEARCH('Карта учёта'!$B$25,Расходка[Наименование расходного материала])),MAX($Q$1:Q20)+1,0)</f>
        <v>20</v>
      </c>
      <c r="R21" s="137" t="str">
        <f>IFERROR(INDEX(Расходка[Наименование расходного материала],MATCH(Расходка[№],Поиск_расходки[Индекс1],0)),"")</f>
        <v/>
      </c>
      <c r="S21" s="137" t="str">
        <f>IFERROR(INDEX(Расходка[Наименование расходного материала],MATCH(Расходка[№],Поиск_расходки[Индекс2],0)),"")</f>
        <v/>
      </c>
      <c r="T21" s="137" t="str">
        <f>IFERROR(INDEX(Расходка[Наименование расходного материала],MATCH(Расходка[№],Поиск_расходки[Индекс3],0)),"")</f>
        <v/>
      </c>
      <c r="U21" s="137" t="str">
        <f>IFERROR(INDEX(Расходка[Наименование расходного материала],MATCH(Расходка[№],Поиск_расходки[Индекс4],0)),"")</f>
        <v/>
      </c>
      <c r="V21" s="137" t="str">
        <f>IFERROR(INDEX(Расходка[Наименование расходного материала],MATCH(Расходка[№],Поиск_расходки[Индекс5],0)),"")</f>
        <v/>
      </c>
      <c r="W21" s="137" t="str">
        <f>IFERROR(INDEX(Расходка[Наименование расходного материала],MATCH(Расходка[№],Поиск_расходки[Индекс6],0)),"")</f>
        <v/>
      </c>
      <c r="X21" s="137" t="str">
        <f>IFERROR(INDEX(Расходка[Наименование расходного материала],MATCH(Расходка[№],Поиск_расходки[Индекс7],0)),"")</f>
        <v/>
      </c>
      <c r="Y21" s="137" t="str">
        <f>IFERROR(INDEX(Расходка[Наименование расходного материала],MATCH(Расходка[№],Поиск_расходки[Индекс8],0)),"")</f>
        <v/>
      </c>
      <c r="Z21" s="137" t="str">
        <f>IFERROR(INDEX(Расходка[Наименование расходного материала],MATCH(Расходка[№],Поиск_расходки[Индекс9],0)),"")</f>
        <v/>
      </c>
      <c r="AA21" s="137" t="str">
        <f>IFERROR(INDEX(Расходка[Наименование расходного материала],MATCH(Расходка[№],Поиск_расходки[Индекс10],0)),"")</f>
        <v>ProVia 3 Hydro-Track®</v>
      </c>
      <c r="AB21" s="137" t="str">
        <f>IFERROR(INDEX(Расходка[Наименование расходного материала],MATCH(Расходка[№],Поиск_расходки[Индекс11],0)),"")</f>
        <v>ProVia 3 Hydro-Track®</v>
      </c>
      <c r="AC21" s="137" t="str">
        <f>IFERROR(INDEX(Расходка[Наименование расходного материала],MATCH(Расходка[№],Поиск_расходки[Индекс12],0)),"")</f>
        <v>ProVia 3 Hydro-Track®</v>
      </c>
      <c r="AD21" s="137" t="str">
        <f>IFERROR(INDEX(Расходка[Наименование расходного материала],MATCH(Расходка[№],Поиск_расходки[Индекс13],0)),"")</f>
        <v>ProVia 3 Hydro-Track®</v>
      </c>
      <c r="AF21" s="4" t="s">
        <v>5</v>
      </c>
      <c r="AG21" s="4" t="s">
        <v>117</v>
      </c>
    </row>
    <row r="22" spans="1:33">
      <c r="A22">
        <v>20</v>
      </c>
      <c r="B22" t="s">
        <v>3</v>
      </c>
      <c r="C22" t="s">
        <v>393</v>
      </c>
      <c r="E22" s="138">
        <f>IF(ISNUMBER(SEARCH('Карта учёта'!$B$13,Расходка[[#This Row],[Наименование расходного материала]])),MAX($E$1:E21)+1,0)</f>
        <v>0</v>
      </c>
      <c r="F22" s="138">
        <f>IF(ISNUMBER(SEARCH('Карта учёта'!$B$14,Расходка[[#This Row],[Наименование расходного материала]])),MAX($F$1:F21)+1,0)</f>
        <v>0</v>
      </c>
      <c r="G22" s="138">
        <f>IF(ISNUMBER(SEARCH('Карта учёта'!$B$15,Расходка[Наименование расходного материала])),MAX($G$1:G21)+1,0)</f>
        <v>0</v>
      </c>
      <c r="H22" s="138">
        <f>IF(ISNUMBER(SEARCH('Карта учёта'!$B$16,Расходка[Наименование расходного материала])),MAX($H$1:H21)+1,0)</f>
        <v>0</v>
      </c>
      <c r="I22" s="138">
        <f>IF(ISNUMBER(SEARCH('Карта учёта'!$B$17,Расходка[Наименование расходного материала])),MAX($I$1:I21)+1,0)</f>
        <v>0</v>
      </c>
      <c r="J22" s="138">
        <f>IF(ISNUMBER(SEARCH('Карта учёта'!$B$18,Расходка[Наименование расходного материала])),MAX($J$1:J21)+1,0)</f>
        <v>0</v>
      </c>
      <c r="K22" s="138">
        <f>IF(ISNUMBER(SEARCH('Карта учёта'!$B$19,Расходка[Наименование расходного материала])),MAX($K$1:K21)+1,0)</f>
        <v>0</v>
      </c>
      <c r="L22" s="138">
        <f>IF(ISNUMBER(SEARCH('Карта учёта'!$B$20,Расходка[Наименование расходного материала])),MAX($L$1:L21)+1,0)</f>
        <v>0</v>
      </c>
      <c r="M22" s="138">
        <f>IF(ISNUMBER(SEARCH('Карта учёта'!$B$21,Расходка[Наименование расходного материала])),MAX($M$1:M21)+1,0)</f>
        <v>0</v>
      </c>
      <c r="N22" s="140">
        <f>IF(ISNUMBER(SEARCH('Карта учёта'!$B$22,Расходка[Наименование расходного материала])),MAX($N$1:N21)+1,0)</f>
        <v>21</v>
      </c>
      <c r="O22" s="138">
        <f>IF(ISNUMBER(SEARCH('Карта учёта'!$B$23,Расходка[Наименование расходного материала])),MAX($O$1:O21)+1,0)</f>
        <v>21</v>
      </c>
      <c r="P22" s="138">
        <f>IF(ISNUMBER(SEARCH('Карта учёта'!$B$24,Расходка[Наименование расходного материала])),MAX($P$1:P21)+1,0)</f>
        <v>21</v>
      </c>
      <c r="Q22" s="138">
        <f>IF(ISNUMBER(SEARCH('Карта учёта'!$B$25,Расходка[Наименование расходного материала])),MAX($Q$1:Q21)+1,0)</f>
        <v>21</v>
      </c>
      <c r="R22" s="137" t="str">
        <f>IFERROR(INDEX(Расходка[Наименование расходного материала],MATCH(Расходка[№],Поиск_расходки[Индекс1],0)),"")</f>
        <v/>
      </c>
      <c r="S22" s="137" t="str">
        <f>IFERROR(INDEX(Расходка[Наименование расходного материала],MATCH(Расходка[№],Поиск_расходки[Индекс2],0)),"")</f>
        <v/>
      </c>
      <c r="T22" s="137" t="str">
        <f>IFERROR(INDEX(Расходка[Наименование расходного материала],MATCH(Расходка[№],Поиск_расходки[Индекс3],0)),"")</f>
        <v/>
      </c>
      <c r="U22" s="137" t="str">
        <f>IFERROR(INDEX(Расходка[Наименование расходного материала],MATCH(Расходка[№],Поиск_расходки[Индекс4],0)),"")</f>
        <v/>
      </c>
      <c r="V22" s="137" t="str">
        <f>IFERROR(INDEX(Расходка[Наименование расходного материала],MATCH(Расходка[№],Поиск_расходки[Индекс5],0)),"")</f>
        <v/>
      </c>
      <c r="W22" s="137" t="str">
        <f>IFERROR(INDEX(Расходка[Наименование расходного материала],MATCH(Расходка[№],Поиск_расходки[Индекс6],0)),"")</f>
        <v/>
      </c>
      <c r="X22" s="137" t="str">
        <f>IFERROR(INDEX(Расходка[Наименование расходного материала],MATCH(Расходка[№],Поиск_расходки[Индекс7],0)),"")</f>
        <v/>
      </c>
      <c r="Y22" s="137" t="str">
        <f>IFERROR(INDEX(Расходка[Наименование расходного материала],MATCH(Расходка[№],Поиск_расходки[Индекс8],0)),"")</f>
        <v/>
      </c>
      <c r="Z22" s="137" t="str">
        <f>IFERROR(INDEX(Расходка[Наименование расходного материала],MATCH(Расходка[№],Поиск_расходки[Индекс9],0)),"")</f>
        <v/>
      </c>
      <c r="AA22" s="137" t="str">
        <f>IFERROR(INDEX(Расходка[Наименование расходного материала],MATCH(Расходка[№],Поиск_расходки[Индекс10],0)),"")</f>
        <v>ProVia 6 Hydro-Track®</v>
      </c>
      <c r="AB22" s="137" t="str">
        <f>IFERROR(INDEX(Расходка[Наименование расходного материала],MATCH(Расходка[№],Поиск_расходки[Индекс11],0)),"")</f>
        <v>ProVia 6 Hydro-Track®</v>
      </c>
      <c r="AC22" s="137" t="str">
        <f>IFERROR(INDEX(Расходка[Наименование расходного материала],MATCH(Расходка[№],Поиск_расходки[Индекс12],0)),"")</f>
        <v>ProVia 6 Hydro-Track®</v>
      </c>
      <c r="AD22" s="137" t="str">
        <f>IFERROR(INDEX(Расходка[Наименование расходного материала],MATCH(Расходка[№],Поиск_расходки[Индекс13],0)),"")</f>
        <v>ProVia 6 Hydro-Track®</v>
      </c>
      <c r="AF22" s="4" t="s">
        <v>5</v>
      </c>
      <c r="AG22" s="4" t="s">
        <v>118</v>
      </c>
    </row>
    <row r="23" spans="1:33">
      <c r="A23">
        <v>21</v>
      </c>
      <c r="B23" t="s">
        <v>3</v>
      </c>
      <c r="C23" t="s">
        <v>389</v>
      </c>
      <c r="E23" s="138">
        <f>IF(ISNUMBER(SEARCH('Карта учёта'!$B$13,Расходка[[#This Row],[Наименование расходного материала]])),MAX($E$1:E22)+1,0)</f>
        <v>0</v>
      </c>
      <c r="F23" s="138">
        <f>IF(ISNUMBER(SEARCH('Карта учёта'!$B$14,Расходка[[#This Row],[Наименование расходного материала]])),MAX($F$1:F22)+1,0)</f>
        <v>0</v>
      </c>
      <c r="G23" s="138">
        <f>IF(ISNUMBER(SEARCH('Карта учёта'!$B$15,Расходка[Наименование расходного материала])),MAX($G$1:G22)+1,0)</f>
        <v>0</v>
      </c>
      <c r="H23" s="138">
        <f>IF(ISNUMBER(SEARCH('Карта учёта'!$B$16,Расходка[Наименование расходного материала])),MAX($H$1:H22)+1,0)</f>
        <v>0</v>
      </c>
      <c r="I23" s="138">
        <f>IF(ISNUMBER(SEARCH('Карта учёта'!$B$17,Расходка[Наименование расходного материала])),MAX($I$1:I22)+1,0)</f>
        <v>0</v>
      </c>
      <c r="J23" s="138">
        <f>IF(ISNUMBER(SEARCH('Карта учёта'!$B$18,Расходка[Наименование расходного материала])),MAX($J$1:J22)+1,0)</f>
        <v>0</v>
      </c>
      <c r="K23" s="138">
        <f>IF(ISNUMBER(SEARCH('Карта учёта'!$B$19,Расходка[Наименование расходного материала])),MAX($K$1:K22)+1,0)</f>
        <v>0</v>
      </c>
      <c r="L23" s="138">
        <f>IF(ISNUMBER(SEARCH('Карта учёта'!$B$20,Расходка[Наименование расходного материала])),MAX($L$1:L22)+1,0)</f>
        <v>0</v>
      </c>
      <c r="M23" s="138">
        <f>IF(ISNUMBER(SEARCH('Карта учёта'!$B$21,Расходка[Наименование расходного материала])),MAX($M$1:M22)+1,0)</f>
        <v>0</v>
      </c>
      <c r="N23" s="140">
        <f>IF(ISNUMBER(SEARCH('Карта учёта'!$B$22,Расходка[Наименование расходного материала])),MAX($N$1:N22)+1,0)</f>
        <v>22</v>
      </c>
      <c r="O23" s="138">
        <f>IF(ISNUMBER(SEARCH('Карта учёта'!$B$23,Расходка[Наименование расходного материала])),MAX($O$1:O22)+1,0)</f>
        <v>22</v>
      </c>
      <c r="P23" s="138">
        <f>IF(ISNUMBER(SEARCH('Карта учёта'!$B$24,Расходка[Наименование расходного материала])),MAX($P$1:P22)+1,0)</f>
        <v>22</v>
      </c>
      <c r="Q23" s="138">
        <f>IF(ISNUMBER(SEARCH('Карта учёта'!$B$25,Расходка[Наименование расходного материала])),MAX($Q$1:Q22)+1,0)</f>
        <v>22</v>
      </c>
      <c r="R23" s="137" t="str">
        <f>IFERROR(INDEX(Расходка[Наименование расходного материала],MATCH(Расходка[№],Поиск_расходки[Индекс1],0)),"")</f>
        <v/>
      </c>
      <c r="S23" s="137" t="str">
        <f>IFERROR(INDEX(Расходка[Наименование расходного материала],MATCH(Расходка[№],Поиск_расходки[Индекс2],0)),"")</f>
        <v/>
      </c>
      <c r="T23" s="137" t="str">
        <f>IFERROR(INDEX(Расходка[Наименование расходного материала],MATCH(Расходка[№],Поиск_расходки[Индекс3],0)),"")</f>
        <v/>
      </c>
      <c r="U23" s="137" t="str">
        <f>IFERROR(INDEX(Расходка[Наименование расходного материала],MATCH(Расходка[№],Поиск_расходки[Индекс4],0)),"")</f>
        <v/>
      </c>
      <c r="V23" s="137" t="str">
        <f>IFERROR(INDEX(Расходка[Наименование расходного материала],MATCH(Расходка[№],Поиск_расходки[Индекс5],0)),"")</f>
        <v/>
      </c>
      <c r="W23" s="137" t="str">
        <f>IFERROR(INDEX(Расходка[Наименование расходного материала],MATCH(Расходка[№],Поиск_расходки[Индекс6],0)),"")</f>
        <v/>
      </c>
      <c r="X23" s="137" t="str">
        <f>IFERROR(INDEX(Расходка[Наименование расходного материала],MATCH(Расходка[№],Поиск_расходки[Индекс7],0)),"")</f>
        <v/>
      </c>
      <c r="Y23" s="137" t="str">
        <f>IFERROR(INDEX(Расходка[Наименование расходного материала],MATCH(Расходка[№],Поиск_расходки[Индекс8],0)),"")</f>
        <v/>
      </c>
      <c r="Z23" s="137" t="str">
        <f>IFERROR(INDEX(Расходка[Наименование расходного материала],MATCH(Расходка[№],Поиск_расходки[Индекс9],0)),"")</f>
        <v/>
      </c>
      <c r="AA23" s="137" t="str">
        <f>IFERROR(INDEX(Расходка[Наименование расходного материала],MATCH(Расходка[№],Поиск_расходки[Индекс10],0)),"")</f>
        <v>ProVia 9 Hydro-Track®</v>
      </c>
      <c r="AB23" s="137" t="str">
        <f>IFERROR(INDEX(Расходка[Наименование расходного материала],MATCH(Расходка[№],Поиск_расходки[Индекс11],0)),"")</f>
        <v>ProVia 9 Hydro-Track®</v>
      </c>
      <c r="AC23" s="137" t="str">
        <f>IFERROR(INDEX(Расходка[Наименование расходного материала],MATCH(Расходка[№],Поиск_расходки[Индекс12],0)),"")</f>
        <v>ProVia 9 Hydro-Track®</v>
      </c>
      <c r="AD23" s="137" t="str">
        <f>IFERROR(INDEX(Расходка[Наименование расходного материала],MATCH(Расходка[№],Поиск_расходки[Индекс13],0)),"")</f>
        <v>ProVia 9 Hydro-Track®</v>
      </c>
      <c r="AF23" s="4" t="s">
        <v>5</v>
      </c>
      <c r="AG23" s="4" t="s">
        <v>119</v>
      </c>
    </row>
    <row r="24" spans="1:33">
      <c r="A24">
        <v>22</v>
      </c>
      <c r="B24" t="s">
        <v>3</v>
      </c>
      <c r="C24" s="1" t="s">
        <v>446</v>
      </c>
      <c r="E24" s="138">
        <f>IF(ISNUMBER(SEARCH('Карта учёта'!$B$13,Расходка[[#This Row],[Наименование расходного материала]])),MAX($E$1:E23)+1,0)</f>
        <v>0</v>
      </c>
      <c r="F24" s="138">
        <f>IF(ISNUMBER(SEARCH('Карта учёта'!$B$14,Расходка[[#This Row],[Наименование расходного материала]])),MAX($F$1:F23)+1,0)</f>
        <v>0</v>
      </c>
      <c r="G24" s="138">
        <f>IF(ISNUMBER(SEARCH('Карта учёта'!$B$15,Расходка[Наименование расходного материала])),MAX($G$1:G23)+1,0)</f>
        <v>0</v>
      </c>
      <c r="H24" s="138">
        <f>IF(ISNUMBER(SEARCH('Карта учёта'!$B$16,Расходка[Наименование расходного материала])),MAX($H$1:H23)+1,0)</f>
        <v>0</v>
      </c>
      <c r="I24" s="138">
        <f>IF(ISNUMBER(SEARCH('Карта учёта'!$B$17,Расходка[Наименование расходного материала])),MAX($I$1:I23)+1,0)</f>
        <v>0</v>
      </c>
      <c r="J24" s="138">
        <f>IF(ISNUMBER(SEARCH('Карта учёта'!$B$18,Расходка[Наименование расходного материала])),MAX($J$1:J23)+1,0)</f>
        <v>0</v>
      </c>
      <c r="K24" s="138">
        <f>IF(ISNUMBER(SEARCH('Карта учёта'!$B$19,Расходка[Наименование расходного материала])),MAX($K$1:K23)+1,0)</f>
        <v>0</v>
      </c>
      <c r="L24" s="138">
        <f>IF(ISNUMBER(SEARCH('Карта учёта'!$B$20,Расходка[Наименование расходного материала])),MAX($L$1:L23)+1,0)</f>
        <v>0</v>
      </c>
      <c r="M24" s="138">
        <f>IF(ISNUMBER(SEARCH('Карта учёта'!$B$21,Расходка[Наименование расходного материала])),MAX($M$1:M23)+1,0)</f>
        <v>0</v>
      </c>
      <c r="N24" s="140">
        <f>IF(ISNUMBER(SEARCH('Карта учёта'!$B$22,Расходка[Наименование расходного материала])),MAX($N$1:N23)+1,0)</f>
        <v>23</v>
      </c>
      <c r="O24" s="138">
        <f>IF(ISNUMBER(SEARCH('Карта учёта'!$B$23,Расходка[Наименование расходного материала])),MAX($O$1:O23)+1,0)</f>
        <v>23</v>
      </c>
      <c r="P24" s="138">
        <f>IF(ISNUMBER(SEARCH('Карта учёта'!$B$24,Расходка[Наименование расходного материала])),MAX($P$1:P23)+1,0)</f>
        <v>23</v>
      </c>
      <c r="Q24" s="138">
        <f>IF(ISNUMBER(SEARCH('Карта учёта'!$B$25,Расходка[Наименование расходного материала])),MAX($Q$1:Q23)+1,0)</f>
        <v>23</v>
      </c>
      <c r="R24" s="137" t="str">
        <f>IFERROR(INDEX(Расходка[Наименование расходного материала],MATCH(Расходка[№],Поиск_расходки[Индекс1],0)),"")</f>
        <v/>
      </c>
      <c r="S24" s="137" t="str">
        <f>IFERROR(INDEX(Расходка[Наименование расходного материала],MATCH(Расходка[№],Поиск_расходки[Индекс2],0)),"")</f>
        <v/>
      </c>
      <c r="T24" s="137" t="str">
        <f>IFERROR(INDEX(Расходка[Наименование расходного материала],MATCH(Расходка[№],Поиск_расходки[Индекс3],0)),"")</f>
        <v/>
      </c>
      <c r="U24" s="137" t="str">
        <f>IFERROR(INDEX(Расходка[Наименование расходного материала],MATCH(Расходка[№],Поиск_расходки[Индекс4],0)),"")</f>
        <v/>
      </c>
      <c r="V24" s="137" t="str">
        <f>IFERROR(INDEX(Расходка[Наименование расходного материала],MATCH(Расходка[№],Поиск_расходки[Индекс5],0)),"")</f>
        <v/>
      </c>
      <c r="W24" s="137" t="str">
        <f>IFERROR(INDEX(Расходка[Наименование расходного материала],MATCH(Расходка[№],Поиск_расходки[Индекс6],0)),"")</f>
        <v/>
      </c>
      <c r="X24" s="137" t="str">
        <f>IFERROR(INDEX(Расходка[Наименование расходного материала],MATCH(Расходка[№],Поиск_расходки[Индекс7],0)),"")</f>
        <v/>
      </c>
      <c r="Y24" s="137" t="str">
        <f>IFERROR(INDEX(Расходка[Наименование расходного материала],MATCH(Расходка[№],Поиск_расходки[Индекс8],0)),"")</f>
        <v/>
      </c>
      <c r="Z24" s="137" t="str">
        <f>IFERROR(INDEX(Расходка[Наименование расходного материала],MATCH(Расходка[№],Поиск_расходки[Индекс9],0)),"")</f>
        <v/>
      </c>
      <c r="AA24" s="137" t="str">
        <f>IFERROR(INDEX(Расходка[Наименование расходного материала],MATCH(Расходка[№],Поиск_расходки[Индекс10],0)),"")</f>
        <v>Rinato</v>
      </c>
      <c r="AB24" s="137" t="str">
        <f>IFERROR(INDEX(Расходка[Наименование расходного материала],MATCH(Расходка[№],Поиск_расходки[Индекс11],0)),"")</f>
        <v>Rinato</v>
      </c>
      <c r="AC24" s="137" t="str">
        <f>IFERROR(INDEX(Расходка[Наименование расходного материала],MATCH(Расходка[№],Поиск_расходки[Индекс12],0)),"")</f>
        <v>Rinato</v>
      </c>
      <c r="AD24" s="137" t="str">
        <f>IFERROR(INDEX(Расходка[Наименование расходного материала],MATCH(Расходка[№],Поиск_расходки[Индекс13],0)),"")</f>
        <v>Rinato</v>
      </c>
      <c r="AF24" s="4" t="s">
        <v>5</v>
      </c>
      <c r="AG24" s="4" t="s">
        <v>120</v>
      </c>
    </row>
    <row r="25" spans="1:33">
      <c r="A25">
        <v>23</v>
      </c>
      <c r="B25" t="s">
        <v>3</v>
      </c>
      <c r="C25" s="1" t="s">
        <v>457</v>
      </c>
      <c r="E25" s="138">
        <f>IF(ISNUMBER(SEARCH('Карта учёта'!$B$13,Расходка[[#This Row],[Наименование расходного материала]])),MAX($E$1:E24)+1,0)</f>
        <v>0</v>
      </c>
      <c r="F25" s="138">
        <f>IF(ISNUMBER(SEARCH('Карта учёта'!$B$14,Расходка[[#This Row],[Наименование расходного материала]])),MAX($F$1:F24)+1,0)</f>
        <v>0</v>
      </c>
      <c r="G25" s="138">
        <f>IF(ISNUMBER(SEARCH('Карта учёта'!$B$15,Расходка[Наименование расходного материала])),MAX($G$1:G24)+1,0)</f>
        <v>0</v>
      </c>
      <c r="H25" s="138">
        <f>IF(ISNUMBER(SEARCH('Карта учёта'!$B$16,Расходка[Наименование расходного материала])),MAX($H$1:H24)+1,0)</f>
        <v>0</v>
      </c>
      <c r="I25" s="138">
        <f>IF(ISNUMBER(SEARCH('Карта учёта'!$B$17,Расходка[Наименование расходного материала])),MAX($I$1:I24)+1,0)</f>
        <v>0</v>
      </c>
      <c r="J25" s="138">
        <f>IF(ISNUMBER(SEARCH('Карта учёта'!$B$18,Расходка[Наименование расходного материала])),MAX($J$1:J24)+1,0)</f>
        <v>0</v>
      </c>
      <c r="K25" s="138">
        <f>IF(ISNUMBER(SEARCH('Карта учёта'!$B$19,Расходка[Наименование расходного материала])),MAX($K$1:K24)+1,0)</f>
        <v>0</v>
      </c>
      <c r="L25" s="138">
        <f>IF(ISNUMBER(SEARCH('Карта учёта'!$B$20,Расходка[Наименование расходного материала])),MAX($L$1:L24)+1,0)</f>
        <v>0</v>
      </c>
      <c r="M25" s="138">
        <f>IF(ISNUMBER(SEARCH('Карта учёта'!$B$21,Расходка[Наименование расходного материала])),MAX($M$1:M24)+1,0)</f>
        <v>0</v>
      </c>
      <c r="N25" s="140">
        <f>IF(ISNUMBER(SEARCH('Карта учёта'!$B$22,Расходка[Наименование расходного материала])),MAX($N$1:N24)+1,0)</f>
        <v>24</v>
      </c>
      <c r="O25" s="138">
        <f>IF(ISNUMBER(SEARCH('Карта учёта'!$B$23,Расходка[Наименование расходного материала])),MAX($O$1:O24)+1,0)</f>
        <v>24</v>
      </c>
      <c r="P25" s="138">
        <f>IF(ISNUMBER(SEARCH('Карта учёта'!$B$24,Расходка[Наименование расходного материала])),MAX($P$1:P24)+1,0)</f>
        <v>24</v>
      </c>
      <c r="Q25" s="138">
        <f>IF(ISNUMBER(SEARCH('Карта учёта'!$B$25,Расходка[Наименование расходного материала])),MAX($Q$1:Q24)+1,0)</f>
        <v>24</v>
      </c>
      <c r="R25" s="137" t="str">
        <f>IFERROR(INDEX(Расходка[Наименование расходного материала],MATCH(Расходка[№],Поиск_расходки[Индекс1],0)),"")</f>
        <v/>
      </c>
      <c r="S25" s="137" t="str">
        <f>IFERROR(INDEX(Расходка[Наименование расходного материала],MATCH(Расходка[№],Поиск_расходки[Индекс2],0)),"")</f>
        <v/>
      </c>
      <c r="T25" s="137" t="str">
        <f>IFERROR(INDEX(Расходка[Наименование расходного материала],MATCH(Расходка[№],Поиск_расходки[Индекс3],0)),"")</f>
        <v/>
      </c>
      <c r="U25" s="137" t="str">
        <f>IFERROR(INDEX(Расходка[Наименование расходного материала],MATCH(Расходка[№],Поиск_расходки[Индекс4],0)),"")</f>
        <v/>
      </c>
      <c r="V25" s="137" t="str">
        <f>IFERROR(INDEX(Расходка[Наименование расходного материала],MATCH(Расходка[№],Поиск_расходки[Индекс5],0)),"")</f>
        <v/>
      </c>
      <c r="W25" s="137" t="str">
        <f>IFERROR(INDEX(Расходка[Наименование расходного материала],MATCH(Расходка[№],Поиск_расходки[Индекс6],0)),"")</f>
        <v/>
      </c>
      <c r="X25" s="137" t="str">
        <f>IFERROR(INDEX(Расходка[Наименование расходного материала],MATCH(Расходка[№],Поиск_расходки[Индекс7],0)),"")</f>
        <v/>
      </c>
      <c r="Y25" s="137" t="str">
        <f>IFERROR(INDEX(Расходка[Наименование расходного материала],MATCH(Расходка[№],Поиск_расходки[Индекс8],0)),"")</f>
        <v/>
      </c>
      <c r="Z25" s="137" t="str">
        <f>IFERROR(INDEX(Расходка[Наименование расходного материала],MATCH(Расходка[№],Поиск_расходки[Индекс9],0)),"")</f>
        <v/>
      </c>
      <c r="AA25" s="137" t="str">
        <f>IFERROR(INDEX(Расходка[Наименование расходного материала],MATCH(Расходка[№],Поиск_расходки[Индекс10],0)),"")</f>
        <v>Runthrough NS (Floppy)</v>
      </c>
      <c r="AB25" s="137" t="str">
        <f>IFERROR(INDEX(Расходка[Наименование расходного материала],MATCH(Расходка[№],Поиск_расходки[Индекс11],0)),"")</f>
        <v>Runthrough NS (Floppy)</v>
      </c>
      <c r="AC25" s="137" t="str">
        <f>IFERROR(INDEX(Расходка[Наименование расходного материала],MATCH(Расходка[№],Поиск_расходки[Индекс12],0)),"")</f>
        <v>Runthrough NS (Floppy)</v>
      </c>
      <c r="AD25" s="137" t="str">
        <f>IFERROR(INDEX(Расходка[Наименование расходного материала],MATCH(Расходка[№],Поиск_расходки[Индекс13],0)),"")</f>
        <v>Runthrough NS (Floppy)</v>
      </c>
      <c r="AF25" s="4" t="s">
        <v>5</v>
      </c>
      <c r="AG25" s="4" t="s">
        <v>121</v>
      </c>
    </row>
    <row r="26" spans="1:33">
      <c r="A26">
        <v>24</v>
      </c>
      <c r="B26" t="s">
        <v>3</v>
      </c>
      <c r="C26" s="1" t="s">
        <v>456</v>
      </c>
      <c r="E26" s="140">
        <f>IF(ISNUMBER(SEARCH('Карта учёта'!$B$13,Расходка[[#This Row],[Наименование расходного материала]])),MAX($E$1:E25)+1,0)</f>
        <v>0</v>
      </c>
      <c r="F26" s="140">
        <f>IF(ISNUMBER(SEARCH('Карта учёта'!$B$14,Расходка[[#This Row],[Наименование расходного материала]])),MAX($F$1:F25)+1,0)</f>
        <v>0</v>
      </c>
      <c r="G26" s="140">
        <f>IF(ISNUMBER(SEARCH('Карта учёта'!$B$15,Расходка[Наименование расходного материала])),MAX($G$1:G25)+1,0)</f>
        <v>0</v>
      </c>
      <c r="H26" s="140">
        <f>IF(ISNUMBER(SEARCH('Карта учёта'!$B$16,Расходка[Наименование расходного материала])),MAX($H$1:H25)+1,0)</f>
        <v>0</v>
      </c>
      <c r="I26" s="140">
        <f>IF(ISNUMBER(SEARCH('Карта учёта'!$B$17,Расходка[Наименование расходного материала])),MAX($I$1:I25)+1,0)</f>
        <v>0</v>
      </c>
      <c r="J26" s="140">
        <f>IF(ISNUMBER(SEARCH('Карта учёта'!$B$18,Расходка[Наименование расходного материала])),MAX($J$1:J25)+1,0)</f>
        <v>0</v>
      </c>
      <c r="K26" s="140">
        <f>IF(ISNUMBER(SEARCH('Карта учёта'!$B$19,Расходка[Наименование расходного материала])),MAX($K$1:K25)+1,0)</f>
        <v>0</v>
      </c>
      <c r="L26" s="140">
        <f>IF(ISNUMBER(SEARCH('Карта учёта'!$B$20,Расходка[Наименование расходного материала])),MAX($L$1:L25)+1,0)</f>
        <v>0</v>
      </c>
      <c r="M26" s="140">
        <f>IF(ISNUMBER(SEARCH('Карта учёта'!$B$21,Расходка[Наименование расходного материала])),MAX($M$1:M25)+1,0)</f>
        <v>0</v>
      </c>
      <c r="N26" s="140">
        <f>IF(ISNUMBER(SEARCH('Карта учёта'!$B$22,Расходка[Наименование расходного материала])),MAX($N$1:N25)+1,0)</f>
        <v>25</v>
      </c>
      <c r="O26" s="140">
        <f>IF(ISNUMBER(SEARCH('Карта учёта'!$B$23,Расходка[Наименование расходного материала])),MAX($O$1:O25)+1,0)</f>
        <v>25</v>
      </c>
      <c r="P26" s="140">
        <f>IF(ISNUMBER(SEARCH('Карта учёта'!$B$24,Расходка[Наименование расходного материала])),MAX($P$1:P25)+1,0)</f>
        <v>25</v>
      </c>
      <c r="Q26" s="140">
        <f>IF(ISNUMBER(SEARCH('Карта учёта'!$B$25,Расходка[Наименование расходного материала])),MAX($Q$1:Q25)+1,0)</f>
        <v>25</v>
      </c>
      <c r="R26" s="142" t="str">
        <f>IFERROR(INDEX(Расходка[Наименование расходного материала],MATCH(Расходка[№],Поиск_расходки[Индекс1],0)),"")</f>
        <v/>
      </c>
      <c r="S26" s="142" t="str">
        <f>IFERROR(INDEX(Расходка[Наименование расходного материала],MATCH(Расходка[№],Поиск_расходки[Индекс2],0)),"")</f>
        <v/>
      </c>
      <c r="T26" s="142" t="str">
        <f>IFERROR(INDEX(Расходка[Наименование расходного материала],MATCH(Расходка[№],Поиск_расходки[Индекс3],0)),"")</f>
        <v/>
      </c>
      <c r="U26" s="142" t="str">
        <f>IFERROR(INDEX(Расходка[Наименование расходного материала],MATCH(Расходка[№],Поиск_расходки[Индекс4],0)),"")</f>
        <v/>
      </c>
      <c r="V26" s="142" t="str">
        <f>IFERROR(INDEX(Расходка[Наименование расходного материала],MATCH(Расходка[№],Поиск_расходки[Индекс5],0)),"")</f>
        <v/>
      </c>
      <c r="W26" s="142" t="str">
        <f>IFERROR(INDEX(Расходка[Наименование расходного материала],MATCH(Расходка[№],Поиск_расходки[Индекс6],0)),"")</f>
        <v/>
      </c>
      <c r="X26" s="142" t="str">
        <f>IFERROR(INDEX(Расходка[Наименование расходного материала],MATCH(Расходка[№],Поиск_расходки[Индекс7],0)),"")</f>
        <v/>
      </c>
      <c r="Y26" s="142" t="str">
        <f>IFERROR(INDEX(Расходка[Наименование расходного материала],MATCH(Расходка[№],Поиск_расходки[Индекс8],0)),"")</f>
        <v/>
      </c>
      <c r="Z26" s="142" t="str">
        <f>IFERROR(INDEX(Расходка[Наименование расходного материала],MATCH(Расходка[№],Поиск_расходки[Индекс9],0)),"")</f>
        <v/>
      </c>
      <c r="AA26" s="142" t="str">
        <f>IFERROR(INDEX(Расходка[Наименование расходного материала],MATCH(Расходка[№],Поиск_расходки[Индекс10],0)),"")</f>
        <v>Runthrough NS Hypercoat</v>
      </c>
      <c r="AB26" s="142" t="str">
        <f>IFERROR(INDEX(Расходка[Наименование расходного материала],MATCH(Расходка[№],Поиск_расходки[Индекс11],0)),"")</f>
        <v>Runthrough NS Hypercoat</v>
      </c>
      <c r="AC26" s="142" t="str">
        <f>IFERROR(INDEX(Расходка[Наименование расходного материала],MATCH(Расходка[№],Поиск_расходки[Индекс12],0)),"")</f>
        <v>Runthrough NS Hypercoat</v>
      </c>
      <c r="AD26" s="142" t="str">
        <f>IFERROR(INDEX(Расходка[Наименование расходного материала],MATCH(Расходка[№],Поиск_расходки[Индекс13],0)),"")</f>
        <v>Runthrough NS Hypercoat</v>
      </c>
      <c r="AF26" s="4" t="s">
        <v>5</v>
      </c>
      <c r="AG26" s="4" t="s">
        <v>372</v>
      </c>
    </row>
    <row r="27" spans="1:33">
      <c r="A27">
        <v>25</v>
      </c>
      <c r="B27" t="s">
        <v>3</v>
      </c>
      <c r="C27" t="s">
        <v>388</v>
      </c>
      <c r="E27" s="140">
        <f>IF(ISNUMBER(SEARCH('Карта учёта'!$B$13,Расходка[[#This Row],[Наименование расходного материала]])),MAX($E$1:E26)+1,0)</f>
        <v>0</v>
      </c>
      <c r="F27" s="140">
        <f>IF(ISNUMBER(SEARCH('Карта учёта'!$B$14,Расходка[[#This Row],[Наименование расходного материала]])),MAX($F$1:F26)+1,0)</f>
        <v>0</v>
      </c>
      <c r="G27" s="140">
        <f>IF(ISNUMBER(SEARCH('Карта учёта'!$B$15,Расходка[Наименование расходного материала])),MAX($G$1:G26)+1,0)</f>
        <v>0</v>
      </c>
      <c r="H27" s="140">
        <f>IF(ISNUMBER(SEARCH('Карта учёта'!$B$16,Расходка[Наименование расходного материала])),MAX($H$1:H26)+1,0)</f>
        <v>0</v>
      </c>
      <c r="I27" s="140">
        <f>IF(ISNUMBER(SEARCH('Карта учёта'!$B$17,Расходка[Наименование расходного материала])),MAX($I$1:I26)+1,0)</f>
        <v>0</v>
      </c>
      <c r="J27" s="140">
        <f>IF(ISNUMBER(SEARCH('Карта учёта'!$B$18,Расходка[Наименование расходного материала])),MAX($J$1:J26)+1,0)</f>
        <v>0</v>
      </c>
      <c r="K27" s="140">
        <f>IF(ISNUMBER(SEARCH('Карта учёта'!$B$19,Расходка[Наименование расходного материала])),MAX($K$1:K26)+1,0)</f>
        <v>0</v>
      </c>
      <c r="L27" s="140">
        <f>IF(ISNUMBER(SEARCH('Карта учёта'!$B$20,Расходка[Наименование расходного материала])),MAX($L$1:L26)+1,0)</f>
        <v>0</v>
      </c>
      <c r="M27" s="140">
        <f>IF(ISNUMBER(SEARCH('Карта учёта'!$B$21,Расходка[Наименование расходного материала])),MAX($M$1:M26)+1,0)</f>
        <v>0</v>
      </c>
      <c r="N27" s="140">
        <f>IF(ISNUMBER(SEARCH('Карта учёта'!$B$22,Расходка[Наименование расходного материала])),MAX($N$1:N26)+1,0)</f>
        <v>26</v>
      </c>
      <c r="O27" s="140">
        <f>IF(ISNUMBER(SEARCH('Карта учёта'!$B$23,Расходка[Наименование расходного материала])),MAX($O$1:O26)+1,0)</f>
        <v>26</v>
      </c>
      <c r="P27" s="140">
        <f>IF(ISNUMBER(SEARCH('Карта учёта'!$B$24,Расходка[Наименование расходного материала])),MAX($P$1:P26)+1,0)</f>
        <v>26</v>
      </c>
      <c r="Q27" s="140">
        <f>IF(ISNUMBER(SEARCH('Карта учёта'!$B$25,Расходка[Наименование расходного материала])),MAX($Q$1:Q26)+1,0)</f>
        <v>26</v>
      </c>
      <c r="R27" s="142" t="str">
        <f>IFERROR(INDEX(Расходка[Наименование расходного материала],MATCH(Расходка[№],Поиск_расходки[Индекс1],0)),"")</f>
        <v/>
      </c>
      <c r="S27" s="142" t="str">
        <f>IFERROR(INDEX(Расходка[Наименование расходного материала],MATCH(Расходка[№],Поиск_расходки[Индекс2],0)),"")</f>
        <v/>
      </c>
      <c r="T27" s="142" t="str">
        <f>IFERROR(INDEX(Расходка[Наименование расходного материала],MATCH(Расходка[№],Поиск_расходки[Индекс3],0)),"")</f>
        <v/>
      </c>
      <c r="U27" s="142" t="str">
        <f>IFERROR(INDEX(Расходка[Наименование расходного материала],MATCH(Расходка[№],Поиск_расходки[Индекс4],0)),"")</f>
        <v/>
      </c>
      <c r="V27" s="142" t="str">
        <f>IFERROR(INDEX(Расходка[Наименование расходного материала],MATCH(Расходка[№],Поиск_расходки[Индекс5],0)),"")</f>
        <v/>
      </c>
      <c r="W27" s="142" t="str">
        <f>IFERROR(INDEX(Расходка[Наименование расходного материала],MATCH(Расходка[№],Поиск_расходки[Индекс6],0)),"")</f>
        <v/>
      </c>
      <c r="X27" s="142" t="str">
        <f>IFERROR(INDEX(Расходка[Наименование расходного материала],MATCH(Расходка[№],Поиск_расходки[Индекс7],0)),"")</f>
        <v/>
      </c>
      <c r="Y27" s="142" t="str">
        <f>IFERROR(INDEX(Расходка[Наименование расходного материала],MATCH(Расходка[№],Поиск_расходки[Индекс8],0)),"")</f>
        <v/>
      </c>
      <c r="Z27" s="142" t="str">
        <f>IFERROR(INDEX(Расходка[Наименование расходного материала],MATCH(Расходка[№],Поиск_расходки[Индекс9],0)),"")</f>
        <v/>
      </c>
      <c r="AA27" s="142" t="str">
        <f>IFERROR(INDEX(Расходка[Наименование расходного материала],MATCH(Расходка[№],Поиск_расходки[Индекс10],0)),"")</f>
        <v>Runthrough NS Intermediate</v>
      </c>
      <c r="AB27" s="142" t="str">
        <f>IFERROR(INDEX(Расходка[Наименование расходного материала],MATCH(Расходка[№],Поиск_расходки[Индекс11],0)),"")</f>
        <v>Runthrough NS Intermediate</v>
      </c>
      <c r="AC27" s="142" t="str">
        <f>IFERROR(INDEX(Расходка[Наименование расходного материала],MATCH(Расходка[№],Поиск_расходки[Индекс12],0)),"")</f>
        <v>Runthrough NS Intermediate</v>
      </c>
      <c r="AD27" s="142" t="str">
        <f>IFERROR(INDEX(Расходка[Наименование расходного материала],MATCH(Расходка[№],Поиск_расходки[Индекс13],0)),"")</f>
        <v>Runthrough NS Intermediate</v>
      </c>
      <c r="AF27" s="4" t="s">
        <v>5</v>
      </c>
      <c r="AG27" s="4" t="s">
        <v>373</v>
      </c>
    </row>
    <row r="28" spans="1:33">
      <c r="A28">
        <v>26</v>
      </c>
      <c r="B28" t="s">
        <v>3</v>
      </c>
      <c r="C28" t="s">
        <v>390</v>
      </c>
      <c r="E28" s="140">
        <f>IF(ISNUMBER(SEARCH('Карта учёта'!$B$13,Расходка[[#This Row],[Наименование расходного материала]])),MAX($E$1:E27)+1,0)</f>
        <v>0</v>
      </c>
      <c r="F28" s="140">
        <f>IF(ISNUMBER(SEARCH('Карта учёта'!$B$14,Расходка[[#This Row],[Наименование расходного материала]])),MAX($F$1:F27)+1,0)</f>
        <v>0</v>
      </c>
      <c r="G28" s="140">
        <f>IF(ISNUMBER(SEARCH('Карта учёта'!$B$15,Расходка[Наименование расходного материала])),MAX($G$1:G27)+1,0)</f>
        <v>0</v>
      </c>
      <c r="H28" s="140">
        <f>IF(ISNUMBER(SEARCH('Карта учёта'!$B$16,Расходка[Наименование расходного материала])),MAX($H$1:H27)+1,0)</f>
        <v>0</v>
      </c>
      <c r="I28" s="140">
        <f>IF(ISNUMBER(SEARCH('Карта учёта'!$B$17,Расходка[Наименование расходного материала])),MAX($I$1:I27)+1,0)</f>
        <v>0</v>
      </c>
      <c r="J28" s="140">
        <f>IF(ISNUMBER(SEARCH('Карта учёта'!$B$18,Расходка[Наименование расходного материала])),MAX($J$1:J27)+1,0)</f>
        <v>0</v>
      </c>
      <c r="K28" s="140">
        <f>IF(ISNUMBER(SEARCH('Карта учёта'!$B$19,Расходка[Наименование расходного материала])),MAX($K$1:K27)+1,0)</f>
        <v>0</v>
      </c>
      <c r="L28" s="140">
        <f>IF(ISNUMBER(SEARCH('Карта учёта'!$B$20,Расходка[Наименование расходного материала])),MAX($L$1:L27)+1,0)</f>
        <v>0</v>
      </c>
      <c r="M28" s="140">
        <f>IF(ISNUMBER(SEARCH('Карта учёта'!$B$21,Расходка[Наименование расходного материала])),MAX($M$1:M27)+1,0)</f>
        <v>0</v>
      </c>
      <c r="N28" s="140">
        <f>IF(ISNUMBER(SEARCH('Карта учёта'!$B$22,Расходка[Наименование расходного материала])),MAX($N$1:N27)+1,0)</f>
        <v>27</v>
      </c>
      <c r="O28" s="140">
        <f>IF(ISNUMBER(SEARCH('Карта учёта'!$B$23,Расходка[Наименование расходного материала])),MAX($O$1:O27)+1,0)</f>
        <v>27</v>
      </c>
      <c r="P28" s="140">
        <f>IF(ISNUMBER(SEARCH('Карта учёта'!$B$24,Расходка[Наименование расходного материала])),MAX($P$1:P27)+1,0)</f>
        <v>27</v>
      </c>
      <c r="Q28" s="140">
        <f>IF(ISNUMBER(SEARCH('Карта учёта'!$B$25,Расходка[Наименование расходного материала])),MAX($Q$1:Q27)+1,0)</f>
        <v>27</v>
      </c>
      <c r="R28" s="142" t="str">
        <f>IFERROR(INDEX(Расходка[Наименование расходного материала],MATCH(Расходка[№],Поиск_расходки[Индекс1],0)),"")</f>
        <v/>
      </c>
      <c r="S28" s="142" t="str">
        <f>IFERROR(INDEX(Расходка[Наименование расходного материала],MATCH(Расходка[№],Поиск_расходки[Индекс2],0)),"")</f>
        <v/>
      </c>
      <c r="T28" s="142" t="str">
        <f>IFERROR(INDEX(Расходка[Наименование расходного материала],MATCH(Расходка[№],Поиск_расходки[Индекс3],0)),"")</f>
        <v/>
      </c>
      <c r="U28" s="142" t="str">
        <f>IFERROR(INDEX(Расходка[Наименование расходного материала],MATCH(Расходка[№],Поиск_расходки[Индекс4],0)),"")</f>
        <v/>
      </c>
      <c r="V28" s="142" t="str">
        <f>IFERROR(INDEX(Расходка[Наименование расходного материала],MATCH(Расходка[№],Поиск_расходки[Индекс5],0)),"")</f>
        <v/>
      </c>
      <c r="W28" s="142" t="str">
        <f>IFERROR(INDEX(Расходка[Наименование расходного материала],MATCH(Расходка[№],Поиск_расходки[Индекс6],0)),"")</f>
        <v/>
      </c>
      <c r="X28" s="142" t="str">
        <f>IFERROR(INDEX(Расходка[Наименование расходного материала],MATCH(Расходка[№],Поиск_расходки[Индекс7],0)),"")</f>
        <v/>
      </c>
      <c r="Y28" s="142" t="str">
        <f>IFERROR(INDEX(Расходка[Наименование расходного материала],MATCH(Расходка[№],Поиск_расходки[Индекс8],0)),"")</f>
        <v/>
      </c>
      <c r="Z28" s="142" t="str">
        <f>IFERROR(INDEX(Расходка[Наименование расходного материала],MATCH(Расходка[№],Поиск_расходки[Индекс9],0)),"")</f>
        <v/>
      </c>
      <c r="AA28" s="142" t="str">
        <f>IFERROR(INDEX(Расходка[Наименование расходного материала],MATCH(Расходка[№],Поиск_расходки[Индекс10],0)),"")</f>
        <v>Sion</v>
      </c>
      <c r="AB28" s="142" t="str">
        <f>IFERROR(INDEX(Расходка[Наименование расходного материала],MATCH(Расходка[№],Поиск_расходки[Индекс11],0)),"")</f>
        <v>Sion</v>
      </c>
      <c r="AC28" s="142" t="str">
        <f>IFERROR(INDEX(Расходка[Наименование расходного материала],MATCH(Расходка[№],Поиск_расходки[Индекс12],0)),"")</f>
        <v>Sion</v>
      </c>
      <c r="AD28" s="142" t="str">
        <f>IFERROR(INDEX(Расходка[Наименование расходного материала],MATCH(Расходка[№],Поиск_расходки[Индекс13],0)),"")</f>
        <v>Sion</v>
      </c>
      <c r="AF28" s="4" t="s">
        <v>5</v>
      </c>
      <c r="AG28" s="4" t="s">
        <v>454</v>
      </c>
    </row>
    <row r="29" spans="1:33">
      <c r="A29">
        <v>27</v>
      </c>
      <c r="B29" t="s">
        <v>3</v>
      </c>
      <c r="C29" t="s">
        <v>459</v>
      </c>
      <c r="E29" s="140">
        <f>IF(ISNUMBER(SEARCH('Карта учёта'!$B$13,Расходка[[#This Row],[Наименование расходного материала]])),MAX($E$1:E28)+1,0)</f>
        <v>0</v>
      </c>
      <c r="F29" s="140">
        <f>IF(ISNUMBER(SEARCH('Карта учёта'!$B$14,Расходка[[#This Row],[Наименование расходного материала]])),MAX($F$1:F28)+1,0)</f>
        <v>0</v>
      </c>
      <c r="G29" s="140">
        <f>IF(ISNUMBER(SEARCH('Карта учёта'!$B$15,Расходка[Наименование расходного материала])),MAX($G$1:G28)+1,0)</f>
        <v>0</v>
      </c>
      <c r="H29" s="140">
        <f>IF(ISNUMBER(SEARCH('Карта учёта'!$B$16,Расходка[Наименование расходного материала])),MAX($H$1:H28)+1,0)</f>
        <v>0</v>
      </c>
      <c r="I29" s="140">
        <f>IF(ISNUMBER(SEARCH('Карта учёта'!$B$17,Расходка[Наименование расходного материала])),MAX($I$1:I28)+1,0)</f>
        <v>0</v>
      </c>
      <c r="J29" s="140">
        <f>IF(ISNUMBER(SEARCH('Карта учёта'!$B$18,Расходка[Наименование расходного материала])),MAX($J$1:J28)+1,0)</f>
        <v>0</v>
      </c>
      <c r="K29" s="140">
        <f>IF(ISNUMBER(SEARCH('Карта учёта'!$B$19,Расходка[Наименование расходного материала])),MAX($K$1:K28)+1,0)</f>
        <v>0</v>
      </c>
      <c r="L29" s="140">
        <f>IF(ISNUMBER(SEARCH('Карта учёта'!$B$20,Расходка[Наименование расходного материала])),MAX($L$1:L28)+1,0)</f>
        <v>1</v>
      </c>
      <c r="M29" s="140">
        <f>IF(ISNUMBER(SEARCH('Карта учёта'!$B$21,Расходка[Наименование расходного материала])),MAX($M$1:M28)+1,0)</f>
        <v>0</v>
      </c>
      <c r="N29" s="140">
        <f>IF(ISNUMBER(SEARCH('Карта учёта'!$B$22,Расходка[Наименование расходного материала])),MAX($N$1:N28)+1,0)</f>
        <v>28</v>
      </c>
      <c r="O29" s="140">
        <f>IF(ISNUMBER(SEARCH('Карта учёта'!$B$23,Расходка[Наименование расходного материала])),MAX($O$1:O28)+1,0)</f>
        <v>28</v>
      </c>
      <c r="P29" s="140">
        <f>IF(ISNUMBER(SEARCH('Карта учёта'!$B$24,Расходка[Наименование расходного материала])),MAX($P$1:P28)+1,0)</f>
        <v>28</v>
      </c>
      <c r="Q29" s="140">
        <f>IF(ISNUMBER(SEARCH('Карта учёта'!$B$25,Расходка[Наименование расходного материала])),MAX($Q$1:Q28)+1,0)</f>
        <v>28</v>
      </c>
      <c r="R29" s="142" t="str">
        <f>IFERROR(INDEX(Расходка[Наименование расходного материала],MATCH(Расходка[№],Поиск_расходки[Индекс1],0)),"")</f>
        <v/>
      </c>
      <c r="S29" s="142" t="str">
        <f>IFERROR(INDEX(Расходка[Наименование расходного материала],MATCH(Расходка[№],Поиск_расходки[Индекс2],0)),"")</f>
        <v/>
      </c>
      <c r="T29" s="142" t="str">
        <f>IFERROR(INDEX(Расходка[Наименование расходного материала],MATCH(Расходка[№],Поиск_расходки[Индекс3],0)),"")</f>
        <v/>
      </c>
      <c r="U29" s="142" t="str">
        <f>IFERROR(INDEX(Расходка[Наименование расходного материала],MATCH(Расходка[№],Поиск_расходки[Индекс4],0)),"")</f>
        <v/>
      </c>
      <c r="V29" s="142" t="str">
        <f>IFERROR(INDEX(Расходка[Наименование расходного материала],MATCH(Расходка[№],Поиск_расходки[Индекс5],0)),"")</f>
        <v/>
      </c>
      <c r="W29" s="142" t="str">
        <f>IFERROR(INDEX(Расходка[Наименование расходного материала],MATCH(Расходка[№],Поиск_расходки[Индекс6],0)),"")</f>
        <v/>
      </c>
      <c r="X29" s="142" t="str">
        <f>IFERROR(INDEX(Расходка[Наименование расходного материала],MATCH(Расходка[№],Поиск_расходки[Индекс7],0)),"")</f>
        <v/>
      </c>
      <c r="Y29" s="142" t="str">
        <f>IFERROR(INDEX(Расходка[Наименование расходного материала],MATCH(Расходка[№],Поиск_расходки[Индекс8],0)),"")</f>
        <v/>
      </c>
      <c r="Z29" s="142" t="str">
        <f>IFERROR(INDEX(Расходка[Наименование расходного материала],MATCH(Расходка[№],Поиск_расходки[Индекс9],0)),"")</f>
        <v/>
      </c>
      <c r="AA29" s="142" t="str">
        <f>IFERROR(INDEX(Расходка[Наименование расходного материала],MATCH(Расходка[№],Поиск_расходки[Индекс10],0)),"")</f>
        <v>Thunder</v>
      </c>
      <c r="AB29" s="142" t="str">
        <f>IFERROR(INDEX(Расходка[Наименование расходного материала],MATCH(Расходка[№],Поиск_расходки[Индекс11],0)),"")</f>
        <v>Thunder</v>
      </c>
      <c r="AC29" s="142" t="str">
        <f>IFERROR(INDEX(Расходка[Наименование расходного материала],MATCH(Расходка[№],Поиск_расходки[Индекс12],0)),"")</f>
        <v>Thunder</v>
      </c>
      <c r="AD29" s="142" t="str">
        <f>IFERROR(INDEX(Расходка[Наименование расходного материала],MATCH(Расходка[№],Поиск_расходки[Индекс13],0)),"")</f>
        <v>Thunder</v>
      </c>
      <c r="AF29" s="4" t="s">
        <v>6</v>
      </c>
      <c r="AG29" s="4" t="s">
        <v>159</v>
      </c>
    </row>
    <row r="30" spans="1:33">
      <c r="A30">
        <v>28</v>
      </c>
      <c r="B30" t="s">
        <v>3</v>
      </c>
      <c r="C30" t="s">
        <v>460</v>
      </c>
      <c r="E30" s="140">
        <f>IF(ISNUMBER(SEARCH('Карта учёта'!$B$13,Расходка[[#This Row],[Наименование расходного материала]])),MAX($E$1:E29)+1,0)</f>
        <v>0</v>
      </c>
      <c r="F30" s="140">
        <f>IF(ISNUMBER(SEARCH('Карта учёта'!$B$14,Расходка[[#This Row],[Наименование расходного материала]])),MAX($F$1:F29)+1,0)</f>
        <v>0</v>
      </c>
      <c r="G30" s="140">
        <f>IF(ISNUMBER(SEARCH('Карта учёта'!$B$15,Расходка[Наименование расходного материала])),MAX($G$1:G29)+1,0)</f>
        <v>0</v>
      </c>
      <c r="H30" s="140">
        <f>IF(ISNUMBER(SEARCH('Карта учёта'!$B$16,Расходка[Наименование расходного материала])),MAX($H$1:H29)+1,0)</f>
        <v>0</v>
      </c>
      <c r="I30" s="140">
        <f>IF(ISNUMBER(SEARCH('Карта учёта'!$B$17,Расходка[Наименование расходного материала])),MAX($I$1:I29)+1,0)</f>
        <v>0</v>
      </c>
      <c r="J30" s="140">
        <f>IF(ISNUMBER(SEARCH('Карта учёта'!$B$18,Расходка[Наименование расходного материала])),MAX($J$1:J29)+1,0)</f>
        <v>0</v>
      </c>
      <c r="K30" s="140">
        <f>IF(ISNUMBER(SEARCH('Карта учёта'!$B$19,Расходка[Наименование расходного материала])),MAX($K$1:K29)+1,0)</f>
        <v>1</v>
      </c>
      <c r="L30" s="140">
        <f>IF(ISNUMBER(SEARCH('Карта учёта'!$B$20,Расходка[Наименование расходного материала])),MAX($L$1:L29)+1,0)</f>
        <v>0</v>
      </c>
      <c r="M30" s="140">
        <f>IF(ISNUMBER(SEARCH('Карта учёта'!$B$21,Расходка[Наименование расходного материала])),MAX($M$1:M29)+1,0)</f>
        <v>0</v>
      </c>
      <c r="N30" s="140">
        <f>IF(ISNUMBER(SEARCH('Карта учёта'!$B$22,Расходка[Наименование расходного материала])),MAX($N$1:N29)+1,0)</f>
        <v>29</v>
      </c>
      <c r="O30" s="140">
        <f>IF(ISNUMBER(SEARCH('Карта учёта'!$B$23,Расходка[Наименование расходного материала])),MAX($O$1:O29)+1,0)</f>
        <v>29</v>
      </c>
      <c r="P30" s="140">
        <f>IF(ISNUMBER(SEARCH('Карта учёта'!$B$24,Расходка[Наименование расходного материала])),MAX($P$1:P29)+1,0)</f>
        <v>29</v>
      </c>
      <c r="Q30" s="140">
        <f>IF(ISNUMBER(SEARCH('Карта учёта'!$B$25,Расходка[Наименование расходного материала])),MAX($Q$1:Q29)+1,0)</f>
        <v>29</v>
      </c>
      <c r="R30" s="142" t="str">
        <f>IFERROR(INDEX(Расходка[Наименование расходного материала],MATCH(Расходка[№],Поиск_расходки[Индекс1],0)),"")</f>
        <v/>
      </c>
      <c r="S30" s="142" t="str">
        <f>IFERROR(INDEX(Расходка[Наименование расходного материала],MATCH(Расходка[№],Поиск_расходки[Индекс2],0)),"")</f>
        <v/>
      </c>
      <c r="T30" s="142" t="str">
        <f>IFERROR(INDEX(Расходка[Наименование расходного материала],MATCH(Расходка[№],Поиск_расходки[Индекс3],0)),"")</f>
        <v/>
      </c>
      <c r="U30" s="142" t="str">
        <f>IFERROR(INDEX(Расходка[Наименование расходного материала],MATCH(Расходка[№],Поиск_расходки[Индекс4],0)),"")</f>
        <v/>
      </c>
      <c r="V30" s="142" t="str">
        <f>IFERROR(INDEX(Расходка[Наименование расходного материала],MATCH(Расходка[№],Поиск_расходки[Индекс5],0)),"")</f>
        <v/>
      </c>
      <c r="W30" s="142" t="str">
        <f>IFERROR(INDEX(Расходка[Наименование расходного материала],MATCH(Расходка[№],Поиск_расходки[Индекс6],0)),"")</f>
        <v/>
      </c>
      <c r="X30" s="142" t="str">
        <f>IFERROR(INDEX(Расходка[Наименование расходного материала],MATCH(Расходка[№],Поиск_расходки[Индекс7],0)),"")</f>
        <v/>
      </c>
      <c r="Y30" s="142" t="str">
        <f>IFERROR(INDEX(Расходка[Наименование расходного материала],MATCH(Расходка[№],Поиск_расходки[Индекс8],0)),"")</f>
        <v/>
      </c>
      <c r="Z30" s="142" t="str">
        <f>IFERROR(INDEX(Расходка[Наименование расходного материала],MATCH(Расходка[№],Поиск_расходки[Индекс9],0)),"")</f>
        <v/>
      </c>
      <c r="AA30" s="142" t="str">
        <f>IFERROR(INDEX(Расходка[Наименование расходного материала],MATCH(Расходка[№],Поиск_расходки[Индекс10],0)),"")</f>
        <v>Whisper MS</v>
      </c>
      <c r="AB30" s="142" t="str">
        <f>IFERROR(INDEX(Расходка[Наименование расходного материала],MATCH(Расходка[№],Поиск_расходки[Индекс11],0)),"")</f>
        <v>Whisper MS</v>
      </c>
      <c r="AC30" s="142" t="str">
        <f>IFERROR(INDEX(Расходка[Наименование расходного материала],MATCH(Расходка[№],Поиск_расходки[Индекс12],0)),"")</f>
        <v>Whisper MS</v>
      </c>
      <c r="AD30" s="142" t="str">
        <f>IFERROR(INDEX(Расходка[Наименование расходного материала],MATCH(Расходка[№],Поиск_расходки[Индекс13],0)),"")</f>
        <v>Whisper MS</v>
      </c>
      <c r="AF30" s="4" t="s">
        <v>6</v>
      </c>
      <c r="AG30" s="4" t="s">
        <v>451</v>
      </c>
    </row>
    <row r="31" spans="1:33">
      <c r="A31">
        <v>29</v>
      </c>
      <c r="B31" t="s">
        <v>3</v>
      </c>
      <c r="C31" t="s">
        <v>432</v>
      </c>
      <c r="E31" s="140">
        <f>IF(ISNUMBER(SEARCH('Карта учёта'!$B$13,Расходка[[#This Row],[Наименование расходного материала]])),MAX($E$1:E30)+1,0)</f>
        <v>0</v>
      </c>
      <c r="F31" s="140">
        <f>IF(ISNUMBER(SEARCH('Карта учёта'!$B$14,Расходка[[#This Row],[Наименование расходного материала]])),MAX($F$1:F30)+1,0)</f>
        <v>0</v>
      </c>
      <c r="G31" s="140">
        <f>IF(ISNUMBER(SEARCH('Карта учёта'!$B$15,Расходка[Наименование расходного материала])),MAX($G$1:G30)+1,0)</f>
        <v>0</v>
      </c>
      <c r="H31" s="140">
        <f>IF(ISNUMBER(SEARCH('Карта учёта'!$B$16,Расходка[Наименование расходного материала])),MAX($H$1:H30)+1,0)</f>
        <v>0</v>
      </c>
      <c r="I31" s="140">
        <f>IF(ISNUMBER(SEARCH('Карта учёта'!$B$17,Расходка[Наименование расходного материала])),MAX($I$1:I30)+1,0)</f>
        <v>0</v>
      </c>
      <c r="J31" s="140">
        <f>IF(ISNUMBER(SEARCH('Карта учёта'!$B$18,Расходка[Наименование расходного материала])),MAX($J$1:J30)+1,0)</f>
        <v>0</v>
      </c>
      <c r="K31" s="140">
        <f>IF(ISNUMBER(SEARCH('Карта учёта'!$B$19,Расходка[Наименование расходного материала])),MAX($K$1:K30)+1,0)</f>
        <v>0</v>
      </c>
      <c r="L31" s="140">
        <f>IF(ISNUMBER(SEARCH('Карта учёта'!$B$20,Расходка[Наименование расходного материала])),MAX($L$1:L30)+1,0)</f>
        <v>0</v>
      </c>
      <c r="M31" s="140">
        <f>IF(ISNUMBER(SEARCH('Карта учёта'!$B$21,Расходка[Наименование расходного материала])),MAX($M$1:M30)+1,0)</f>
        <v>0</v>
      </c>
      <c r="N31" s="140">
        <f>IF(ISNUMBER(SEARCH('Карта учёта'!$B$22,Расходка[Наименование расходного материала])),MAX($N$1:N30)+1,0)</f>
        <v>30</v>
      </c>
      <c r="O31" s="140">
        <f>IF(ISNUMBER(SEARCH('Карта учёта'!$B$23,Расходка[Наименование расходного материала])),MAX($O$1:O30)+1,0)</f>
        <v>30</v>
      </c>
      <c r="P31" s="140">
        <f>IF(ISNUMBER(SEARCH('Карта учёта'!$B$24,Расходка[Наименование расходного материала])),MAX($P$1:P30)+1,0)</f>
        <v>30</v>
      </c>
      <c r="Q31" s="140">
        <f>IF(ISNUMBER(SEARCH('Карта учёта'!$B$25,Расходка[Наименование расходного материала])),MAX($Q$1:Q30)+1,0)</f>
        <v>30</v>
      </c>
      <c r="R31" s="142" t="str">
        <f>IFERROR(INDEX(Расходка[Наименование расходного материала],MATCH(Расходка[№],Поиск_расходки[Индекс1],0)),"")</f>
        <v/>
      </c>
      <c r="S31" s="142" t="str">
        <f>IFERROR(INDEX(Расходка[Наименование расходного материала],MATCH(Расходка[№],Поиск_расходки[Индекс2],0)),"")</f>
        <v/>
      </c>
      <c r="T31" s="142" t="str">
        <f>IFERROR(INDEX(Расходка[Наименование расходного материала],MATCH(Расходка[№],Поиск_расходки[Индекс3],0)),"")</f>
        <v/>
      </c>
      <c r="U31" s="142" t="str">
        <f>IFERROR(INDEX(Расходка[Наименование расходного материала],MATCH(Расходка[№],Поиск_расходки[Индекс4],0)),"")</f>
        <v/>
      </c>
      <c r="V31" s="142" t="str">
        <f>IFERROR(INDEX(Расходка[Наименование расходного материала],MATCH(Расходка[№],Поиск_расходки[Индекс5],0)),"")</f>
        <v/>
      </c>
      <c r="W31" s="142" t="str">
        <f>IFERROR(INDEX(Расходка[Наименование расходного материала],MATCH(Расходка[№],Поиск_расходки[Индекс6],0)),"")</f>
        <v/>
      </c>
      <c r="X31" s="142" t="str">
        <f>IFERROR(INDEX(Расходка[Наименование расходного материала],MATCH(Расходка[№],Поиск_расходки[Индекс7],0)),"")</f>
        <v/>
      </c>
      <c r="Y31" s="142" t="str">
        <f>IFERROR(INDEX(Расходка[Наименование расходного материала],MATCH(Расходка[№],Поиск_расходки[Индекс8],0)),"")</f>
        <v/>
      </c>
      <c r="Z31" s="142" t="str">
        <f>IFERROR(INDEX(Расходка[Наименование расходного материала],MATCH(Расходка[№],Поиск_расходки[Индекс9],0)),"")</f>
        <v/>
      </c>
      <c r="AA31" s="142" t="str">
        <f>IFERROR(INDEX(Расходка[Наименование расходного материала],MATCH(Расходка[№],Поиск_расходки[Индекс10],0)),"")</f>
        <v>Winn 200T</v>
      </c>
      <c r="AB31" s="142" t="str">
        <f>IFERROR(INDEX(Расходка[Наименование расходного материала],MATCH(Расходка[№],Поиск_расходки[Индекс11],0)),"")</f>
        <v>Winn 200T</v>
      </c>
      <c r="AC31" s="142" t="str">
        <f>IFERROR(INDEX(Расходка[Наименование расходного материала],MATCH(Расходка[№],Поиск_расходки[Индекс12],0)),"")</f>
        <v>Winn 200T</v>
      </c>
      <c r="AD31" s="142" t="str">
        <f>IFERROR(INDEX(Расходка[Наименование расходного материала],MATCH(Расходка[№],Поиск_расходки[Индекс13],0)),"")</f>
        <v>Winn 200T</v>
      </c>
      <c r="AF31" s="4" t="s">
        <v>6</v>
      </c>
      <c r="AG31" s="4" t="s">
        <v>416</v>
      </c>
    </row>
    <row r="32" spans="1:33">
      <c r="A32">
        <v>30</v>
      </c>
      <c r="B32" t="s">
        <v>3</v>
      </c>
      <c r="C32" t="s">
        <v>124</v>
      </c>
      <c r="E32" s="140">
        <f>IF(ISNUMBER(SEARCH('Карта учёта'!$B$13,Расходка[[#This Row],[Наименование расходного материала]])),MAX($E$1:E31)+1,0)</f>
        <v>0</v>
      </c>
      <c r="F32" s="140">
        <f>IF(ISNUMBER(SEARCH('Карта учёта'!$B$14,Расходка[[#This Row],[Наименование расходного материала]])),MAX($F$1:F31)+1,0)</f>
        <v>0</v>
      </c>
      <c r="G32" s="140">
        <f>IF(ISNUMBER(SEARCH('Карта учёта'!$B$15,Расходка[Наименование расходного материала])),MAX($G$1:G31)+1,0)</f>
        <v>0</v>
      </c>
      <c r="H32" s="140">
        <f>IF(ISNUMBER(SEARCH('Карта учёта'!$B$16,Расходка[Наименование расходного материала])),MAX($H$1:H31)+1,0)</f>
        <v>0</v>
      </c>
      <c r="I32" s="140">
        <f>IF(ISNUMBER(SEARCH('Карта учёта'!$B$17,Расходка[Наименование расходного материала])),MAX($I$1:I31)+1,0)</f>
        <v>0</v>
      </c>
      <c r="J32" s="140">
        <f>IF(ISNUMBER(SEARCH('Карта учёта'!$B$18,Расходка[Наименование расходного материала])),MAX($J$1:J31)+1,0)</f>
        <v>0</v>
      </c>
      <c r="K32" s="140">
        <f>IF(ISNUMBER(SEARCH('Карта учёта'!$B$19,Расходка[Наименование расходного материала])),MAX($K$1:K31)+1,0)</f>
        <v>0</v>
      </c>
      <c r="L32" s="140">
        <f>IF(ISNUMBER(SEARCH('Карта учёта'!$B$20,Расходка[Наименование расходного материала])),MAX($L$1:L31)+1,0)</f>
        <v>0</v>
      </c>
      <c r="M32" s="140">
        <f>IF(ISNUMBER(SEARCH('Карта учёта'!$B$21,Расходка[Наименование расходного материала])),MAX($M$1:M31)+1,0)</f>
        <v>0</v>
      </c>
      <c r="N32" s="140">
        <f>IF(ISNUMBER(SEARCH('Карта учёта'!$B$22,Расходка[Наименование расходного материала])),MAX($N$1:N31)+1,0)</f>
        <v>31</v>
      </c>
      <c r="O32" s="140">
        <f>IF(ISNUMBER(SEARCH('Карта учёта'!$B$23,Расходка[Наименование расходного материала])),MAX($O$1:O31)+1,0)</f>
        <v>31</v>
      </c>
      <c r="P32" s="140">
        <f>IF(ISNUMBER(SEARCH('Карта учёта'!$B$24,Расходка[Наименование расходного материала])),MAX($P$1:P31)+1,0)</f>
        <v>31</v>
      </c>
      <c r="Q32" s="140">
        <f>IF(ISNUMBER(SEARCH('Карта учёта'!$B$25,Расходка[Наименование расходного материала])),MAX($Q$1:Q31)+1,0)</f>
        <v>31</v>
      </c>
      <c r="R32" s="142" t="str">
        <f>IFERROR(INDEX(Расходка[Наименование расходного материала],MATCH(Расходка[№],Поиск_расходки[Индекс1],0)),"")</f>
        <v/>
      </c>
      <c r="S32" s="142" t="str">
        <f>IFERROR(INDEX(Расходка[Наименование расходного материала],MATCH(Расходка[№],Поиск_расходки[Индекс2],0)),"")</f>
        <v/>
      </c>
      <c r="T32" s="142" t="str">
        <f>IFERROR(INDEX(Расходка[Наименование расходного материала],MATCH(Расходка[№],Поиск_расходки[Индекс3],0)),"")</f>
        <v/>
      </c>
      <c r="U32" s="142" t="str">
        <f>IFERROR(INDEX(Расходка[Наименование расходного материала],MATCH(Расходка[№],Поиск_расходки[Индекс4],0)),"")</f>
        <v/>
      </c>
      <c r="V32" s="142" t="str">
        <f>IFERROR(INDEX(Расходка[Наименование расходного материала],MATCH(Расходка[№],Поиск_расходки[Индекс5],0)),"")</f>
        <v/>
      </c>
      <c r="W32" s="142" t="str">
        <f>IFERROR(INDEX(Расходка[Наименование расходного материала],MATCH(Расходка[№],Поиск_расходки[Индекс6],0)),"")</f>
        <v/>
      </c>
      <c r="X32" s="142" t="str">
        <f>IFERROR(INDEX(Расходка[Наименование расходного материала],MATCH(Расходка[№],Поиск_расходки[Индекс7],0)),"")</f>
        <v/>
      </c>
      <c r="Y32" s="142" t="str">
        <f>IFERROR(INDEX(Расходка[Наименование расходного материала],MATCH(Расходка[№],Поиск_расходки[Индекс8],0)),"")</f>
        <v/>
      </c>
      <c r="Z32" s="142" t="str">
        <f>IFERROR(INDEX(Расходка[Наименование расходного материала],MATCH(Расходка[№],Поиск_расходки[Индекс9],0)),"")</f>
        <v/>
      </c>
      <c r="AA32" s="142" t="str">
        <f>IFERROR(INDEX(Расходка[Наименование расходного материала],MATCH(Расходка[№],Поиск_расходки[Индекс10],0)),"")</f>
        <v>Проводник коронарный  1g, Angioline</v>
      </c>
      <c r="AB32" s="142" t="str">
        <f>IFERROR(INDEX(Расходка[Наименование расходного материала],MATCH(Расходка[№],Поиск_расходки[Индекс11],0)),"")</f>
        <v>Проводник коронарный  1g, Angioline</v>
      </c>
      <c r="AC32" s="142" t="str">
        <f>IFERROR(INDEX(Расходка[Наименование расходного материала],MATCH(Расходка[№],Поиск_расходки[Индекс12],0)),"")</f>
        <v>Проводник коронарный  1g, Angioline</v>
      </c>
      <c r="AD32" s="142" t="str">
        <f>IFERROR(INDEX(Расходка[Наименование расходного материала],MATCH(Расходка[№],Поиск_расходки[Индекс13],0)),"")</f>
        <v>Проводник коронарный  1g, Angioline</v>
      </c>
      <c r="AF32" s="4" t="s">
        <v>6</v>
      </c>
      <c r="AG32" s="4" t="s">
        <v>427</v>
      </c>
    </row>
    <row r="33" spans="1:33">
      <c r="A33">
        <v>31</v>
      </c>
      <c r="B33" t="s">
        <v>6</v>
      </c>
      <c r="C33" s="1" t="s">
        <v>344</v>
      </c>
      <c r="E33" s="140">
        <f>IF(ISNUMBER(SEARCH('Карта учёта'!$B$13,Расходка[[#This Row],[Наименование расходного материала]])),MAX($E$1:E32)+1,0)</f>
        <v>0</v>
      </c>
      <c r="F33" s="140">
        <f>IF(ISNUMBER(SEARCH('Карта учёта'!$B$14,Расходка[[#This Row],[Наименование расходного материала]])),MAX($F$1:F32)+1,0)</f>
        <v>0</v>
      </c>
      <c r="G33" s="140">
        <f>IF(ISNUMBER(SEARCH('Карта учёта'!$B$15,Расходка[Наименование расходного материала])),MAX($G$1:G32)+1,0)</f>
        <v>0</v>
      </c>
      <c r="H33" s="140">
        <f>IF(ISNUMBER(SEARCH('Карта учёта'!$B$16,Расходка[Наименование расходного материала])),MAX($H$1:H32)+1,0)</f>
        <v>0</v>
      </c>
      <c r="I33" s="140">
        <f>IF(ISNUMBER(SEARCH('Карта учёта'!$B$17,Расходка[Наименование расходного материала])),MAX($I$1:I32)+1,0)</f>
        <v>0</v>
      </c>
      <c r="J33" s="140">
        <f>IF(ISNUMBER(SEARCH('Карта учёта'!$B$18,Расходка[Наименование расходного материала])),MAX($J$1:J32)+1,0)</f>
        <v>0</v>
      </c>
      <c r="K33" s="140">
        <f>IF(ISNUMBER(SEARCH('Карта учёта'!$B$19,Расходка[Наименование расходного материала])),MAX($K$1:K32)+1,0)</f>
        <v>0</v>
      </c>
      <c r="L33" s="140">
        <f>IF(ISNUMBER(SEARCH('Карта учёта'!$B$20,Расходка[Наименование расходного материала])),MAX($L$1:L32)+1,0)</f>
        <v>0</v>
      </c>
      <c r="M33" s="140">
        <f>IF(ISNUMBER(SEARCH('Карта учёта'!$B$21,Расходка[Наименование расходного материала])),MAX($M$1:M32)+1,0)</f>
        <v>0</v>
      </c>
      <c r="N33" s="140">
        <f>IF(ISNUMBER(SEARCH('Карта учёта'!$B$22,Расходка[Наименование расходного материала])),MAX($N$1:N32)+1,0)</f>
        <v>32</v>
      </c>
      <c r="O33" s="140">
        <f>IF(ISNUMBER(SEARCH('Карта учёта'!$B$23,Расходка[Наименование расходного материала])),MAX($O$1:O32)+1,0)</f>
        <v>32</v>
      </c>
      <c r="P33" s="140">
        <f>IF(ISNUMBER(SEARCH('Карта учёта'!$B$24,Расходка[Наименование расходного материала])),MAX($P$1:P32)+1,0)</f>
        <v>32</v>
      </c>
      <c r="Q33" s="140">
        <f>IF(ISNUMBER(SEARCH('Карта учёта'!$B$25,Расходка[Наименование расходного материала])),MAX($Q$1:Q32)+1,0)</f>
        <v>32</v>
      </c>
      <c r="R33" s="142" t="str">
        <f>IFERROR(INDEX(Расходка[Наименование расходного материала],MATCH(Расходка[№],Поиск_расходки[Индекс1],0)),"")</f>
        <v/>
      </c>
      <c r="S33" s="142" t="str">
        <f>IFERROR(INDEX(Расходка[Наименование расходного материала],MATCH(Расходка[№],Поиск_расходки[Индекс2],0)),"")</f>
        <v/>
      </c>
      <c r="T33" s="142" t="str">
        <f>IFERROR(INDEX(Расходка[Наименование расходного материала],MATCH(Расходка[№],Поиск_расходки[Индекс3],0)),"")</f>
        <v/>
      </c>
      <c r="U33" s="142" t="str">
        <f>IFERROR(INDEX(Расходка[Наименование расходного материала],MATCH(Расходка[№],Поиск_расходки[Индекс4],0)),"")</f>
        <v/>
      </c>
      <c r="V33" s="142" t="str">
        <f>IFERROR(INDEX(Расходка[Наименование расходного материала],MATCH(Расходка[№],Поиск_расходки[Индекс5],0)),"")</f>
        <v/>
      </c>
      <c r="W33" s="142" t="str">
        <f>IFERROR(INDEX(Расходка[Наименование расходного материала],MATCH(Расходка[№],Поиск_расходки[Индекс6],0)),"")</f>
        <v/>
      </c>
      <c r="X33" s="142" t="str">
        <f>IFERROR(INDEX(Расходка[Наименование расходного материала],MATCH(Расходка[№],Поиск_расходки[Индекс7],0)),"")</f>
        <v/>
      </c>
      <c r="Y33" s="142" t="str">
        <f>IFERROR(INDEX(Расходка[Наименование расходного материала],MATCH(Расходка[№],Поиск_расходки[Индекс8],0)),"")</f>
        <v/>
      </c>
      <c r="Z33" s="142" t="str">
        <f>IFERROR(INDEX(Расходка[Наименование расходного материала],MATCH(Расходка[№],Поиск_расходки[Индекс9],0)),"")</f>
        <v/>
      </c>
      <c r="AA33" s="142" t="str">
        <f>IFERROR(INDEX(Расходка[Наименование расходного материала],MATCH(Расходка[№],Поиск_расходки[Индекс10],0)),"")</f>
        <v>Проводник коронарный  3g, Angioline</v>
      </c>
      <c r="AB33" s="142" t="str">
        <f>IFERROR(INDEX(Расходка[Наименование расходного материала],MATCH(Расходка[№],Поиск_расходки[Индекс11],0)),"")</f>
        <v>Проводник коронарный  3g, Angioline</v>
      </c>
      <c r="AC33" s="142" t="str">
        <f>IFERROR(INDEX(Расходка[Наименование расходного материала],MATCH(Расходка[№],Поиск_расходки[Индекс12],0)),"")</f>
        <v>Проводник коронарный  3g, Angioline</v>
      </c>
      <c r="AD33" s="142" t="str">
        <f>IFERROR(INDEX(Расходка[Наименование расходного материала],MATCH(Расходка[№],Поиск_расходки[Индекс13],0)),"")</f>
        <v>Проводник коронарный  3g, Angioline</v>
      </c>
      <c r="AF33" s="4" t="s">
        <v>6</v>
      </c>
      <c r="AG33" s="4" t="s">
        <v>105</v>
      </c>
    </row>
    <row r="34" spans="1:33">
      <c r="A34">
        <v>32</v>
      </c>
      <c r="B34" t="s">
        <v>6</v>
      </c>
      <c r="C34" s="195" t="s">
        <v>426</v>
      </c>
      <c r="E34" s="140">
        <f>IF(ISNUMBER(SEARCH('Карта учёта'!$B$13,Расходка[[#This Row],[Наименование расходного материала]])),MAX($E$1:E33)+1,0)</f>
        <v>0</v>
      </c>
      <c r="F34" s="140">
        <f>IF(ISNUMBER(SEARCH('Карта учёта'!$B$14,Расходка[[#This Row],[Наименование расходного материала]])),MAX($F$1:F33)+1,0)</f>
        <v>0</v>
      </c>
      <c r="G34" s="140">
        <f>IF(ISNUMBER(SEARCH('Карта учёта'!$B$15,Расходка[Наименование расходного материала])),MAX($G$1:G33)+1,0)</f>
        <v>0</v>
      </c>
      <c r="H34" s="140">
        <f>IF(ISNUMBER(SEARCH('Карта учёта'!$B$16,Расходка[Наименование расходного материала])),MAX($H$1:H33)+1,0)</f>
        <v>0</v>
      </c>
      <c r="I34" s="140">
        <f>IF(ISNUMBER(SEARCH('Карта учёта'!$B$17,Расходка[Наименование расходного материала])),MAX($I$1:I33)+1,0)</f>
        <v>0</v>
      </c>
      <c r="J34" s="140">
        <f>IF(ISNUMBER(SEARCH('Карта учёта'!$B$18,Расходка[Наименование расходного материала])),MAX($J$1:J33)+1,0)</f>
        <v>0</v>
      </c>
      <c r="K34" s="140">
        <f>IF(ISNUMBER(SEARCH('Карта учёта'!$B$19,Расходка[Наименование расходного материала])),MAX($K$1:K33)+1,0)</f>
        <v>0</v>
      </c>
      <c r="L34" s="140">
        <f>IF(ISNUMBER(SEARCH('Карта учёта'!$B$20,Расходка[Наименование расходного материала])),MAX($L$1:L33)+1,0)</f>
        <v>0</v>
      </c>
      <c r="M34" s="140">
        <f>IF(ISNUMBER(SEARCH('Карта учёта'!$B$21,Расходка[Наименование расходного материала])),MAX($M$1:M33)+1,0)</f>
        <v>0</v>
      </c>
      <c r="N34" s="140">
        <f>IF(ISNUMBER(SEARCH('Карта учёта'!$B$22,Расходка[Наименование расходного материала])),MAX($N$1:N33)+1,0)</f>
        <v>33</v>
      </c>
      <c r="O34" s="140">
        <f>IF(ISNUMBER(SEARCH('Карта учёта'!$B$23,Расходка[Наименование расходного материала])),MAX($O$1:O33)+1,0)</f>
        <v>33</v>
      </c>
      <c r="P34" s="140">
        <f>IF(ISNUMBER(SEARCH('Карта учёта'!$B$24,Расходка[Наименование расходного материала])),MAX($P$1:P33)+1,0)</f>
        <v>33</v>
      </c>
      <c r="Q34" s="140">
        <f>IF(ISNUMBER(SEARCH('Карта учёта'!$B$25,Расходка[Наименование расходного материала])),MAX($Q$1:Q33)+1,0)</f>
        <v>33</v>
      </c>
      <c r="R34" s="142" t="str">
        <f>IFERROR(INDEX(Расходка[Наименование расходного материала],MATCH(Расходка[№],Поиск_расходки[Индекс1],0)),"")</f>
        <v/>
      </c>
      <c r="S34" s="142" t="str">
        <f>IFERROR(INDEX(Расходка[Наименование расходного материала],MATCH(Расходка[№],Поиск_расходки[Индекс2],0)),"")</f>
        <v/>
      </c>
      <c r="T34" s="142" t="str">
        <f>IFERROR(INDEX(Расходка[Наименование расходного материала],MATCH(Расходка[№],Поиск_расходки[Индекс3],0)),"")</f>
        <v/>
      </c>
      <c r="U34" s="142" t="str">
        <f>IFERROR(INDEX(Расходка[Наименование расходного материала],MATCH(Расходка[№],Поиск_расходки[Индекс4],0)),"")</f>
        <v/>
      </c>
      <c r="V34" s="142" t="str">
        <f>IFERROR(INDEX(Расходка[Наименование расходного материала],MATCH(Расходка[№],Поиск_расходки[Индекс5],0)),"")</f>
        <v/>
      </c>
      <c r="W34" s="142" t="str">
        <f>IFERROR(INDEX(Расходка[Наименование расходного материала],MATCH(Расходка[№],Поиск_расходки[Индекс6],0)),"")</f>
        <v/>
      </c>
      <c r="X34" s="142" t="str">
        <f>IFERROR(INDEX(Расходка[Наименование расходного материала],MATCH(Расходка[№],Поиск_расходки[Индекс7],0)),"")</f>
        <v/>
      </c>
      <c r="Y34" s="142" t="str">
        <f>IFERROR(INDEX(Расходка[Наименование расходного материала],MATCH(Расходка[№],Поиск_расходки[Индекс8],0)),"")</f>
        <v/>
      </c>
      <c r="Z34" s="142" t="str">
        <f>IFERROR(INDEX(Расходка[Наименование расходного материала],MATCH(Расходка[№],Поиск_расходки[Индекс9],0)),"")</f>
        <v/>
      </c>
      <c r="AA34" s="142" t="str">
        <f>IFERROR(INDEX(Расходка[Наименование расходного материала],MATCH(Расходка[№],Поиск_расходки[Индекс10],0)),"")</f>
        <v>BMS, Integtity</v>
      </c>
      <c r="AB34" s="142" t="str">
        <f>IFERROR(INDEX(Расходка[Наименование расходного материала],MATCH(Расходка[№],Поиск_расходки[Индекс11],0)),"")</f>
        <v>BMS, Integtity</v>
      </c>
      <c r="AC34" s="142" t="str">
        <f>IFERROR(INDEX(Расходка[Наименование расходного материала],MATCH(Расходка[№],Поиск_расходки[Индекс12],0)),"")</f>
        <v>BMS, Integtity</v>
      </c>
      <c r="AD34" s="142" t="str">
        <f>IFERROR(INDEX(Расходка[Наименование расходного материала],MATCH(Расходка[№],Поиск_расходки[Индекс13],0)),"")</f>
        <v>BMS, Integtity</v>
      </c>
      <c r="AF34" s="4" t="s">
        <v>6</v>
      </c>
      <c r="AG34" s="4" t="s">
        <v>160</v>
      </c>
    </row>
    <row r="35" spans="1:33">
      <c r="A35">
        <v>33</v>
      </c>
      <c r="B35" t="s">
        <v>6</v>
      </c>
      <c r="C35" s="195" t="s">
        <v>425</v>
      </c>
      <c r="E35" s="140">
        <f>IF(ISNUMBER(SEARCH('Карта учёта'!$B$13,Расходка[[#This Row],[Наименование расходного материала]])),MAX($E$1:E34)+1,0)</f>
        <v>0</v>
      </c>
      <c r="F35" s="140">
        <f>IF(ISNUMBER(SEARCH('Карта учёта'!$B$14,Расходка[[#This Row],[Наименование расходного материала]])),MAX($F$1:F34)+1,0)</f>
        <v>0</v>
      </c>
      <c r="G35" s="140">
        <f>IF(ISNUMBER(SEARCH('Карта учёта'!$B$15,Расходка[Наименование расходного материала])),MAX($G$1:G34)+1,0)</f>
        <v>0</v>
      </c>
      <c r="H35" s="140">
        <f>IF(ISNUMBER(SEARCH('Карта учёта'!$B$16,Расходка[Наименование расходного материала])),MAX($H$1:H34)+1,0)</f>
        <v>0</v>
      </c>
      <c r="I35" s="140">
        <f>IF(ISNUMBER(SEARCH('Карта учёта'!$B$17,Расходка[Наименование расходного материала])),MAX($I$1:I34)+1,0)</f>
        <v>0</v>
      </c>
      <c r="J35" s="140">
        <f>IF(ISNUMBER(SEARCH('Карта учёта'!$B$18,Расходка[Наименование расходного материала])),MAX($J$1:J34)+1,0)</f>
        <v>0</v>
      </c>
      <c r="K35" s="140">
        <f>IF(ISNUMBER(SEARCH('Карта учёта'!$B$19,Расходка[Наименование расходного материала])),MAX($K$1:K34)+1,0)</f>
        <v>0</v>
      </c>
      <c r="L35" s="140">
        <f>IF(ISNUMBER(SEARCH('Карта учёта'!$B$20,Расходка[Наименование расходного материала])),MAX($L$1:L34)+1,0)</f>
        <v>0</v>
      </c>
      <c r="M35" s="140">
        <f>IF(ISNUMBER(SEARCH('Карта учёта'!$B$21,Расходка[Наименование расходного материала])),MAX($M$1:M34)+1,0)</f>
        <v>0</v>
      </c>
      <c r="N35" s="140">
        <f>IF(ISNUMBER(SEARCH('Карта учёта'!$B$22,Расходка[Наименование расходного материала])),MAX($N$1:N34)+1,0)</f>
        <v>34</v>
      </c>
      <c r="O35" s="140">
        <f>IF(ISNUMBER(SEARCH('Карта учёта'!$B$23,Расходка[Наименование расходного материала])),MAX($O$1:O34)+1,0)</f>
        <v>34</v>
      </c>
      <c r="P35" s="140">
        <f>IF(ISNUMBER(SEARCH('Карта учёта'!$B$24,Расходка[Наименование расходного материала])),MAX($P$1:P34)+1,0)</f>
        <v>34</v>
      </c>
      <c r="Q35" s="140">
        <f>IF(ISNUMBER(SEARCH('Карта учёта'!$B$25,Расходка[Наименование расходного материала])),MAX($Q$1:Q34)+1,0)</f>
        <v>34</v>
      </c>
      <c r="R35" s="142" t="str">
        <f>IFERROR(INDEX(Расходка[Наименование расходного материала],MATCH(Расходка[№],Поиск_расходки[Индекс1],0)),"")</f>
        <v/>
      </c>
      <c r="S35" s="142" t="str">
        <f>IFERROR(INDEX(Расходка[Наименование расходного материала],MATCH(Расходка[№],Поиск_расходки[Индекс2],0)),"")</f>
        <v/>
      </c>
      <c r="T35" s="142" t="str">
        <f>IFERROR(INDEX(Расходка[Наименование расходного материала],MATCH(Расходка[№],Поиск_расходки[Индекс3],0)),"")</f>
        <v/>
      </c>
      <c r="U35" s="142" t="str">
        <f>IFERROR(INDEX(Расходка[Наименование расходного материала],MATCH(Расходка[№],Поиск_расходки[Индекс4],0)),"")</f>
        <v/>
      </c>
      <c r="V35" s="142" t="str">
        <f>IFERROR(INDEX(Расходка[Наименование расходного материала],MATCH(Расходка[№],Поиск_расходки[Индекс5],0)),"")</f>
        <v/>
      </c>
      <c r="W35" s="142" t="str">
        <f>IFERROR(INDEX(Расходка[Наименование расходного материала],MATCH(Расходка[№],Поиск_расходки[Индекс6],0)),"")</f>
        <v/>
      </c>
      <c r="X35" s="142" t="str">
        <f>IFERROR(INDEX(Расходка[Наименование расходного материала],MATCH(Расходка[№],Поиск_расходки[Индекс7],0)),"")</f>
        <v/>
      </c>
      <c r="Y35" s="142" t="str">
        <f>IFERROR(INDEX(Расходка[Наименование расходного материала],MATCH(Расходка[№],Поиск_расходки[Индекс8],0)),"")</f>
        <v/>
      </c>
      <c r="Z35" s="142" t="str">
        <f>IFERROR(INDEX(Расходка[Наименование расходного материала],MATCH(Расходка[№],Поиск_расходки[Индекс9],0)),"")</f>
        <v/>
      </c>
      <c r="AA35" s="142" t="str">
        <f>IFERROR(INDEX(Расходка[Наименование расходного материала],MATCH(Расходка[№],Поиск_расходки[Индекс10],0)),"")</f>
        <v>DES, Calipso</v>
      </c>
      <c r="AB35" s="142" t="str">
        <f>IFERROR(INDEX(Расходка[Наименование расходного материала],MATCH(Расходка[№],Поиск_расходки[Индекс11],0)),"")</f>
        <v>DES, Calipso</v>
      </c>
      <c r="AC35" s="142" t="str">
        <f>IFERROR(INDEX(Расходка[Наименование расходного материала],MATCH(Расходка[№],Поиск_расходки[Индекс12],0)),"")</f>
        <v>DES, Calipso</v>
      </c>
      <c r="AD35" s="142" t="str">
        <f>IFERROR(INDEX(Расходка[Наименование расходного материала],MATCH(Расходка[№],Поиск_расходки[Индекс13],0)),"")</f>
        <v>DES, Calipso</v>
      </c>
      <c r="AF35" s="4" t="s">
        <v>6</v>
      </c>
      <c r="AG35" s="4" t="s">
        <v>450</v>
      </c>
    </row>
    <row r="36" spans="1:33">
      <c r="A36">
        <v>34</v>
      </c>
      <c r="B36" t="s">
        <v>6</v>
      </c>
      <c r="C36" s="161" t="s">
        <v>396</v>
      </c>
      <c r="E36" s="140">
        <f>IF(ISNUMBER(SEARCH('Карта учёта'!$B$13,Расходка[[#This Row],[Наименование расходного материала]])),MAX($E$1:E35)+1,0)</f>
        <v>0</v>
      </c>
      <c r="F36" s="140">
        <f>IF(ISNUMBER(SEARCH('Карта учёта'!$B$14,Расходка[[#This Row],[Наименование расходного материала]])),MAX($F$1:F35)+1,0)</f>
        <v>0</v>
      </c>
      <c r="G36" s="140">
        <f>IF(ISNUMBER(SEARCH('Карта учёта'!$B$15,Расходка[Наименование расходного материала])),MAX($G$1:G35)+1,0)</f>
        <v>0</v>
      </c>
      <c r="H36" s="140">
        <f>IF(ISNUMBER(SEARCH('Карта учёта'!$B$16,Расходка[Наименование расходного материала])),MAX($H$1:H35)+1,0)</f>
        <v>0</v>
      </c>
      <c r="I36" s="140">
        <f>IF(ISNUMBER(SEARCH('Карта учёта'!$B$17,Расходка[Наименование расходного материала])),MAX($I$1:I35)+1,0)</f>
        <v>0</v>
      </c>
      <c r="J36" s="140">
        <f>IF(ISNUMBER(SEARCH('Карта учёта'!$B$18,Расходка[Наименование расходного материала])),MAX($J$1:J35)+1,0)</f>
        <v>0</v>
      </c>
      <c r="K36" s="140">
        <f>IF(ISNUMBER(SEARCH('Карта учёта'!$B$19,Расходка[Наименование расходного материала])),MAX($K$1:K35)+1,0)</f>
        <v>0</v>
      </c>
      <c r="L36" s="140">
        <f>IF(ISNUMBER(SEARCH('Карта учёта'!$B$20,Расходка[Наименование расходного материала])),MAX($L$1:L35)+1,0)</f>
        <v>0</v>
      </c>
      <c r="M36" s="140">
        <f>IF(ISNUMBER(SEARCH('Карта учёта'!$B$21,Расходка[Наименование расходного материала])),MAX($M$1:M35)+1,0)</f>
        <v>0</v>
      </c>
      <c r="N36" s="140">
        <f>IF(ISNUMBER(SEARCH('Карта учёта'!$B$22,Расходка[Наименование расходного материала])),MAX($N$1:N35)+1,0)</f>
        <v>35</v>
      </c>
      <c r="O36" s="140">
        <f>IF(ISNUMBER(SEARCH('Карта учёта'!$B$23,Расходка[Наименование расходного материала])),MAX($O$1:O35)+1,0)</f>
        <v>35</v>
      </c>
      <c r="P36" s="140">
        <f>IF(ISNUMBER(SEARCH('Карта учёта'!$B$24,Расходка[Наименование расходного материала])),MAX($P$1:P35)+1,0)</f>
        <v>35</v>
      </c>
      <c r="Q36" s="140">
        <f>IF(ISNUMBER(SEARCH('Карта учёта'!$B$25,Расходка[Наименование расходного материала])),MAX($Q$1:Q35)+1,0)</f>
        <v>35</v>
      </c>
      <c r="R36" s="142" t="str">
        <f>IFERROR(INDEX(Расходка[Наименование расходного материала],MATCH(Расходка[№],Поиск_расходки[Индекс1],0)),"")</f>
        <v/>
      </c>
      <c r="S36" s="142" t="str">
        <f>IFERROR(INDEX(Расходка[Наименование расходного материала],MATCH(Расходка[№],Поиск_расходки[Индекс2],0)),"")</f>
        <v/>
      </c>
      <c r="T36" s="142" t="str">
        <f>IFERROR(INDEX(Расходка[Наименование расходного материала],MATCH(Расходка[№],Поиск_расходки[Индекс3],0)),"")</f>
        <v/>
      </c>
      <c r="U36" s="142" t="str">
        <f>IFERROR(INDEX(Расходка[Наименование расходного материала],MATCH(Расходка[№],Поиск_расходки[Индекс4],0)),"")</f>
        <v/>
      </c>
      <c r="V36" s="142" t="str">
        <f>IFERROR(INDEX(Расходка[Наименование расходного материала],MATCH(Расходка[№],Поиск_расходки[Индекс5],0)),"")</f>
        <v/>
      </c>
      <c r="W36" s="142" t="str">
        <f>IFERROR(INDEX(Расходка[Наименование расходного материала],MATCH(Расходка[№],Поиск_расходки[Индекс6],0)),"")</f>
        <v/>
      </c>
      <c r="X36" s="142" t="str">
        <f>IFERROR(INDEX(Расходка[Наименование расходного материала],MATCH(Расходка[№],Поиск_расходки[Индекс7],0)),"")</f>
        <v/>
      </c>
      <c r="Y36" s="142" t="str">
        <f>IFERROR(INDEX(Расходка[Наименование расходного материала],MATCH(Расходка[№],Поиск_расходки[Индекс8],0)),"")</f>
        <v/>
      </c>
      <c r="Z36" s="142" t="str">
        <f>IFERROR(INDEX(Расходка[Наименование расходного материала],MATCH(Расходка[№],Поиск_расходки[Индекс9],0)),"")</f>
        <v/>
      </c>
      <c r="AA36" s="142" t="str">
        <f>IFERROR(INDEX(Расходка[Наименование расходного материала],MATCH(Расходка[№],Поиск_расходки[Индекс10],0)),"")</f>
        <v>DES, NanoMed</v>
      </c>
      <c r="AB36" s="142" t="str">
        <f>IFERROR(INDEX(Расходка[Наименование расходного материала],MATCH(Расходка[№],Поиск_расходки[Индекс11],0)),"")</f>
        <v>DES, NanoMed</v>
      </c>
      <c r="AC36" s="142" t="str">
        <f>IFERROR(INDEX(Расходка[Наименование расходного материала],MATCH(Расходка[№],Поиск_расходки[Индекс12],0)),"")</f>
        <v>DES, NanoMed</v>
      </c>
      <c r="AD36" s="142" t="str">
        <f>IFERROR(INDEX(Расходка[Наименование расходного материала],MATCH(Расходка[№],Поиск_расходки[Индекс13],0)),"")</f>
        <v>DES, NanoMed</v>
      </c>
      <c r="AF36" s="4" t="s">
        <v>6</v>
      </c>
      <c r="AG36" s="4" t="s">
        <v>163</v>
      </c>
    </row>
    <row r="37" spans="1:33">
      <c r="A37">
        <v>35</v>
      </c>
      <c r="B37" t="s">
        <v>6</v>
      </c>
      <c r="C37" t="s">
        <v>452</v>
      </c>
      <c r="E37" s="140">
        <f>IF(ISNUMBER(SEARCH('Карта учёта'!$B$13,Расходка[[#This Row],[Наименование расходного материала]])),MAX($E$1:E36)+1,0)</f>
        <v>0</v>
      </c>
      <c r="F37" s="140">
        <f>IF(ISNUMBER(SEARCH('Карта учёта'!$B$14,Расходка[[#This Row],[Наименование расходного материала]])),MAX($F$1:F36)+1,0)</f>
        <v>0</v>
      </c>
      <c r="G37" s="140">
        <f>IF(ISNUMBER(SEARCH('Карта учёта'!$B$15,Расходка[Наименование расходного материала])),MAX($G$1:G36)+1,0)</f>
        <v>0</v>
      </c>
      <c r="H37" s="140">
        <f>IF(ISNUMBER(SEARCH('Карта учёта'!$B$16,Расходка[Наименование расходного материала])),MAX($H$1:H36)+1,0)</f>
        <v>0</v>
      </c>
      <c r="I37" s="140">
        <f>IF(ISNUMBER(SEARCH('Карта учёта'!$B$17,Расходка[Наименование расходного материала])),MAX($I$1:I36)+1,0)</f>
        <v>0</v>
      </c>
      <c r="J37" s="140">
        <f>IF(ISNUMBER(SEARCH('Карта учёта'!$B$18,Расходка[Наименование расходного материала])),MAX($J$1:J36)+1,0)</f>
        <v>0</v>
      </c>
      <c r="K37" s="140">
        <f>IF(ISNUMBER(SEARCH('Карта учёта'!$B$19,Расходка[Наименование расходного материала])),MAX($K$1:K36)+1,0)</f>
        <v>0</v>
      </c>
      <c r="L37" s="140">
        <f>IF(ISNUMBER(SEARCH('Карта учёта'!$B$20,Расходка[Наименование расходного материала])),MAX($L$1:L36)+1,0)</f>
        <v>0</v>
      </c>
      <c r="M37" s="140">
        <f>IF(ISNUMBER(SEARCH('Карта учёта'!$B$21,Расходка[Наименование расходного материала])),MAX($M$1:M36)+1,0)</f>
        <v>0</v>
      </c>
      <c r="N37" s="140">
        <f>IF(ISNUMBER(SEARCH('Карта учёта'!$B$22,Расходка[Наименование расходного материала])),MAX($N$1:N36)+1,0)</f>
        <v>36</v>
      </c>
      <c r="O37" s="140">
        <f>IF(ISNUMBER(SEARCH('Карта учёта'!$B$23,Расходка[Наименование расходного материала])),MAX($O$1:O36)+1,0)</f>
        <v>36</v>
      </c>
      <c r="P37" s="140">
        <f>IF(ISNUMBER(SEARCH('Карта учёта'!$B$24,Расходка[Наименование расходного материала])),MAX($P$1:P36)+1,0)</f>
        <v>36</v>
      </c>
      <c r="Q37" s="140">
        <f>IF(ISNUMBER(SEARCH('Карта учёта'!$B$25,Расходка[Наименование расходного материала])),MAX($Q$1:Q36)+1,0)</f>
        <v>36</v>
      </c>
      <c r="R37" s="142" t="str">
        <f>IFERROR(INDEX(Расходка[Наименование расходного материала],MATCH(Расходка[№],Поиск_расходки[Индекс1],0)),"")</f>
        <v/>
      </c>
      <c r="S37" s="142" t="str">
        <f>IFERROR(INDEX(Расходка[Наименование расходного материала],MATCH(Расходка[№],Поиск_расходки[Индекс2],0)),"")</f>
        <v/>
      </c>
      <c r="T37" s="142" t="str">
        <f>IFERROR(INDEX(Расходка[Наименование расходного материала],MATCH(Расходка[№],Поиск_расходки[Индекс3],0)),"")</f>
        <v/>
      </c>
      <c r="U37" s="142" t="str">
        <f>IFERROR(INDEX(Расходка[Наименование расходного материала],MATCH(Расходка[№],Поиск_расходки[Индекс4],0)),"")</f>
        <v/>
      </c>
      <c r="V37" s="142" t="str">
        <f>IFERROR(INDEX(Расходка[Наименование расходного материала],MATCH(Расходка[№],Поиск_расходки[Индекс5],0)),"")</f>
        <v/>
      </c>
      <c r="W37" s="142" t="str">
        <f>IFERROR(INDEX(Расходка[Наименование расходного материала],MATCH(Расходка[№],Поиск_расходки[Индекс6],0)),"")</f>
        <v/>
      </c>
      <c r="X37" s="142" t="str">
        <f>IFERROR(INDEX(Расходка[Наименование расходного материала],MATCH(Расходка[№],Поиск_расходки[Индекс7],0)),"")</f>
        <v/>
      </c>
      <c r="Y37" s="142" t="str">
        <f>IFERROR(INDEX(Расходка[Наименование расходного материала],MATCH(Расходка[№],Поиск_расходки[Индекс8],0)),"")</f>
        <v/>
      </c>
      <c r="Z37" s="142" t="str">
        <f>IFERROR(INDEX(Расходка[Наименование расходного материала],MATCH(Расходка[№],Поиск_расходки[Индекс9],0)),"")</f>
        <v/>
      </c>
      <c r="AA37" s="142" t="str">
        <f>IFERROR(INDEX(Расходка[Наименование расходного материала],MATCH(Расходка[№],Поиск_расходки[Индекс10],0)),"")</f>
        <v>DES, Resolute Integtity</v>
      </c>
      <c r="AB37" s="142" t="str">
        <f>IFERROR(INDEX(Расходка[Наименование расходного материала],MATCH(Расходка[№],Поиск_расходки[Индекс11],0)),"")</f>
        <v>DES, Resolute Integtity</v>
      </c>
      <c r="AC37" s="142" t="str">
        <f>IFERROR(INDEX(Расходка[Наименование расходного материала],MATCH(Расходка[№],Поиск_расходки[Индекс12],0)),"")</f>
        <v>DES, Resolute Integtity</v>
      </c>
      <c r="AD37" s="142" t="str">
        <f>IFERROR(INDEX(Расходка[Наименование расходного материала],MATCH(Расходка[№],Поиск_расходки[Индекс13],0)),"")</f>
        <v>DES, Resolute Integtity</v>
      </c>
      <c r="AF37" s="4" t="s">
        <v>6</v>
      </c>
      <c r="AG37" s="4" t="s">
        <v>165</v>
      </c>
    </row>
    <row r="38" spans="1:33">
      <c r="A38">
        <v>36</v>
      </c>
      <c r="B38" t="s">
        <v>6</v>
      </c>
      <c r="C38" s="197" t="s">
        <v>441</v>
      </c>
      <c r="E38" s="140">
        <f>IF(ISNUMBER(SEARCH('Карта учёта'!$B$13,Расходка[[#This Row],[Наименование расходного материала]])),MAX($E$1:E37)+1,0)</f>
        <v>0</v>
      </c>
      <c r="F38" s="140">
        <f>IF(ISNUMBER(SEARCH('Карта учёта'!$B$14,Расходка[[#This Row],[Наименование расходного материала]])),MAX($F$1:F37)+1,0)</f>
        <v>0</v>
      </c>
      <c r="G38" s="140">
        <f>IF(ISNUMBER(SEARCH('Карта учёта'!$B$15,Расходка[Наименование расходного материала])),MAX($G$1:G37)+1,0)</f>
        <v>0</v>
      </c>
      <c r="H38" s="140">
        <f>IF(ISNUMBER(SEARCH('Карта учёта'!$B$16,Расходка[Наименование расходного материала])),MAX($H$1:H37)+1,0)</f>
        <v>0</v>
      </c>
      <c r="I38" s="140">
        <f>IF(ISNUMBER(SEARCH('Карта учёта'!$B$17,Расходка[Наименование расходного материала])),MAX($I$1:I37)+1,0)</f>
        <v>0</v>
      </c>
      <c r="J38" s="140">
        <f>IF(ISNUMBER(SEARCH('Карта учёта'!$B$18,Расходка[Наименование расходного материала])),MAX($J$1:J37)+1,0)</f>
        <v>0</v>
      </c>
      <c r="K38" s="140">
        <f>IF(ISNUMBER(SEARCH('Карта учёта'!$B$19,Расходка[Наименование расходного материала])),MAX($K$1:K37)+1,0)</f>
        <v>0</v>
      </c>
      <c r="L38" s="140">
        <f>IF(ISNUMBER(SEARCH('Карта учёта'!$B$20,Расходка[Наименование расходного материала])),MAX($L$1:L37)+1,0)</f>
        <v>0</v>
      </c>
      <c r="M38" s="140">
        <f>IF(ISNUMBER(SEARCH('Карта учёта'!$B$21,Расходка[Наименование расходного материала])),MAX($M$1:M37)+1,0)</f>
        <v>0</v>
      </c>
      <c r="N38" s="140">
        <f>IF(ISNUMBER(SEARCH('Карта учёта'!$B$22,Расходка[Наименование расходного материала])),MAX($N$1:N37)+1,0)</f>
        <v>37</v>
      </c>
      <c r="O38" s="140">
        <f>IF(ISNUMBER(SEARCH('Карта учёта'!$B$23,Расходка[Наименование расходного материала])),MAX($O$1:O37)+1,0)</f>
        <v>37</v>
      </c>
      <c r="P38" s="140">
        <f>IF(ISNUMBER(SEARCH('Карта учёта'!$B$24,Расходка[Наименование расходного материала])),MAX($P$1:P37)+1,0)</f>
        <v>37</v>
      </c>
      <c r="Q38" s="140">
        <f>IF(ISNUMBER(SEARCH('Карта учёта'!$B$25,Расходка[Наименование расходного материала])),MAX($Q$1:Q37)+1,0)</f>
        <v>37</v>
      </c>
      <c r="R38" s="142" t="str">
        <f>IFERROR(INDEX(Расходка[Наименование расходного материала],MATCH(Расходка[№],Поиск_расходки[Индекс1],0)),"")</f>
        <v/>
      </c>
      <c r="S38" s="142" t="str">
        <f>IFERROR(INDEX(Расходка[Наименование расходного материала],MATCH(Расходка[№],Поиск_расходки[Индекс2],0)),"")</f>
        <v/>
      </c>
      <c r="T38" s="142" t="str">
        <f>IFERROR(INDEX(Расходка[Наименование расходного материала],MATCH(Расходка[№],Поиск_расходки[Индекс3],0)),"")</f>
        <v/>
      </c>
      <c r="U38" s="142" t="str">
        <f>IFERROR(INDEX(Расходка[Наименование расходного материала],MATCH(Расходка[№],Поиск_расходки[Индекс4],0)),"")</f>
        <v/>
      </c>
      <c r="V38" s="142" t="str">
        <f>IFERROR(INDEX(Расходка[Наименование расходного материала],MATCH(Расходка[№],Поиск_расходки[Индекс5],0)),"")</f>
        <v/>
      </c>
      <c r="W38" s="142" t="str">
        <f>IFERROR(INDEX(Расходка[Наименование расходного материала],MATCH(Расходка[№],Поиск_расходки[Индекс6],0)),"")</f>
        <v/>
      </c>
      <c r="X38" s="142" t="str">
        <f>IFERROR(INDEX(Расходка[Наименование расходного материала],MATCH(Расходка[№],Поиск_расходки[Индекс7],0)),"")</f>
        <v/>
      </c>
      <c r="Y38" s="142" t="str">
        <f>IFERROR(INDEX(Расходка[Наименование расходного материала],MATCH(Расходка[№],Поиск_расходки[Индекс8],0)),"")</f>
        <v/>
      </c>
      <c r="Z38" s="142" t="str">
        <f>IFERROR(INDEX(Расходка[Наименование расходного материала],MATCH(Расходка[№],Поиск_расходки[Индекс9],0)),"")</f>
        <v/>
      </c>
      <c r="AA38" s="142" t="str">
        <f>IFERROR(INDEX(Расходка[Наименование расходного материала],MATCH(Расходка[№],Поиск_расходки[Индекс10],0)),"")</f>
        <v>DES, Yukon Chrome PC</v>
      </c>
      <c r="AB38" s="142" t="str">
        <f>IFERROR(INDEX(Расходка[Наименование расходного материала],MATCH(Расходка[№],Поиск_расходки[Индекс11],0)),"")</f>
        <v>DES, Yukon Chrome PC</v>
      </c>
      <c r="AC38" s="142" t="str">
        <f>IFERROR(INDEX(Расходка[Наименование расходного материала],MATCH(Расходка[№],Поиск_расходки[Индекс12],0)),"")</f>
        <v>DES, Yukon Chrome PC</v>
      </c>
      <c r="AD38" s="142" t="str">
        <f>IFERROR(INDEX(Расходка[Наименование расходного материала],MATCH(Расходка[№],Поиск_расходки[Индекс13],0)),"")</f>
        <v>DES, Yukon Chrome PC</v>
      </c>
      <c r="AF38" s="4" t="s">
        <v>6</v>
      </c>
      <c r="AG38" s="4" t="s">
        <v>430</v>
      </c>
    </row>
    <row r="39" spans="1:33">
      <c r="A39">
        <v>37</v>
      </c>
      <c r="B39" t="s">
        <v>123</v>
      </c>
      <c r="C39" s="1" t="s">
        <v>397</v>
      </c>
      <c r="E39" s="140">
        <f>IF(ISNUMBER(SEARCH('Карта учёта'!$B$13,Расходка[[#This Row],[Наименование расходного материала]])),MAX($E$1:E38)+1,0)</f>
        <v>0</v>
      </c>
      <c r="F39" s="140">
        <f>IF(ISNUMBER(SEARCH('Карта учёта'!$B$14,Расходка[[#This Row],[Наименование расходного материала]])),MAX($F$1:F38)+1,0)</f>
        <v>0</v>
      </c>
      <c r="G39" s="140">
        <f>IF(ISNUMBER(SEARCH('Карта учёта'!$B$15,Расходка[Наименование расходного материала])),MAX($G$1:G38)+1,0)</f>
        <v>0</v>
      </c>
      <c r="H39" s="140">
        <f>IF(ISNUMBER(SEARCH('Карта учёта'!$B$16,Расходка[Наименование расходного материала])),MAX($H$1:H38)+1,0)</f>
        <v>0</v>
      </c>
      <c r="I39" s="140">
        <f>IF(ISNUMBER(SEARCH('Карта учёта'!$B$17,Расходка[Наименование расходного материала])),MAX($I$1:I38)+1,0)</f>
        <v>0</v>
      </c>
      <c r="J39" s="140">
        <f>IF(ISNUMBER(SEARCH('Карта учёта'!$B$18,Расходка[Наименование расходного материала])),MAX($J$1:J38)+1,0)</f>
        <v>0</v>
      </c>
      <c r="K39" s="140">
        <f>IF(ISNUMBER(SEARCH('Карта учёта'!$B$19,Расходка[Наименование расходного материала])),MAX($K$1:K38)+1,0)</f>
        <v>0</v>
      </c>
      <c r="L39" s="140">
        <f>IF(ISNUMBER(SEARCH('Карта учёта'!$B$20,Расходка[Наименование расходного материала])),MAX($L$1:L38)+1,0)</f>
        <v>0</v>
      </c>
      <c r="M39" s="140">
        <f>IF(ISNUMBER(SEARCH('Карта учёта'!$B$21,Расходка[Наименование расходного материала])),MAX($M$1:M38)+1,0)</f>
        <v>0</v>
      </c>
      <c r="N39" s="140">
        <f>IF(ISNUMBER(SEARCH('Карта учёта'!$B$22,Расходка[Наименование расходного материала])),MAX($N$1:N38)+1,0)</f>
        <v>38</v>
      </c>
      <c r="O39" s="140">
        <f>IF(ISNUMBER(SEARCH('Карта учёта'!$B$23,Расходка[Наименование расходного материала])),MAX($O$1:O38)+1,0)</f>
        <v>38</v>
      </c>
      <c r="P39" s="140">
        <f>IF(ISNUMBER(SEARCH('Карта учёта'!$B$24,Расходка[Наименование расходного материала])),MAX($P$1:P38)+1,0)</f>
        <v>38</v>
      </c>
      <c r="Q39" s="140">
        <f>IF(ISNUMBER(SEARCH('Карта учёта'!$B$25,Расходка[Наименование расходного материала])),MAX($Q$1:Q38)+1,0)</f>
        <v>38</v>
      </c>
      <c r="R39" s="142" t="str">
        <f>IFERROR(INDEX(Расходка[Наименование расходного материала],MATCH(Расходка[№],Поиск_расходки[Индекс1],0)),"")</f>
        <v/>
      </c>
      <c r="S39" s="142" t="str">
        <f>IFERROR(INDEX(Расходка[Наименование расходного материала],MATCH(Расходка[№],Поиск_расходки[Индекс2],0)),"")</f>
        <v/>
      </c>
      <c r="T39" s="142" t="str">
        <f>IFERROR(INDEX(Расходка[Наименование расходного материала],MATCH(Расходка[№],Поиск_расходки[Индекс3],0)),"")</f>
        <v/>
      </c>
      <c r="U39" s="142" t="str">
        <f>IFERROR(INDEX(Расходка[Наименование расходного материала],MATCH(Расходка[№],Поиск_расходки[Индекс4],0)),"")</f>
        <v/>
      </c>
      <c r="V39" s="142" t="str">
        <f>IFERROR(INDEX(Расходка[Наименование расходного материала],MATCH(Расходка[№],Поиск_расходки[Индекс5],0)),"")</f>
        <v/>
      </c>
      <c r="W39" s="142" t="str">
        <f>IFERROR(INDEX(Расходка[Наименование расходного материала],MATCH(Расходка[№],Поиск_расходки[Индекс6],0)),"")</f>
        <v/>
      </c>
      <c r="X39" s="142" t="str">
        <f>IFERROR(INDEX(Расходка[Наименование расходного материала],MATCH(Расходка[№],Поиск_расходки[Индекс7],0)),"")</f>
        <v/>
      </c>
      <c r="Y39" s="142" t="str">
        <f>IFERROR(INDEX(Расходка[Наименование расходного материала],MATCH(Расходка[№],Поиск_расходки[Индекс8],0)),"")</f>
        <v/>
      </c>
      <c r="Z39" s="142" t="str">
        <f>IFERROR(INDEX(Расходка[Наименование расходного материала],MATCH(Расходка[№],Поиск_расходки[Индекс9],0)),"")</f>
        <v/>
      </c>
      <c r="AA39" s="142" t="str">
        <f>IFERROR(INDEX(Расходка[Наименование расходного материала],MATCH(Расходка[№],Поиск_расходки[Индекс10],0)),"")</f>
        <v>DES,Firehawk</v>
      </c>
      <c r="AB39" s="142" t="str">
        <f>IFERROR(INDEX(Расходка[Наименование расходного материала],MATCH(Расходка[№],Поиск_расходки[Индекс11],0)),"")</f>
        <v>DES,Firehawk</v>
      </c>
      <c r="AC39" s="142" t="str">
        <f>IFERROR(INDEX(Расходка[Наименование расходного материала],MATCH(Расходка[№],Поиск_расходки[Индекс12],0)),"")</f>
        <v>DES,Firehawk</v>
      </c>
      <c r="AD39" s="142" t="str">
        <f>IFERROR(INDEX(Расходка[Наименование расходного материала],MATCH(Расходка[№],Поиск_расходки[Индекс13],0)),"")</f>
        <v>DES,Firehawk</v>
      </c>
      <c r="AF39" s="4" t="s">
        <v>6</v>
      </c>
      <c r="AG39" s="4" t="s">
        <v>164</v>
      </c>
    </row>
    <row r="40" spans="1:33">
      <c r="A40">
        <v>38</v>
      </c>
      <c r="B40" t="s">
        <v>123</v>
      </c>
      <c r="C40" s="1" t="s">
        <v>423</v>
      </c>
      <c r="E40" s="140">
        <f>IF(ISNUMBER(SEARCH('Карта учёта'!$B$13,Расходка[[#This Row],[Наименование расходного материала]])),MAX($E$1:E39)+1,0)</f>
        <v>0</v>
      </c>
      <c r="F40" s="140">
        <f>IF(ISNUMBER(SEARCH('Карта учёта'!$B$14,Расходка[[#This Row],[Наименование расходного материала]])),MAX($F$1:F39)+1,0)</f>
        <v>0</v>
      </c>
      <c r="G40" s="140">
        <f>IF(ISNUMBER(SEARCH('Карта учёта'!$B$15,Расходка[Наименование расходного материала])),MAX($G$1:G39)+1,0)</f>
        <v>0</v>
      </c>
      <c r="H40" s="140">
        <f>IF(ISNUMBER(SEARCH('Карта учёта'!$B$16,Расходка[Наименование расходного материала])),MAX($H$1:H39)+1,0)</f>
        <v>0</v>
      </c>
      <c r="I40" s="140">
        <f>IF(ISNUMBER(SEARCH('Карта учёта'!$B$17,Расходка[Наименование расходного материала])),MAX($I$1:I39)+1,0)</f>
        <v>0</v>
      </c>
      <c r="J40" s="140">
        <f>IF(ISNUMBER(SEARCH('Карта учёта'!$B$18,Расходка[Наименование расходного материала])),MAX($J$1:J39)+1,0)</f>
        <v>0</v>
      </c>
      <c r="K40" s="140">
        <f>IF(ISNUMBER(SEARCH('Карта учёта'!$B$19,Расходка[Наименование расходного материала])),MAX($K$1:K39)+1,0)</f>
        <v>0</v>
      </c>
      <c r="L40" s="140">
        <f>IF(ISNUMBER(SEARCH('Карта учёта'!$B$20,Расходка[Наименование расходного материала])),MAX($L$1:L39)+1,0)</f>
        <v>0</v>
      </c>
      <c r="M40" s="140">
        <f>IF(ISNUMBER(SEARCH('Карта учёта'!$B$21,Расходка[Наименование расходного материала])),MAX($M$1:M39)+1,0)</f>
        <v>0</v>
      </c>
      <c r="N40" s="140">
        <f>IF(ISNUMBER(SEARCH('Карта учёта'!$B$22,Расходка[Наименование расходного материала])),MAX($N$1:N39)+1,0)</f>
        <v>39</v>
      </c>
      <c r="O40" s="140">
        <f>IF(ISNUMBER(SEARCH('Карта учёта'!$B$23,Расходка[Наименование расходного материала])),MAX($O$1:O39)+1,0)</f>
        <v>39</v>
      </c>
      <c r="P40" s="140">
        <f>IF(ISNUMBER(SEARCH('Карта учёта'!$B$24,Расходка[Наименование расходного материала])),MAX($P$1:P39)+1,0)</f>
        <v>39</v>
      </c>
      <c r="Q40" s="140">
        <f>IF(ISNUMBER(SEARCH('Карта учёта'!$B$25,Расходка[Наименование расходного материала])),MAX($Q$1:Q39)+1,0)</f>
        <v>39</v>
      </c>
      <c r="R40" s="142" t="str">
        <f>IFERROR(INDEX(Расходка[Наименование расходного материала],MATCH(Расходка[№],Поиск_расходки[Индекс1],0)),"")</f>
        <v/>
      </c>
      <c r="S40" s="142" t="str">
        <f>IFERROR(INDEX(Расходка[Наименование расходного материала],MATCH(Расходка[№],Поиск_расходки[Индекс2],0)),"")</f>
        <v/>
      </c>
      <c r="T40" s="142" t="str">
        <f>IFERROR(INDEX(Расходка[Наименование расходного материала],MATCH(Расходка[№],Поиск_расходки[Индекс3],0)),"")</f>
        <v/>
      </c>
      <c r="U40" s="142" t="str">
        <f>IFERROR(INDEX(Расходка[Наименование расходного материала],MATCH(Расходка[№],Поиск_расходки[Индекс4],0)),"")</f>
        <v/>
      </c>
      <c r="V40" s="142" t="str">
        <f>IFERROR(INDEX(Расходка[Наименование расходного материала],MATCH(Расходка[№],Поиск_расходки[Индекс5],0)),"")</f>
        <v/>
      </c>
      <c r="W40" s="142" t="str">
        <f>IFERROR(INDEX(Расходка[Наименование расходного материала],MATCH(Расходка[№],Поиск_расходки[Индекс6],0)),"")</f>
        <v/>
      </c>
      <c r="X40" s="142" t="str">
        <f>IFERROR(INDEX(Расходка[Наименование расходного материала],MATCH(Расходка[№],Поиск_расходки[Индекс7],0)),"")</f>
        <v/>
      </c>
      <c r="Y40" s="142" t="str">
        <f>IFERROR(INDEX(Расходка[Наименование расходного материала],MATCH(Расходка[№],Поиск_расходки[Индекс8],0)),"")</f>
        <v/>
      </c>
      <c r="Z40" s="142" t="str">
        <f>IFERROR(INDEX(Расходка[Наименование расходного материала],MATCH(Расходка[№],Поиск_расходки[Индекс9],0)),"")</f>
        <v/>
      </c>
      <c r="AA40" s="142" t="str">
        <f>IFERROR(INDEX(Расходка[Наименование расходного материала],MATCH(Расходка[№],Поиск_расходки[Индекс10],0)),"")</f>
        <v>Guidezilla™ II 6F</v>
      </c>
      <c r="AB40" s="142" t="str">
        <f>IFERROR(INDEX(Расходка[Наименование расходного материала],MATCH(Расходка[№],Поиск_расходки[Индекс11],0)),"")</f>
        <v>Guidezilla™ II 6F</v>
      </c>
      <c r="AC40" s="142" t="str">
        <f>IFERROR(INDEX(Расходка[Наименование расходного материала],MATCH(Расходка[№],Поиск_расходки[Индекс12],0)),"")</f>
        <v>Guidezilla™ II 6F</v>
      </c>
      <c r="AD40" s="142" t="str">
        <f>IFERROR(INDEX(Расходка[Наименование расходного материала],MATCH(Расходка[№],Поиск_расходки[Индекс13],0)),"")</f>
        <v>Guidezilla™ II 6F</v>
      </c>
      <c r="AF40" s="4" t="s">
        <v>6</v>
      </c>
      <c r="AG40" s="4" t="s">
        <v>431</v>
      </c>
    </row>
    <row r="41" spans="1:33">
      <c r="A41">
        <v>39</v>
      </c>
      <c r="B41" t="s">
        <v>4</v>
      </c>
      <c r="C41" t="s">
        <v>442</v>
      </c>
      <c r="E41" s="140">
        <f>IF(ISNUMBER(SEARCH('Карта учёта'!$B$13,Расходка[[#This Row],[Наименование расходного материала]])),MAX($E$1:E40)+1,0)</f>
        <v>0</v>
      </c>
      <c r="F41" s="140">
        <f>IF(ISNUMBER(SEARCH('Карта учёта'!$B$14,Расходка[[#This Row],[Наименование расходного материала]])),MAX($F$1:F40)+1,0)</f>
        <v>0</v>
      </c>
      <c r="G41" s="140">
        <f>IF(ISNUMBER(SEARCH('Карта учёта'!$B$15,Расходка[Наименование расходного материала])),MAX($G$1:G40)+1,0)</f>
        <v>0</v>
      </c>
      <c r="H41" s="140">
        <f>IF(ISNUMBER(SEARCH('Карта учёта'!$B$16,Расходка[Наименование расходного материала])),MAX($H$1:H40)+1,0)</f>
        <v>0</v>
      </c>
      <c r="I41" s="140">
        <f>IF(ISNUMBER(SEARCH('Карта учёта'!$B$17,Расходка[Наименование расходного материала])),MAX($I$1:I40)+1,0)</f>
        <v>0</v>
      </c>
      <c r="J41" s="140">
        <f>IF(ISNUMBER(SEARCH('Карта учёта'!$B$18,Расходка[Наименование расходного материала])),MAX($J$1:J40)+1,0)</f>
        <v>1</v>
      </c>
      <c r="K41" s="140">
        <f>IF(ISNUMBER(SEARCH('Карта учёта'!$B$19,Расходка[Наименование расходного материала])),MAX($K$1:K40)+1,0)</f>
        <v>0</v>
      </c>
      <c r="L41" s="140">
        <f>IF(ISNUMBER(SEARCH('Карта учёта'!$B$20,Расходка[Наименование расходного материала])),MAX($L$1:L40)+1,0)</f>
        <v>0</v>
      </c>
      <c r="M41" s="140">
        <f>IF(ISNUMBER(SEARCH('Карта учёта'!$B$21,Расходка[Наименование расходного материала])),MAX($M$1:M40)+1,0)</f>
        <v>0</v>
      </c>
      <c r="N41" s="140">
        <f>IF(ISNUMBER(SEARCH('Карта учёта'!$B$22,Расходка[Наименование расходного материала])),MAX($N$1:N40)+1,0)</f>
        <v>40</v>
      </c>
      <c r="O41" s="140">
        <f>IF(ISNUMBER(SEARCH('Карта учёта'!$B$23,Расходка[Наименование расходного материала])),MAX($O$1:O40)+1,0)</f>
        <v>40</v>
      </c>
      <c r="P41" s="140">
        <f>IF(ISNUMBER(SEARCH('Карта учёта'!$B$24,Расходка[Наименование расходного материала])),MAX($P$1:P40)+1,0)</f>
        <v>40</v>
      </c>
      <c r="Q41" s="140">
        <f>IF(ISNUMBER(SEARCH('Карта учёта'!$B$25,Расходка[Наименование расходного материала])),MAX($Q$1:Q40)+1,0)</f>
        <v>40</v>
      </c>
      <c r="R41" s="142" t="str">
        <f>IFERROR(INDEX(Расходка[Наименование расходного материала],MATCH(Расходка[№],Поиск_расходки[Индекс1],0)),"")</f>
        <v/>
      </c>
      <c r="S41" s="142" t="str">
        <f>IFERROR(INDEX(Расходка[Наименование расходного материала],MATCH(Расходка[№],Поиск_расходки[Индекс2],0)),"")</f>
        <v/>
      </c>
      <c r="T41" s="142" t="str">
        <f>IFERROR(INDEX(Расходка[Наименование расходного материала],MATCH(Расходка[№],Поиск_расходки[Индекс3],0)),"")</f>
        <v/>
      </c>
      <c r="U41" s="142" t="str">
        <f>IFERROR(INDEX(Расходка[Наименование расходного материала],MATCH(Расходка[№],Поиск_расходки[Индекс4],0)),"")</f>
        <v/>
      </c>
      <c r="V41" s="142" t="str">
        <f>IFERROR(INDEX(Расходка[Наименование расходного материала],MATCH(Расходка[№],Поиск_расходки[Индекс5],0)),"")</f>
        <v/>
      </c>
      <c r="W41" s="142" t="str">
        <f>IFERROR(INDEX(Расходка[Наименование расходного материала],MATCH(Расходка[№],Поиск_расходки[Индекс6],0)),"")</f>
        <v/>
      </c>
      <c r="X41" s="142" t="str">
        <f>IFERROR(INDEX(Расходка[Наименование расходного материала],MATCH(Расходка[№],Поиск_расходки[Индекс7],0)),"")</f>
        <v/>
      </c>
      <c r="Y41" s="142" t="str">
        <f>IFERROR(INDEX(Расходка[Наименование расходного материала],MATCH(Расходка[№],Поиск_расходки[Индекс8],0)),"")</f>
        <v/>
      </c>
      <c r="Z41" s="142" t="str">
        <f>IFERROR(INDEX(Расходка[Наименование расходного материала],MATCH(Расходка[№],Поиск_расходки[Индекс9],0)),"")</f>
        <v/>
      </c>
      <c r="AA41" s="142" t="str">
        <f>IFERROR(INDEX(Расходка[Наименование расходного материала],MATCH(Расходка[№],Поиск_расходки[Индекс10],0)),"")</f>
        <v>Telescope ™ II 6F</v>
      </c>
      <c r="AB41" s="142" t="str">
        <f>IFERROR(INDEX(Расходка[Наименование расходного материала],MATCH(Расходка[№],Поиск_расходки[Индекс11],0)),"")</f>
        <v>Telescope ™ II 6F</v>
      </c>
      <c r="AC41" s="142" t="str">
        <f>IFERROR(INDEX(Расходка[Наименование расходного материала],MATCH(Расходка[№],Поиск_расходки[Индекс12],0)),"")</f>
        <v>Telescope ™ II 6F</v>
      </c>
      <c r="AD41" s="142" t="str">
        <f>IFERROR(INDEX(Расходка[Наименование расходного материала],MATCH(Расходка[№],Поиск_расходки[Индекс13],0)),"")</f>
        <v>Telescope ™ II 6F</v>
      </c>
      <c r="AF41" s="4" t="s">
        <v>6</v>
      </c>
      <c r="AG41" s="4" t="s">
        <v>167</v>
      </c>
    </row>
    <row r="42" spans="1:33">
      <c r="A42">
        <v>40</v>
      </c>
      <c r="B42" t="s">
        <v>4</v>
      </c>
      <c r="C42" t="s">
        <v>443</v>
      </c>
      <c r="E42" s="140">
        <f>IF(ISNUMBER(SEARCH('Карта учёта'!$B$13,Расходка[[#This Row],[Наименование расходного материала]])),MAX($E$1:E41)+1,0)</f>
        <v>0</v>
      </c>
      <c r="F42" s="140">
        <f>IF(ISNUMBER(SEARCH('Карта учёта'!$B$14,Расходка[[#This Row],[Наименование расходного материала]])),MAX($F$1:F41)+1,0)</f>
        <v>0</v>
      </c>
      <c r="G42" s="140">
        <f>IF(ISNUMBER(SEARCH('Карта учёта'!$B$15,Расходка[Наименование расходного материала])),MAX($G$1:G41)+1,0)</f>
        <v>0</v>
      </c>
      <c r="H42" s="140">
        <f>IF(ISNUMBER(SEARCH('Карта учёта'!$B$16,Расходка[Наименование расходного материала])),MAX($H$1:H41)+1,0)</f>
        <v>0</v>
      </c>
      <c r="I42" s="140">
        <f>IF(ISNUMBER(SEARCH('Карта учёта'!$B$17,Расходка[Наименование расходного материала])),MAX($I$1:I41)+1,0)</f>
        <v>0</v>
      </c>
      <c r="J42" s="140">
        <f>IF(ISNUMBER(SEARCH('Карта учёта'!$B$18,Расходка[Наименование расходного материала])),MAX($J$1:J41)+1,0)</f>
        <v>0</v>
      </c>
      <c r="K42" s="140">
        <f>IF(ISNUMBER(SEARCH('Карта учёта'!$B$19,Расходка[Наименование расходного материала])),MAX($K$1:K41)+1,0)</f>
        <v>0</v>
      </c>
      <c r="L42" s="140">
        <f>IF(ISNUMBER(SEARCH('Карта учёта'!$B$20,Расходка[Наименование расходного материала])),MAX($L$1:L41)+1,0)</f>
        <v>0</v>
      </c>
      <c r="M42" s="140">
        <f>IF(ISNUMBER(SEARCH('Карта учёта'!$B$21,Расходка[Наименование расходного материала])),MAX($M$1:M41)+1,0)</f>
        <v>0</v>
      </c>
      <c r="N42" s="140">
        <f>IF(ISNUMBER(SEARCH('Карта учёта'!$B$22,Расходка[Наименование расходного материала])),MAX($N$1:N41)+1,0)</f>
        <v>41</v>
      </c>
      <c r="O42" s="140">
        <f>IF(ISNUMBER(SEARCH('Карта учёта'!$B$23,Расходка[Наименование расходного материала])),MAX($O$1:O41)+1,0)</f>
        <v>41</v>
      </c>
      <c r="P42" s="140">
        <f>IF(ISNUMBER(SEARCH('Карта учёта'!$B$24,Расходка[Наименование расходного материала])),MAX($P$1:P41)+1,0)</f>
        <v>41</v>
      </c>
      <c r="Q42" s="140">
        <f>IF(ISNUMBER(SEARCH('Карта учёта'!$B$25,Расходка[Наименование расходного материала])),MAX($Q$1:Q41)+1,0)</f>
        <v>41</v>
      </c>
      <c r="R42" s="142" t="str">
        <f>IFERROR(INDEX(Расходка[Наименование расходного материала],MATCH(Расходка[№],Поиск_расходки[Индекс1],0)),"")</f>
        <v/>
      </c>
      <c r="S42" s="142" t="str">
        <f>IFERROR(INDEX(Расходка[Наименование расходного материала],MATCH(Расходка[№],Поиск_расходки[Индекс2],0)),"")</f>
        <v/>
      </c>
      <c r="T42" s="142" t="str">
        <f>IFERROR(INDEX(Расходка[Наименование расходного материала],MATCH(Расходка[№],Поиск_расходки[Индекс3],0)),"")</f>
        <v/>
      </c>
      <c r="U42" s="142" t="str">
        <f>IFERROR(INDEX(Расходка[Наименование расходного материала],MATCH(Расходка[№],Поиск_расходки[Индекс4],0)),"")</f>
        <v/>
      </c>
      <c r="V42" s="142" t="str">
        <f>IFERROR(INDEX(Расходка[Наименование расходного материала],MATCH(Расходка[№],Поиск_расходки[Индекс5],0)),"")</f>
        <v/>
      </c>
      <c r="W42" s="142" t="str">
        <f>IFERROR(INDEX(Расходка[Наименование расходного материала],MATCH(Расходка[№],Поиск_расходки[Индекс6],0)),"")</f>
        <v/>
      </c>
      <c r="X42" s="142" t="str">
        <f>IFERROR(INDEX(Расходка[Наименование расходного материала],MATCH(Расходка[№],Поиск_расходки[Индекс7],0)),"")</f>
        <v/>
      </c>
      <c r="Y42" s="142" t="str">
        <f>IFERROR(INDEX(Расходка[Наименование расходного материала],MATCH(Расходка[№],Поиск_расходки[Индекс8],0)),"")</f>
        <v/>
      </c>
      <c r="Z42" s="142" t="str">
        <f>IFERROR(INDEX(Расходка[Наименование расходного материала],MATCH(Расходка[№],Поиск_расходки[Индекс9],0)),"")</f>
        <v/>
      </c>
      <c r="AA42" s="142" t="str">
        <f>IFERROR(INDEX(Расходка[Наименование расходного материала],MATCH(Расходка[№],Поиск_расходки[Индекс10],0)),"")</f>
        <v>Launcher 6F AL 1</v>
      </c>
      <c r="AB42" s="142" t="str">
        <f>IFERROR(INDEX(Расходка[Наименование расходного материала],MATCH(Расходка[№],Поиск_расходки[Индекс11],0)),"")</f>
        <v>Launcher 6F AL 1</v>
      </c>
      <c r="AC42" s="142" t="str">
        <f>IFERROR(INDEX(Расходка[Наименование расходного материала],MATCH(Расходка[№],Поиск_расходки[Индекс12],0)),"")</f>
        <v>Launcher 6F AL 1</v>
      </c>
      <c r="AD42" s="142" t="str">
        <f>IFERROR(INDEX(Расходка[Наименование расходного материала],MATCH(Расходка[№],Поиск_расходки[Индекс13],0)),"")</f>
        <v>Launcher 6F AL 1</v>
      </c>
      <c r="AF42" s="4" t="s">
        <v>6</v>
      </c>
      <c r="AG42" s="4" t="s">
        <v>168</v>
      </c>
    </row>
    <row r="43" spans="1:33">
      <c r="A43">
        <v>41</v>
      </c>
      <c r="B43" t="s">
        <v>4</v>
      </c>
      <c r="C43" t="s">
        <v>398</v>
      </c>
      <c r="E43" s="140">
        <f>IF(ISNUMBER(SEARCH('Карта учёта'!$B$13,Расходка[[#This Row],[Наименование расходного материала]])),MAX($E$1:E42)+1,0)</f>
        <v>0</v>
      </c>
      <c r="F43" s="140">
        <f>IF(ISNUMBER(SEARCH('Карта учёта'!$B$14,Расходка[[#This Row],[Наименование расходного материала]])),MAX($F$1:F42)+1,0)</f>
        <v>0</v>
      </c>
      <c r="G43" s="140">
        <f>IF(ISNUMBER(SEARCH('Карта учёта'!$B$15,Расходка[Наименование расходного материала])),MAX($G$1:G42)+1,0)</f>
        <v>1</v>
      </c>
      <c r="H43" s="140">
        <f>IF(ISNUMBER(SEARCH('Карта учёта'!$B$16,Расходка[Наименование расходного материала])),MAX($H$1:H42)+1,0)</f>
        <v>0</v>
      </c>
      <c r="I43" s="140">
        <f>IF(ISNUMBER(SEARCH('Карта учёта'!$B$17,Расходка[Наименование расходного материала])),MAX($I$1:I42)+1,0)</f>
        <v>0</v>
      </c>
      <c r="J43" s="140">
        <f>IF(ISNUMBER(SEARCH('Карта учёта'!$B$18,Расходка[Наименование расходного материала])),MAX($J$1:J42)+1,0)</f>
        <v>0</v>
      </c>
      <c r="K43" s="140">
        <f>IF(ISNUMBER(SEARCH('Карта учёта'!$B$19,Расходка[Наименование расходного материала])),MAX($K$1:K42)+1,0)</f>
        <v>0</v>
      </c>
      <c r="L43" s="140">
        <f>IF(ISNUMBER(SEARCH('Карта учёта'!$B$20,Расходка[Наименование расходного материала])),MAX($L$1:L42)+1,0)</f>
        <v>0</v>
      </c>
      <c r="M43" s="140">
        <f>IF(ISNUMBER(SEARCH('Карта учёта'!$B$21,Расходка[Наименование расходного материала])),MAX($M$1:M42)+1,0)</f>
        <v>0</v>
      </c>
      <c r="N43" s="140">
        <f>IF(ISNUMBER(SEARCH('Карта учёта'!$B$22,Расходка[Наименование расходного материала])),MAX($N$1:N42)+1,0)</f>
        <v>42</v>
      </c>
      <c r="O43" s="140">
        <f>IF(ISNUMBER(SEARCH('Карта учёта'!$B$23,Расходка[Наименование расходного материала])),MAX($O$1:O42)+1,0)</f>
        <v>42</v>
      </c>
      <c r="P43" s="140">
        <f>IF(ISNUMBER(SEARCH('Карта учёта'!$B$24,Расходка[Наименование расходного материала])),MAX($P$1:P42)+1,0)</f>
        <v>42</v>
      </c>
      <c r="Q43" s="140">
        <f>IF(ISNUMBER(SEARCH('Карта учёта'!$B$25,Расходка[Наименование расходного материала])),MAX($Q$1:Q42)+1,0)</f>
        <v>42</v>
      </c>
      <c r="R43" s="142" t="str">
        <f>IFERROR(INDEX(Расходка[Наименование расходного материала],MATCH(Расходка[№],Поиск_расходки[Индекс1],0)),"")</f>
        <v/>
      </c>
      <c r="S43" s="142" t="str">
        <f>IFERROR(INDEX(Расходка[Наименование расходного материала],MATCH(Расходка[№],Поиск_расходки[Индекс2],0)),"")</f>
        <v/>
      </c>
      <c r="T43" s="142" t="str">
        <f>IFERROR(INDEX(Расходка[Наименование расходного материала],MATCH(Расходка[№],Поиск_расходки[Индекс3],0)),"")</f>
        <v/>
      </c>
      <c r="U43" s="142" t="str">
        <f>IFERROR(INDEX(Расходка[Наименование расходного материала],MATCH(Расходка[№],Поиск_расходки[Индекс4],0)),"")</f>
        <v/>
      </c>
      <c r="V43" s="142" t="str">
        <f>IFERROR(INDEX(Расходка[Наименование расходного материала],MATCH(Расходка[№],Поиск_расходки[Индекс5],0)),"")</f>
        <v/>
      </c>
      <c r="W43" s="142" t="str">
        <f>IFERROR(INDEX(Расходка[Наименование расходного материала],MATCH(Расходка[№],Поиск_расходки[Индекс6],0)),"")</f>
        <v/>
      </c>
      <c r="X43" s="142" t="str">
        <f>IFERROR(INDEX(Расходка[Наименование расходного материала],MATCH(Расходка[№],Поиск_расходки[Индекс7],0)),"")</f>
        <v/>
      </c>
      <c r="Y43" s="142" t="str">
        <f>IFERROR(INDEX(Расходка[Наименование расходного материала],MATCH(Расходка[№],Поиск_расходки[Индекс8],0)),"")</f>
        <v/>
      </c>
      <c r="Z43" s="142" t="str">
        <f>IFERROR(INDEX(Расходка[Наименование расходного материала],MATCH(Расходка[№],Поиск_расходки[Индекс9],0)),"")</f>
        <v/>
      </c>
      <c r="AA43" s="142" t="str">
        <f>IFERROR(INDEX(Расходка[Наименование расходного материала],MATCH(Расходка[№],Поиск_расходки[Индекс10],0)),"")</f>
        <v>Launcher 6F AL 2</v>
      </c>
      <c r="AB43" s="142" t="str">
        <f>IFERROR(INDEX(Расходка[Наименование расходного материала],MATCH(Расходка[№],Поиск_расходки[Индекс11],0)),"")</f>
        <v>Launcher 6F AL 2</v>
      </c>
      <c r="AC43" s="142" t="str">
        <f>IFERROR(INDEX(Расходка[Наименование расходного материала],MATCH(Расходка[№],Поиск_расходки[Индекс12],0)),"")</f>
        <v>Launcher 6F AL 2</v>
      </c>
      <c r="AD43" s="142" t="str">
        <f>IFERROR(INDEX(Расходка[Наименование расходного материала],MATCH(Расходка[№],Поиск_расходки[Индекс13],0)),"")</f>
        <v>Launcher 6F AL 2</v>
      </c>
      <c r="AF43" s="4" t="s">
        <v>6</v>
      </c>
      <c r="AG43" s="4" t="s">
        <v>417</v>
      </c>
    </row>
    <row r="44" spans="1:33">
      <c r="A44">
        <v>42</v>
      </c>
      <c r="B44" t="s">
        <v>4</v>
      </c>
      <c r="C44" t="s">
        <v>399</v>
      </c>
      <c r="E44" s="140">
        <f>IF(ISNUMBER(SEARCH('Карта учёта'!$B$13,Расходка[[#This Row],[Наименование расходного материала]])),MAX($E$1:E43)+1,0)</f>
        <v>0</v>
      </c>
      <c r="F44" s="140">
        <f>IF(ISNUMBER(SEARCH('Карта учёта'!$B$14,Расходка[[#This Row],[Наименование расходного материала]])),MAX($F$1:F43)+1,0)</f>
        <v>0</v>
      </c>
      <c r="G44" s="140">
        <f>IF(ISNUMBER(SEARCH('Карта учёта'!$B$15,Расходка[Наименование расходного материала])),MAX($G$1:G43)+1,0)</f>
        <v>0</v>
      </c>
      <c r="H44" s="140">
        <f>IF(ISNUMBER(SEARCH('Карта учёта'!$B$16,Расходка[Наименование расходного материала])),MAX($H$1:H43)+1,0)</f>
        <v>0</v>
      </c>
      <c r="I44" s="140">
        <f>IF(ISNUMBER(SEARCH('Карта учёта'!$B$17,Расходка[Наименование расходного материала])),MAX($I$1:I43)+1,0)</f>
        <v>0</v>
      </c>
      <c r="J44" s="140">
        <f>IF(ISNUMBER(SEARCH('Карта учёта'!$B$18,Расходка[Наименование расходного материала])),MAX($J$1:J43)+1,0)</f>
        <v>0</v>
      </c>
      <c r="K44" s="140">
        <f>IF(ISNUMBER(SEARCH('Карта учёта'!$B$19,Расходка[Наименование расходного материала])),MAX($K$1:K43)+1,0)</f>
        <v>0</v>
      </c>
      <c r="L44" s="140">
        <f>IF(ISNUMBER(SEARCH('Карта учёта'!$B$20,Расходка[Наименование расходного материала])),MAX($L$1:L43)+1,0)</f>
        <v>0</v>
      </c>
      <c r="M44" s="140">
        <f>IF(ISNUMBER(SEARCH('Карта учёта'!$B$21,Расходка[Наименование расходного материала])),MAX($M$1:M43)+1,0)</f>
        <v>0</v>
      </c>
      <c r="N44" s="140">
        <f>IF(ISNUMBER(SEARCH('Карта учёта'!$B$22,Расходка[Наименование расходного материала])),MAX($N$1:N43)+1,0)</f>
        <v>43</v>
      </c>
      <c r="O44" s="140">
        <f>IF(ISNUMBER(SEARCH('Карта учёта'!$B$23,Расходка[Наименование расходного материала])),MAX($O$1:O43)+1,0)</f>
        <v>43</v>
      </c>
      <c r="P44" s="140">
        <f>IF(ISNUMBER(SEARCH('Карта учёта'!$B$24,Расходка[Наименование расходного материала])),MAX($P$1:P43)+1,0)</f>
        <v>43</v>
      </c>
      <c r="Q44" s="140">
        <f>IF(ISNUMBER(SEARCH('Карта учёта'!$B$25,Расходка[Наименование расходного материала])),MAX($Q$1:Q43)+1,0)</f>
        <v>43</v>
      </c>
      <c r="R44" s="142" t="str">
        <f>IFERROR(INDEX(Расходка[Наименование расходного материала],MATCH(Расходка[№],Поиск_расходки[Индекс1],0)),"")</f>
        <v/>
      </c>
      <c r="S44" s="142" t="str">
        <f>IFERROR(INDEX(Расходка[Наименование расходного материала],MATCH(Расходка[№],Поиск_расходки[Индекс2],0)),"")</f>
        <v/>
      </c>
      <c r="T44" s="142" t="str">
        <f>IFERROR(INDEX(Расходка[Наименование расходного материала],MATCH(Расходка[№],Поиск_расходки[Индекс3],0)),"")</f>
        <v/>
      </c>
      <c r="U44" s="142" t="str">
        <f>IFERROR(INDEX(Расходка[Наименование расходного материала],MATCH(Расходка[№],Поиск_расходки[Индекс4],0)),"")</f>
        <v/>
      </c>
      <c r="V44" s="142" t="str">
        <f>IFERROR(INDEX(Расходка[Наименование расходного материала],MATCH(Расходка[№],Поиск_расходки[Индекс5],0)),"")</f>
        <v/>
      </c>
      <c r="W44" s="142" t="str">
        <f>IFERROR(INDEX(Расходка[Наименование расходного материала],MATCH(Расходка[№],Поиск_расходки[Индекс6],0)),"")</f>
        <v/>
      </c>
      <c r="X44" s="142" t="str">
        <f>IFERROR(INDEX(Расходка[Наименование расходного материала],MATCH(Расходка[№],Поиск_расходки[Индекс7],0)),"")</f>
        <v/>
      </c>
      <c r="Y44" s="142" t="str">
        <f>IFERROR(INDEX(Расходка[Наименование расходного материала],MATCH(Расходка[№],Поиск_расходки[Индекс8],0)),"")</f>
        <v/>
      </c>
      <c r="Z44" s="142" t="str">
        <f>IFERROR(INDEX(Расходка[Наименование расходного материала],MATCH(Расходка[№],Поиск_расходки[Индекс9],0)),"")</f>
        <v/>
      </c>
      <c r="AA44" s="142" t="str">
        <f>IFERROR(INDEX(Расходка[Наименование расходного материала],MATCH(Расходка[№],Поиск_расходки[Индекс10],0)),"")</f>
        <v>Launcher 6F EBU 3.5</v>
      </c>
      <c r="AB44" s="142" t="str">
        <f>IFERROR(INDEX(Расходка[Наименование расходного материала],MATCH(Расходка[№],Поиск_расходки[Индекс11],0)),"")</f>
        <v>Launcher 6F EBU 3.5</v>
      </c>
      <c r="AC44" s="142" t="str">
        <f>IFERROR(INDEX(Расходка[Наименование расходного материала],MATCH(Расходка[№],Поиск_расходки[Индекс12],0)),"")</f>
        <v>Launcher 6F EBU 3.5</v>
      </c>
      <c r="AD44" s="142" t="str">
        <f>IFERROR(INDEX(Расходка[Наименование расходного материала],MATCH(Расходка[№],Поиск_расходки[Индекс13],0)),"")</f>
        <v>Launcher 6F EBU 3.5</v>
      </c>
      <c r="AF44" s="4" t="s">
        <v>6</v>
      </c>
      <c r="AG44" s="4" t="s">
        <v>418</v>
      </c>
    </row>
    <row r="45" spans="1:33">
      <c r="A45">
        <v>43</v>
      </c>
      <c r="B45" t="s">
        <v>4</v>
      </c>
      <c r="C45" t="s">
        <v>400</v>
      </c>
      <c r="E45" s="140">
        <f>IF(ISNUMBER(SEARCH('Карта учёта'!$B$13,Расходка[[#This Row],[Наименование расходного материала]])),MAX($E$1:E44)+1,0)</f>
        <v>0</v>
      </c>
      <c r="F45" s="140">
        <f>IF(ISNUMBER(SEARCH('Карта учёта'!$B$14,Расходка[[#This Row],[Наименование расходного материала]])),MAX($F$1:F44)+1,0)</f>
        <v>0</v>
      </c>
      <c r="G45" s="140">
        <f>IF(ISNUMBER(SEARCH('Карта учёта'!$B$15,Расходка[Наименование расходного материала])),MAX($G$1:G44)+1,0)</f>
        <v>0</v>
      </c>
      <c r="H45" s="140">
        <f>IF(ISNUMBER(SEARCH('Карта учёта'!$B$16,Расходка[Наименование расходного материала])),MAX($H$1:H44)+1,0)</f>
        <v>0</v>
      </c>
      <c r="I45" s="140">
        <f>IF(ISNUMBER(SEARCH('Карта учёта'!$B$17,Расходка[Наименование расходного материала])),MAX($I$1:I44)+1,0)</f>
        <v>0</v>
      </c>
      <c r="J45" s="140">
        <f>IF(ISNUMBER(SEARCH('Карта учёта'!$B$18,Расходка[Наименование расходного материала])),MAX($J$1:J44)+1,0)</f>
        <v>0</v>
      </c>
      <c r="K45" s="140">
        <f>IF(ISNUMBER(SEARCH('Карта учёта'!$B$19,Расходка[Наименование расходного материала])),MAX($K$1:K44)+1,0)</f>
        <v>0</v>
      </c>
      <c r="L45" s="140">
        <f>IF(ISNUMBER(SEARCH('Карта учёта'!$B$20,Расходка[Наименование расходного материала])),MAX($L$1:L44)+1,0)</f>
        <v>0</v>
      </c>
      <c r="M45" s="140">
        <f>IF(ISNUMBER(SEARCH('Карта учёта'!$B$21,Расходка[Наименование расходного материала])),MAX($M$1:M44)+1,0)</f>
        <v>0</v>
      </c>
      <c r="N45" s="140">
        <f>IF(ISNUMBER(SEARCH('Карта учёта'!$B$22,Расходка[Наименование расходного материала])),MAX($N$1:N44)+1,0)</f>
        <v>44</v>
      </c>
      <c r="O45" s="140">
        <f>IF(ISNUMBER(SEARCH('Карта учёта'!$B$23,Расходка[Наименование расходного материала])),MAX($O$1:O44)+1,0)</f>
        <v>44</v>
      </c>
      <c r="P45" s="140">
        <f>IF(ISNUMBER(SEARCH('Карта учёта'!$B$24,Расходка[Наименование расходного материала])),MAX($P$1:P44)+1,0)</f>
        <v>44</v>
      </c>
      <c r="Q45" s="140">
        <f>IF(ISNUMBER(SEARCH('Карта учёта'!$B$25,Расходка[Наименование расходного материала])),MAX($Q$1:Q44)+1,0)</f>
        <v>44</v>
      </c>
      <c r="R45" s="142" t="str">
        <f>IFERROR(INDEX(Расходка[Наименование расходного материала],MATCH(Расходка[№],Поиск_расходки[Индекс1],0)),"")</f>
        <v/>
      </c>
      <c r="S45" s="142" t="str">
        <f>IFERROR(INDEX(Расходка[Наименование расходного материала],MATCH(Расходка[№],Поиск_расходки[Индекс2],0)),"")</f>
        <v/>
      </c>
      <c r="T45" s="142" t="str">
        <f>IFERROR(INDEX(Расходка[Наименование расходного материала],MATCH(Расходка[№],Поиск_расходки[Индекс3],0)),"")</f>
        <v/>
      </c>
      <c r="U45" s="142" t="str">
        <f>IFERROR(INDEX(Расходка[Наименование расходного материала],MATCH(Расходка[№],Поиск_расходки[Индекс4],0)),"")</f>
        <v/>
      </c>
      <c r="V45" s="142" t="str">
        <f>IFERROR(INDEX(Расходка[Наименование расходного материала],MATCH(Расходка[№],Поиск_расходки[Индекс5],0)),"")</f>
        <v/>
      </c>
      <c r="W45" s="142" t="str">
        <f>IFERROR(INDEX(Расходка[Наименование расходного материала],MATCH(Расходка[№],Поиск_расходки[Индекс6],0)),"")</f>
        <v/>
      </c>
      <c r="X45" s="142" t="str">
        <f>IFERROR(INDEX(Расходка[Наименование расходного материала],MATCH(Расходка[№],Поиск_расходки[Индекс7],0)),"")</f>
        <v/>
      </c>
      <c r="Y45" s="142" t="str">
        <f>IFERROR(INDEX(Расходка[Наименование расходного материала],MATCH(Расходка[№],Поиск_расходки[Индекс8],0)),"")</f>
        <v/>
      </c>
      <c r="Z45" s="142" t="str">
        <f>IFERROR(INDEX(Расходка[Наименование расходного материала],MATCH(Расходка[№],Поиск_расходки[Индекс9],0)),"")</f>
        <v/>
      </c>
      <c r="AA45" s="142" t="str">
        <f>IFERROR(INDEX(Расходка[Наименование расходного материала],MATCH(Расходка[№],Поиск_расходки[Индекс10],0)),"")</f>
        <v>Launcher 6F EBU 4.0</v>
      </c>
      <c r="AB45" s="142" t="str">
        <f>IFERROR(INDEX(Расходка[Наименование расходного материала],MATCH(Расходка[№],Поиск_расходки[Индекс11],0)),"")</f>
        <v>Launcher 6F EBU 4.0</v>
      </c>
      <c r="AC45" s="142" t="str">
        <f>IFERROR(INDEX(Расходка[Наименование расходного материала],MATCH(Расходка[№],Поиск_расходки[Индекс12],0)),"")</f>
        <v>Launcher 6F EBU 4.0</v>
      </c>
      <c r="AD45" s="142" t="str">
        <f>IFERROR(INDEX(Расходка[Наименование расходного материала],MATCH(Расходка[№],Поиск_расходки[Индекс13],0)),"")</f>
        <v>Launcher 6F EBU 4.0</v>
      </c>
      <c r="AF45" s="4" t="s">
        <v>6</v>
      </c>
      <c r="AG45" s="4" t="s">
        <v>419</v>
      </c>
    </row>
    <row r="46" spans="1:33">
      <c r="A46">
        <v>44</v>
      </c>
      <c r="B46" t="s">
        <v>4</v>
      </c>
      <c r="C46" t="s">
        <v>401</v>
      </c>
      <c r="E46" s="140">
        <f>IF(ISNUMBER(SEARCH('Карта учёта'!$B$13,Расходка[[#This Row],[Наименование расходного материала]])),MAX($E$1:E45)+1,0)</f>
        <v>0</v>
      </c>
      <c r="F46" s="140">
        <f>IF(ISNUMBER(SEARCH('Карта учёта'!$B$14,Расходка[[#This Row],[Наименование расходного материала]])),MAX($F$1:F45)+1,0)</f>
        <v>1</v>
      </c>
      <c r="G46" s="140">
        <f>IF(ISNUMBER(SEARCH('Карта учёта'!$B$15,Расходка[Наименование расходного материала])),MAX($G$1:G45)+1,0)</f>
        <v>0</v>
      </c>
      <c r="H46" s="140">
        <f>IF(ISNUMBER(SEARCH('Карта учёта'!$B$16,Расходка[Наименование расходного материала])),MAX($H$1:H45)+1,0)</f>
        <v>0</v>
      </c>
      <c r="I46" s="140">
        <f>IF(ISNUMBER(SEARCH('Карта учёта'!$B$17,Расходка[Наименование расходного материала])),MAX($I$1:I45)+1,0)</f>
        <v>0</v>
      </c>
      <c r="J46" s="140">
        <f>IF(ISNUMBER(SEARCH('Карта учёта'!$B$18,Расходка[Наименование расходного материала])),MAX($J$1:J45)+1,0)</f>
        <v>0</v>
      </c>
      <c r="K46" s="140">
        <f>IF(ISNUMBER(SEARCH('Карта учёта'!$B$19,Расходка[Наименование расходного материала])),MAX($K$1:K45)+1,0)</f>
        <v>0</v>
      </c>
      <c r="L46" s="140">
        <f>IF(ISNUMBER(SEARCH('Карта учёта'!$B$20,Расходка[Наименование расходного материала])),MAX($L$1:L45)+1,0)</f>
        <v>0</v>
      </c>
      <c r="M46" s="140">
        <f>IF(ISNUMBER(SEARCH('Карта учёта'!$B$21,Расходка[Наименование расходного материала])),MAX($M$1:M45)+1,0)</f>
        <v>0</v>
      </c>
      <c r="N46" s="140">
        <f>IF(ISNUMBER(SEARCH('Карта учёта'!$B$22,Расходка[Наименование расходного материала])),MAX($N$1:N45)+1,0)</f>
        <v>45</v>
      </c>
      <c r="O46" s="140">
        <f>IF(ISNUMBER(SEARCH('Карта учёта'!$B$23,Расходка[Наименование расходного материала])),MAX($O$1:O45)+1,0)</f>
        <v>45</v>
      </c>
      <c r="P46" s="140">
        <f>IF(ISNUMBER(SEARCH('Карта учёта'!$B$24,Расходка[Наименование расходного материала])),MAX($P$1:P45)+1,0)</f>
        <v>45</v>
      </c>
      <c r="Q46" s="140">
        <f>IF(ISNUMBER(SEARCH('Карта учёта'!$B$25,Расходка[Наименование расходного материала])),MAX($Q$1:Q45)+1,0)</f>
        <v>45</v>
      </c>
      <c r="R46" s="142" t="str">
        <f>IFERROR(INDEX(Расходка[Наименование расходного материала],MATCH(Расходка[№],Поиск_расходки[Индекс1],0)),"")</f>
        <v/>
      </c>
      <c r="S46" s="142" t="str">
        <f>IFERROR(INDEX(Расходка[Наименование расходного материала],MATCH(Расходка[№],Поиск_расходки[Индекс2],0)),"")</f>
        <v/>
      </c>
      <c r="T46" s="142" t="str">
        <f>IFERROR(INDEX(Расходка[Наименование расходного материала],MATCH(Расходка[№],Поиск_расходки[Индекс3],0)),"")</f>
        <v/>
      </c>
      <c r="U46" s="142" t="str">
        <f>IFERROR(INDEX(Расходка[Наименование расходного материала],MATCH(Расходка[№],Поиск_расходки[Индекс4],0)),"")</f>
        <v/>
      </c>
      <c r="V46" s="142" t="str">
        <f>IFERROR(INDEX(Расходка[Наименование расходного материала],MATCH(Расходка[№],Поиск_расходки[Индекс5],0)),"")</f>
        <v/>
      </c>
      <c r="W46" s="142" t="str">
        <f>IFERROR(INDEX(Расходка[Наименование расходного материала],MATCH(Расходка[№],Поиск_расходки[Индекс6],0)),"")</f>
        <v/>
      </c>
      <c r="X46" s="142" t="str">
        <f>IFERROR(INDEX(Расходка[Наименование расходного материала],MATCH(Расходка[№],Поиск_расходки[Индекс7],0)),"")</f>
        <v/>
      </c>
      <c r="Y46" s="142" t="str">
        <f>IFERROR(INDEX(Расходка[Наименование расходного материала],MATCH(Расходка[№],Поиск_расходки[Индекс8],0)),"")</f>
        <v/>
      </c>
      <c r="Z46" s="142" t="str">
        <f>IFERROR(INDEX(Расходка[Наименование расходного материала],MATCH(Расходка[№],Поиск_расходки[Индекс9],0)),"")</f>
        <v/>
      </c>
      <c r="AA46" s="142" t="str">
        <f>IFERROR(INDEX(Расходка[Наименование расходного материала],MATCH(Расходка[№],Поиск_расходки[Индекс10],0)),"")</f>
        <v>Launcher 6F JL 3.5</v>
      </c>
      <c r="AB46" s="142" t="str">
        <f>IFERROR(INDEX(Расходка[Наименование расходного материала],MATCH(Расходка[№],Поиск_расходки[Индекс11],0)),"")</f>
        <v>Launcher 6F JL 3.5</v>
      </c>
      <c r="AC46" s="142" t="str">
        <f>IFERROR(INDEX(Расходка[Наименование расходного материала],MATCH(Расходка[№],Поиск_расходки[Индекс12],0)),"")</f>
        <v>Launcher 6F JL 3.5</v>
      </c>
      <c r="AD46" s="142" t="str">
        <f>IFERROR(INDEX(Расходка[Наименование расходного материала],MATCH(Расходка[№],Поиск_расходки[Индекс13],0)),"")</f>
        <v>Launcher 6F JL 3.5</v>
      </c>
      <c r="AF46" s="4" t="s">
        <v>6</v>
      </c>
      <c r="AG46" s="4" t="s">
        <v>433</v>
      </c>
    </row>
    <row r="47" spans="1:33">
      <c r="A47">
        <v>45</v>
      </c>
      <c r="B47" t="s">
        <v>4</v>
      </c>
      <c r="C47" t="s">
        <v>407</v>
      </c>
      <c r="E47" s="140">
        <f>IF(ISNUMBER(SEARCH('Карта учёта'!$B$13,Расходка[[#This Row],[Наименование расходного материала]])),MAX($E$1:E46)+1,0)</f>
        <v>0</v>
      </c>
      <c r="F47" s="140">
        <f>IF(ISNUMBER(SEARCH('Карта учёта'!$B$14,Расходка[[#This Row],[Наименование расходного материала]])),MAX($F$1:F46)+1,0)</f>
        <v>0</v>
      </c>
      <c r="G47" s="140">
        <f>IF(ISNUMBER(SEARCH('Карта учёта'!$B$15,Расходка[Наименование расходного материала])),MAX($G$1:G46)+1,0)</f>
        <v>0</v>
      </c>
      <c r="H47" s="140">
        <f>IF(ISNUMBER(SEARCH('Карта учёта'!$B$16,Расходка[Наименование расходного материала])),MAX($H$1:H46)+1,0)</f>
        <v>0</v>
      </c>
      <c r="I47" s="140">
        <f>IF(ISNUMBER(SEARCH('Карта учёта'!$B$17,Расходка[Наименование расходного материала])),MAX($I$1:I46)+1,0)</f>
        <v>0</v>
      </c>
      <c r="J47" s="140">
        <f>IF(ISNUMBER(SEARCH('Карта учёта'!$B$18,Расходка[Наименование расходного материала])),MAX($J$1:J46)+1,0)</f>
        <v>0</v>
      </c>
      <c r="K47" s="140">
        <f>IF(ISNUMBER(SEARCH('Карта учёта'!$B$19,Расходка[Наименование расходного материала])),MAX($K$1:K46)+1,0)</f>
        <v>0</v>
      </c>
      <c r="L47" s="140">
        <f>IF(ISNUMBER(SEARCH('Карта учёта'!$B$20,Расходка[Наименование расходного материала])),MAX($L$1:L46)+1,0)</f>
        <v>0</v>
      </c>
      <c r="M47" s="140">
        <f>IF(ISNUMBER(SEARCH('Карта учёта'!$B$21,Расходка[Наименование расходного материала])),MAX($M$1:M46)+1,0)</f>
        <v>0</v>
      </c>
      <c r="N47" s="140">
        <f>IF(ISNUMBER(SEARCH('Карта учёта'!$B$22,Расходка[Наименование расходного материала])),MAX($N$1:N46)+1,0)</f>
        <v>46</v>
      </c>
      <c r="O47" s="140">
        <f>IF(ISNUMBER(SEARCH('Карта учёта'!$B$23,Расходка[Наименование расходного материала])),MAX($O$1:O46)+1,0)</f>
        <v>46</v>
      </c>
      <c r="P47" s="140">
        <f>IF(ISNUMBER(SEARCH('Карта учёта'!$B$24,Расходка[Наименование расходного материала])),MAX($P$1:P46)+1,0)</f>
        <v>46</v>
      </c>
      <c r="Q47" s="140">
        <f>IF(ISNUMBER(SEARCH('Карта учёта'!$B$25,Расходка[Наименование расходного материала])),MAX($Q$1:Q46)+1,0)</f>
        <v>46</v>
      </c>
      <c r="R47" s="142" t="str">
        <f>IFERROR(INDEX(Расходка[Наименование расходного материала],MATCH(Расходка[№],Поиск_расходки[Индекс1],0)),"")</f>
        <v/>
      </c>
      <c r="S47" s="142" t="str">
        <f>IFERROR(INDEX(Расходка[Наименование расходного материала],MATCH(Расходка[№],Поиск_расходки[Индекс2],0)),"")</f>
        <v/>
      </c>
      <c r="T47" s="142" t="str">
        <f>IFERROR(INDEX(Расходка[Наименование расходного материала],MATCH(Расходка[№],Поиск_расходки[Индекс3],0)),"")</f>
        <v/>
      </c>
      <c r="U47" s="142" t="str">
        <f>IFERROR(INDEX(Расходка[Наименование расходного материала],MATCH(Расходка[№],Поиск_расходки[Индекс4],0)),"")</f>
        <v/>
      </c>
      <c r="V47" s="142" t="str">
        <f>IFERROR(INDEX(Расходка[Наименование расходного материала],MATCH(Расходка[№],Поиск_расходки[Индекс5],0)),"")</f>
        <v/>
      </c>
      <c r="W47" s="142" t="str">
        <f>IFERROR(INDEX(Расходка[Наименование расходного материала],MATCH(Расходка[№],Поиск_расходки[Индекс6],0)),"")</f>
        <v/>
      </c>
      <c r="X47" s="142" t="str">
        <f>IFERROR(INDEX(Расходка[Наименование расходного материала],MATCH(Расходка[№],Поиск_расходки[Индекс7],0)),"")</f>
        <v/>
      </c>
      <c r="Y47" s="142" t="str">
        <f>IFERROR(INDEX(Расходка[Наименование расходного материала],MATCH(Расходка[№],Поиск_расходки[Индекс8],0)),"")</f>
        <v/>
      </c>
      <c r="Z47" s="142" t="str">
        <f>IFERROR(INDEX(Расходка[Наименование расходного материала],MATCH(Расходка[№],Поиск_расходки[Индекс9],0)),"")</f>
        <v/>
      </c>
      <c r="AA47" s="142" t="str">
        <f>IFERROR(INDEX(Расходка[Наименование расходного материала],MATCH(Расходка[№],Поиск_расходки[Индекс10],0)),"")</f>
        <v>Launcher 6F JL 4.0</v>
      </c>
      <c r="AB47" s="142" t="str">
        <f>IFERROR(INDEX(Расходка[Наименование расходного материала],MATCH(Расходка[№],Поиск_расходки[Индекс11],0)),"")</f>
        <v>Launcher 6F JL 4.0</v>
      </c>
      <c r="AC47" s="142" t="str">
        <f>IFERROR(INDEX(Расходка[Наименование расходного материала],MATCH(Расходка[№],Поиск_расходки[Индекс12],0)),"")</f>
        <v>Launcher 6F JL 4.0</v>
      </c>
      <c r="AD47" s="142" t="str">
        <f>IFERROR(INDEX(Расходка[Наименование расходного материала],MATCH(Расходка[№],Поиск_расходки[Индекс13],0)),"")</f>
        <v>Launcher 6F JL 4.0</v>
      </c>
      <c r="AF47" s="4" t="s">
        <v>6</v>
      </c>
      <c r="AG47" s="4" t="s">
        <v>420</v>
      </c>
    </row>
    <row r="48" spans="1:33">
      <c r="A48">
        <v>46</v>
      </c>
      <c r="B48" t="s">
        <v>4</v>
      </c>
      <c r="C48" t="s">
        <v>402</v>
      </c>
      <c r="E48" s="140">
        <f>IF(ISNUMBER(SEARCH('Карта учёта'!$B$13,Расходка[[#This Row],[Наименование расходного материала]])),MAX($E$1:E47)+1,0)</f>
        <v>0</v>
      </c>
      <c r="F48" s="140">
        <f>IF(ISNUMBER(SEARCH('Карта учёта'!$B$14,Расходка[[#This Row],[Наименование расходного материала]])),MAX($F$1:F47)+1,0)</f>
        <v>0</v>
      </c>
      <c r="G48" s="140">
        <f>IF(ISNUMBER(SEARCH('Карта учёта'!$B$15,Расходка[Наименование расходного материала])),MAX($G$1:G47)+1,0)</f>
        <v>0</v>
      </c>
      <c r="H48" s="140">
        <f>IF(ISNUMBER(SEARCH('Карта учёта'!$B$16,Расходка[Наименование расходного материала])),MAX($H$1:H47)+1,0)</f>
        <v>0</v>
      </c>
      <c r="I48" s="140">
        <f>IF(ISNUMBER(SEARCH('Карта учёта'!$B$17,Расходка[Наименование расходного материала])),MAX($I$1:I47)+1,0)</f>
        <v>1</v>
      </c>
      <c r="J48" s="140">
        <f>IF(ISNUMBER(SEARCH('Карта учёта'!$B$18,Расходка[Наименование расходного материала])),MAX($J$1:J47)+1,0)</f>
        <v>0</v>
      </c>
      <c r="K48" s="140">
        <f>IF(ISNUMBER(SEARCH('Карта учёта'!$B$19,Расходка[Наименование расходного материала])),MAX($K$1:K47)+1,0)</f>
        <v>0</v>
      </c>
      <c r="L48" s="140">
        <f>IF(ISNUMBER(SEARCH('Карта учёта'!$B$20,Расходка[Наименование расходного материала])),MAX($L$1:L47)+1,0)</f>
        <v>0</v>
      </c>
      <c r="M48" s="140">
        <f>IF(ISNUMBER(SEARCH('Карта учёта'!$B$21,Расходка[Наименование расходного материала])),MAX($M$1:M47)+1,0)</f>
        <v>0</v>
      </c>
      <c r="N48" s="140">
        <f>IF(ISNUMBER(SEARCH('Карта учёта'!$B$22,Расходка[Наименование расходного материала])),MAX($N$1:N47)+1,0)</f>
        <v>47</v>
      </c>
      <c r="O48" s="140">
        <f>IF(ISNUMBER(SEARCH('Карта учёта'!$B$23,Расходка[Наименование расходного материала])),MAX($O$1:O47)+1,0)</f>
        <v>47</v>
      </c>
      <c r="P48" s="140">
        <f>IF(ISNUMBER(SEARCH('Карта учёта'!$B$24,Расходка[Наименование расходного материала])),MAX($P$1:P47)+1,0)</f>
        <v>47</v>
      </c>
      <c r="Q48" s="140">
        <f>IF(ISNUMBER(SEARCH('Карта учёта'!$B$25,Расходка[Наименование расходного материала])),MAX($Q$1:Q47)+1,0)</f>
        <v>47</v>
      </c>
      <c r="R48" s="142" t="str">
        <f>IFERROR(INDEX(Расходка[Наименование расходного материала],MATCH(Расходка[№],Поиск_расходки[Индекс1],0)),"")</f>
        <v/>
      </c>
      <c r="S48" s="142" t="str">
        <f>IFERROR(INDEX(Расходка[Наименование расходного материала],MATCH(Расходка[№],Поиск_расходки[Индекс2],0)),"")</f>
        <v/>
      </c>
      <c r="T48" s="142" t="str">
        <f>IFERROR(INDEX(Расходка[Наименование расходного материала],MATCH(Расходка[№],Поиск_расходки[Индекс3],0)),"")</f>
        <v/>
      </c>
      <c r="U48" s="142" t="str">
        <f>IFERROR(INDEX(Расходка[Наименование расходного материала],MATCH(Расходка[№],Поиск_расходки[Индекс4],0)),"")</f>
        <v/>
      </c>
      <c r="V48" s="142" t="str">
        <f>IFERROR(INDEX(Расходка[Наименование расходного материала],MATCH(Расходка[№],Поиск_расходки[Индекс5],0)),"")</f>
        <v/>
      </c>
      <c r="W48" s="142" t="str">
        <f>IFERROR(INDEX(Расходка[Наименование расходного материала],MATCH(Расходка[№],Поиск_расходки[Индекс6],0)),"")</f>
        <v/>
      </c>
      <c r="X48" s="142" t="str">
        <f>IFERROR(INDEX(Расходка[Наименование расходного материала],MATCH(Расходка[№],Поиск_расходки[Индекс7],0)),"")</f>
        <v/>
      </c>
      <c r="Y48" s="142" t="str">
        <f>IFERROR(INDEX(Расходка[Наименование расходного материала],MATCH(Расходка[№],Поиск_расходки[Индекс8],0)),"")</f>
        <v/>
      </c>
      <c r="Z48" s="142" t="str">
        <f>IFERROR(INDEX(Расходка[Наименование расходного материала],MATCH(Расходка[№],Поиск_расходки[Индекс9],0)),"")</f>
        <v/>
      </c>
      <c r="AA48" s="142" t="str">
        <f>IFERROR(INDEX(Расходка[Наименование расходного материала],MATCH(Расходка[№],Поиск_расходки[Индекс10],0)),"")</f>
        <v>Launcher 6F JL 4.5</v>
      </c>
      <c r="AB48" s="142" t="str">
        <f>IFERROR(INDEX(Расходка[Наименование расходного материала],MATCH(Расходка[№],Поиск_расходки[Индекс11],0)),"")</f>
        <v>Launcher 6F JL 4.5</v>
      </c>
      <c r="AC48" s="142" t="str">
        <f>IFERROR(INDEX(Расходка[Наименование расходного материала],MATCH(Расходка[№],Поиск_расходки[Индекс12],0)),"")</f>
        <v>Launcher 6F JL 4.5</v>
      </c>
      <c r="AD48" s="142" t="str">
        <f>IFERROR(INDEX(Расходка[Наименование расходного материала],MATCH(Расходка[№],Поиск_расходки[Индекс13],0)),"")</f>
        <v>Launcher 6F JL 4.5</v>
      </c>
      <c r="AF48" s="4" t="s">
        <v>6</v>
      </c>
      <c r="AG48" s="4" t="s">
        <v>434</v>
      </c>
    </row>
    <row r="49" spans="1:33">
      <c r="A49">
        <v>47</v>
      </c>
      <c r="B49" t="s">
        <v>4</v>
      </c>
      <c r="C49" t="s">
        <v>403</v>
      </c>
      <c r="E49" s="140">
        <f>IF(ISNUMBER(SEARCH('Карта учёта'!$B$13,Расходка[[#This Row],[Наименование расходного материала]])),MAX($E$1:E48)+1,0)</f>
        <v>0</v>
      </c>
      <c r="F49" s="140">
        <f>IF(ISNUMBER(SEARCH('Карта учёта'!$B$14,Расходка[[#This Row],[Наименование расходного материала]])),MAX($F$1:F48)+1,0)</f>
        <v>0</v>
      </c>
      <c r="G49" s="140">
        <f>IF(ISNUMBER(SEARCH('Карта учёта'!$B$15,Расходка[Наименование расходного материала])),MAX($G$1:G48)+1,0)</f>
        <v>0</v>
      </c>
      <c r="H49" s="140">
        <f>IF(ISNUMBER(SEARCH('Карта учёта'!$B$16,Расходка[Наименование расходного материала])),MAX($H$1:H48)+1,0)</f>
        <v>1</v>
      </c>
      <c r="I49" s="140">
        <f>IF(ISNUMBER(SEARCH('Карта учёта'!$B$17,Расходка[Наименование расходного материала])),MAX($I$1:I48)+1,0)</f>
        <v>0</v>
      </c>
      <c r="J49" s="140">
        <f>IF(ISNUMBER(SEARCH('Карта учёта'!$B$18,Расходка[Наименование расходного материала])),MAX($J$1:J48)+1,0)</f>
        <v>0</v>
      </c>
      <c r="K49" s="140">
        <f>IF(ISNUMBER(SEARCH('Карта учёта'!$B$19,Расходка[Наименование расходного материала])),MAX($K$1:K48)+1,0)</f>
        <v>0</v>
      </c>
      <c r="L49" s="140">
        <f>IF(ISNUMBER(SEARCH('Карта учёта'!$B$20,Расходка[Наименование расходного материала])),MAX($L$1:L48)+1,0)</f>
        <v>0</v>
      </c>
      <c r="M49" s="140">
        <f>IF(ISNUMBER(SEARCH('Карта учёта'!$B$21,Расходка[Наименование расходного материала])),MAX($M$1:M48)+1,0)</f>
        <v>0</v>
      </c>
      <c r="N49" s="140">
        <f>IF(ISNUMBER(SEARCH('Карта учёта'!$B$22,Расходка[Наименование расходного материала])),MAX($N$1:N48)+1,0)</f>
        <v>48</v>
      </c>
      <c r="O49" s="140">
        <f>IF(ISNUMBER(SEARCH('Карта учёта'!$B$23,Расходка[Наименование расходного материала])),MAX($O$1:O48)+1,0)</f>
        <v>48</v>
      </c>
      <c r="P49" s="140">
        <f>IF(ISNUMBER(SEARCH('Карта учёта'!$B$24,Расходка[Наименование расходного материала])),MAX($P$1:P48)+1,0)</f>
        <v>48</v>
      </c>
      <c r="Q49" s="140">
        <f>IF(ISNUMBER(SEARCH('Карта учёта'!$B$25,Расходка[Наименование расходного материала])),MAX($Q$1:Q48)+1,0)</f>
        <v>48</v>
      </c>
      <c r="R49" s="142" t="str">
        <f>IFERROR(INDEX(Расходка[Наименование расходного материала],MATCH(Расходка[№],Поиск_расходки[Индекс1],0)),"")</f>
        <v/>
      </c>
      <c r="S49" s="142" t="str">
        <f>IFERROR(INDEX(Расходка[Наименование расходного материала],MATCH(Расходка[№],Поиск_расходки[Индекс2],0)),"")</f>
        <v/>
      </c>
      <c r="T49" s="142" t="str">
        <f>IFERROR(INDEX(Расходка[Наименование расходного материала],MATCH(Расходка[№],Поиск_расходки[Индекс3],0)),"")</f>
        <v/>
      </c>
      <c r="U49" s="142" t="str">
        <f>IFERROR(INDEX(Расходка[Наименование расходного материала],MATCH(Расходка[№],Поиск_расходки[Индекс4],0)),"")</f>
        <v/>
      </c>
      <c r="V49" s="142" t="str">
        <f>IFERROR(INDEX(Расходка[Наименование расходного материала],MATCH(Расходка[№],Поиск_расходки[Индекс5],0)),"")</f>
        <v/>
      </c>
      <c r="W49" s="142" t="str">
        <f>IFERROR(INDEX(Расходка[Наименование расходного материала],MATCH(Расходка[№],Поиск_расходки[Индекс6],0)),"")</f>
        <v/>
      </c>
      <c r="X49" s="142" t="str">
        <f>IFERROR(INDEX(Расходка[Наименование расходного материала],MATCH(Расходка[№],Поиск_расходки[Индекс7],0)),"")</f>
        <v/>
      </c>
      <c r="Y49" s="142" t="str">
        <f>IFERROR(INDEX(Расходка[Наименование расходного материала],MATCH(Расходка[№],Поиск_расходки[Индекс8],0)),"")</f>
        <v/>
      </c>
      <c r="Z49" s="142" t="str">
        <f>IFERROR(INDEX(Расходка[Наименование расходного материала],MATCH(Расходка[№],Поиск_расходки[Индекс9],0)),"")</f>
        <v/>
      </c>
      <c r="AA49" s="142" t="str">
        <f>IFERROR(INDEX(Расходка[Наименование расходного материала],MATCH(Расходка[№],Поиск_расходки[Индекс10],0)),"")</f>
        <v>Launcher 6F JR 3.5</v>
      </c>
      <c r="AB49" s="142" t="str">
        <f>IFERROR(INDEX(Расходка[Наименование расходного материала],MATCH(Расходка[№],Поиск_расходки[Индекс11],0)),"")</f>
        <v>Launcher 6F JR 3.5</v>
      </c>
      <c r="AC49" s="142" t="str">
        <f>IFERROR(INDEX(Расходка[Наименование расходного материала],MATCH(Расходка[№],Поиск_расходки[Индекс12],0)),"")</f>
        <v>Launcher 6F JR 3.5</v>
      </c>
      <c r="AD49" s="142" t="str">
        <f>IFERROR(INDEX(Расходка[Наименование расходного материала],MATCH(Расходка[№],Поиск_расходки[Индекс13],0)),"")</f>
        <v>Launcher 6F JR 3.5</v>
      </c>
      <c r="AF49" s="4" t="s">
        <v>6</v>
      </c>
      <c r="AG49" s="4" t="s">
        <v>175</v>
      </c>
    </row>
    <row r="50" spans="1:33">
      <c r="A50">
        <v>48</v>
      </c>
      <c r="B50" t="s">
        <v>4</v>
      </c>
      <c r="C50" t="s">
        <v>414</v>
      </c>
      <c r="E50" s="140">
        <f>IF(ISNUMBER(SEARCH('Карта учёта'!$B$13,Расходка[[#This Row],[Наименование расходного материала]])),MAX($E$1:E49)+1,0)</f>
        <v>0</v>
      </c>
      <c r="F50" s="140">
        <f>IF(ISNUMBER(SEARCH('Карта учёта'!$B$14,Расходка[[#This Row],[Наименование расходного материала]])),MAX($F$1:F49)+1,0)</f>
        <v>0</v>
      </c>
      <c r="G50" s="140">
        <f>IF(ISNUMBER(SEARCH('Карта учёта'!$B$15,Расходка[Наименование расходного материала])),MAX($G$1:G49)+1,0)</f>
        <v>0</v>
      </c>
      <c r="H50" s="140">
        <f>IF(ISNUMBER(SEARCH('Карта учёта'!$B$16,Расходка[Наименование расходного материала])),MAX($H$1:H49)+1,0)</f>
        <v>0</v>
      </c>
      <c r="I50" s="140">
        <f>IF(ISNUMBER(SEARCH('Карта учёта'!$B$17,Расходка[Наименование расходного материала])),MAX($I$1:I49)+1,0)</f>
        <v>0</v>
      </c>
      <c r="J50" s="140">
        <f>IF(ISNUMBER(SEARCH('Карта учёта'!$B$18,Расходка[Наименование расходного материала])),MAX($J$1:J49)+1,0)</f>
        <v>0</v>
      </c>
      <c r="K50" s="140">
        <f>IF(ISNUMBER(SEARCH('Карта учёта'!$B$19,Расходка[Наименование расходного материала])),MAX($K$1:K49)+1,0)</f>
        <v>0</v>
      </c>
      <c r="L50" s="140">
        <f>IF(ISNUMBER(SEARCH('Карта учёта'!$B$20,Расходка[Наименование расходного материала])),MAX($L$1:L49)+1,0)</f>
        <v>0</v>
      </c>
      <c r="M50" s="140">
        <f>IF(ISNUMBER(SEARCH('Карта учёта'!$B$21,Расходка[Наименование расходного материала])),MAX($M$1:M49)+1,0)</f>
        <v>0</v>
      </c>
      <c r="N50" s="140">
        <f>IF(ISNUMBER(SEARCH('Карта учёта'!$B$22,Расходка[Наименование расходного материала])),MAX($N$1:N49)+1,0)</f>
        <v>49</v>
      </c>
      <c r="O50" s="140">
        <f>IF(ISNUMBER(SEARCH('Карта учёта'!$B$23,Расходка[Наименование расходного материала])),MAX($O$1:O49)+1,0)</f>
        <v>49</v>
      </c>
      <c r="P50" s="140">
        <f>IF(ISNUMBER(SEARCH('Карта учёта'!$B$24,Расходка[Наименование расходного материала])),MAX($P$1:P49)+1,0)</f>
        <v>49</v>
      </c>
      <c r="Q50" s="140">
        <f>IF(ISNUMBER(SEARCH('Карта учёта'!$B$25,Расходка[Наименование расходного материала])),MAX($Q$1:Q49)+1,0)</f>
        <v>49</v>
      </c>
      <c r="R50" s="142" t="str">
        <f>IFERROR(INDEX(Расходка[Наименование расходного материала],MATCH(Расходка[№],Поиск_расходки[Индекс1],0)),"")</f>
        <v/>
      </c>
      <c r="S50" s="142" t="str">
        <f>IFERROR(INDEX(Расходка[Наименование расходного материала],MATCH(Расходка[№],Поиск_расходки[Индекс2],0)),"")</f>
        <v/>
      </c>
      <c r="T50" s="142" t="str">
        <f>IFERROR(INDEX(Расходка[Наименование расходного материала],MATCH(Расходка[№],Поиск_расходки[Индекс3],0)),"")</f>
        <v/>
      </c>
      <c r="U50" s="142" t="str">
        <f>IFERROR(INDEX(Расходка[Наименование расходного материала],MATCH(Расходка[№],Поиск_расходки[Индекс4],0)),"")</f>
        <v/>
      </c>
      <c r="V50" s="142" t="str">
        <f>IFERROR(INDEX(Расходка[Наименование расходного материала],MATCH(Расходка[№],Поиск_расходки[Индекс5],0)),"")</f>
        <v/>
      </c>
      <c r="W50" s="142" t="str">
        <f>IFERROR(INDEX(Расходка[Наименование расходного материала],MATCH(Расходка[№],Поиск_расходки[Индекс6],0)),"")</f>
        <v/>
      </c>
      <c r="X50" s="142" t="str">
        <f>IFERROR(INDEX(Расходка[Наименование расходного материала],MATCH(Расходка[№],Поиск_расходки[Индекс7],0)),"")</f>
        <v/>
      </c>
      <c r="Y50" s="142" t="str">
        <f>IFERROR(INDEX(Расходка[Наименование расходного материала],MATCH(Расходка[№],Поиск_расходки[Индекс8],0)),"")</f>
        <v/>
      </c>
      <c r="Z50" s="142" t="str">
        <f>IFERROR(INDEX(Расходка[Наименование расходного материала],MATCH(Расходка[№],Поиск_расходки[Индекс9],0)),"")</f>
        <v/>
      </c>
      <c r="AA50" s="142" t="str">
        <f>IFERROR(INDEX(Расходка[Наименование расходного материала],MATCH(Расходка[№],Поиск_расходки[Индекс10],0)),"")</f>
        <v>Launcher 6F JR 4.0</v>
      </c>
      <c r="AB50" s="142" t="str">
        <f>IFERROR(INDEX(Расходка[Наименование расходного материала],MATCH(Расходка[№],Поиск_расходки[Индекс11],0)),"")</f>
        <v>Launcher 6F JR 4.0</v>
      </c>
      <c r="AC50" s="142" t="str">
        <f>IFERROR(INDEX(Расходка[Наименование расходного материала],MATCH(Расходка[№],Поиск_расходки[Индекс12],0)),"")</f>
        <v>Launcher 6F JR 4.0</v>
      </c>
      <c r="AD50" s="142" t="str">
        <f>IFERROR(INDEX(Расходка[Наименование расходного материала],MATCH(Расходка[№],Поиск_расходки[Индекс13],0)),"")</f>
        <v>Launcher 6F JR 4.0</v>
      </c>
      <c r="AF50" s="4" t="s">
        <v>6</v>
      </c>
      <c r="AG50" s="4" t="s">
        <v>169</v>
      </c>
    </row>
    <row r="51" spans="1:33">
      <c r="A51">
        <v>49</v>
      </c>
      <c r="B51" t="s">
        <v>4</v>
      </c>
      <c r="C51" t="s">
        <v>413</v>
      </c>
      <c r="E51" s="140">
        <f>IF(ISNUMBER(SEARCH('Карта учёта'!$B$13,Расходка[[#This Row],[Наименование расходного материала]])),MAX($E$1:E50)+1,0)</f>
        <v>0</v>
      </c>
      <c r="F51" s="140">
        <f>IF(ISNUMBER(SEARCH('Карта учёта'!$B$14,Расходка[[#This Row],[Наименование расходного материала]])),MAX($F$1:F50)+1,0)</f>
        <v>0</v>
      </c>
      <c r="G51" s="140">
        <f>IF(ISNUMBER(SEARCH('Карта учёта'!$B$15,Расходка[Наименование расходного материала])),MAX($G$1:G50)+1,0)</f>
        <v>0</v>
      </c>
      <c r="H51" s="140">
        <f>IF(ISNUMBER(SEARCH('Карта учёта'!$B$16,Расходка[Наименование расходного материала])),MAX($H$1:H50)+1,0)</f>
        <v>0</v>
      </c>
      <c r="I51" s="140">
        <f>IF(ISNUMBER(SEARCH('Карта учёта'!$B$17,Расходка[Наименование расходного материала])),MAX($I$1:I50)+1,0)</f>
        <v>0</v>
      </c>
      <c r="J51" s="140">
        <f>IF(ISNUMBER(SEARCH('Карта учёта'!$B$18,Расходка[Наименование расходного материала])),MAX($J$1:J50)+1,0)</f>
        <v>0</v>
      </c>
      <c r="K51" s="140">
        <f>IF(ISNUMBER(SEARCH('Карта учёта'!$B$19,Расходка[Наименование расходного материала])),MAX($K$1:K50)+1,0)</f>
        <v>0</v>
      </c>
      <c r="L51" s="140">
        <f>IF(ISNUMBER(SEARCH('Карта учёта'!$B$20,Расходка[Наименование расходного материала])),MAX($L$1:L50)+1,0)</f>
        <v>0</v>
      </c>
      <c r="M51" s="140">
        <f>IF(ISNUMBER(SEARCH('Карта учёта'!$B$21,Расходка[Наименование расходного материала])),MAX($M$1:M50)+1,0)</f>
        <v>0</v>
      </c>
      <c r="N51" s="140">
        <f>IF(ISNUMBER(SEARCH('Карта учёта'!$B$22,Расходка[Наименование расходного материала])),MAX($N$1:N50)+1,0)</f>
        <v>50</v>
      </c>
      <c r="O51" s="140">
        <f>IF(ISNUMBER(SEARCH('Карта учёта'!$B$23,Расходка[Наименование расходного материала])),MAX($O$1:O50)+1,0)</f>
        <v>50</v>
      </c>
      <c r="P51" s="140">
        <f>IF(ISNUMBER(SEARCH('Карта учёта'!$B$24,Расходка[Наименование расходного материала])),MAX($P$1:P50)+1,0)</f>
        <v>50</v>
      </c>
      <c r="Q51" s="140">
        <f>IF(ISNUMBER(SEARCH('Карта учёта'!$B$25,Расходка[Наименование расходного материала])),MAX($Q$1:Q50)+1,0)</f>
        <v>50</v>
      </c>
      <c r="R51" s="142" t="str">
        <f>IFERROR(INDEX(Расходка[Наименование расходного материала],MATCH(Расходка[№],Поиск_расходки[Индекс1],0)),"")</f>
        <v/>
      </c>
      <c r="S51" s="142" t="str">
        <f>IFERROR(INDEX(Расходка[Наименование расходного материала],MATCH(Расходка[№],Поиск_расходки[Индекс2],0)),"")</f>
        <v/>
      </c>
      <c r="T51" s="142" t="str">
        <f>IFERROR(INDEX(Расходка[Наименование расходного материала],MATCH(Расходка[№],Поиск_расходки[Индекс3],0)),"")</f>
        <v/>
      </c>
      <c r="U51" s="142" t="str">
        <f>IFERROR(INDEX(Расходка[Наименование расходного материала],MATCH(Расходка[№],Поиск_расходки[Индекс4],0)),"")</f>
        <v/>
      </c>
      <c r="V51" s="142" t="str">
        <f>IFERROR(INDEX(Расходка[Наименование расходного материала],MATCH(Расходка[№],Поиск_расходки[Индекс5],0)),"")</f>
        <v/>
      </c>
      <c r="W51" s="142" t="str">
        <f>IFERROR(INDEX(Расходка[Наименование расходного материала],MATCH(Расходка[№],Поиск_расходки[Индекс6],0)),"")</f>
        <v/>
      </c>
      <c r="X51" s="142" t="str">
        <f>IFERROR(INDEX(Расходка[Наименование расходного материала],MATCH(Расходка[№],Поиск_расходки[Индекс7],0)),"")</f>
        <v/>
      </c>
      <c r="Y51" s="142" t="str">
        <f>IFERROR(INDEX(Расходка[Наименование расходного материала],MATCH(Расходка[№],Поиск_расходки[Индекс8],0)),"")</f>
        <v/>
      </c>
      <c r="Z51" s="142" t="str">
        <f>IFERROR(INDEX(Расходка[Наименование расходного материала],MATCH(Расходка[№],Поиск_расходки[Индекс9],0)),"")</f>
        <v/>
      </c>
      <c r="AA51" s="142" t="str">
        <f>IFERROR(INDEX(Расходка[Наименование расходного материала],MATCH(Расходка[№],Поиск_расходки[Индекс10],0)),"")</f>
        <v>Launcher 7F JL 3.5</v>
      </c>
      <c r="AB51" s="142" t="str">
        <f>IFERROR(INDEX(Расходка[Наименование расходного материала],MATCH(Расходка[№],Поиск_расходки[Индекс11],0)),"")</f>
        <v>Launcher 7F JL 3.5</v>
      </c>
      <c r="AC51" s="142" t="str">
        <f>IFERROR(INDEX(Расходка[Наименование расходного материала],MATCH(Расходка[№],Поиск_расходки[Индекс12],0)),"")</f>
        <v>Launcher 7F JL 3.5</v>
      </c>
      <c r="AD51" s="142" t="str">
        <f>IFERROR(INDEX(Расходка[Наименование расходного материала],MATCH(Расходка[№],Поиск_расходки[Индекс13],0)),"")</f>
        <v>Launcher 7F JL 3.5</v>
      </c>
      <c r="AF51" s="4" t="s">
        <v>6</v>
      </c>
      <c r="AG51" s="4" t="s">
        <v>170</v>
      </c>
    </row>
    <row r="52" spans="1:33">
      <c r="A52">
        <v>50</v>
      </c>
      <c r="B52" t="s">
        <v>367</v>
      </c>
      <c r="C52" s="1" t="s">
        <v>404</v>
      </c>
      <c r="E52" s="140">
        <f>IF(ISNUMBER(SEARCH('Карта учёта'!$B$13,Расходка[[#This Row],[Наименование расходного материала]])),MAX($E$1:E51)+1,0)</f>
        <v>0</v>
      </c>
      <c r="F52" s="140">
        <f>IF(ISNUMBER(SEARCH('Карта учёта'!$B$14,Расходка[[#This Row],[Наименование расходного материала]])),MAX($F$1:F51)+1,0)</f>
        <v>0</v>
      </c>
      <c r="G52" s="140">
        <f>IF(ISNUMBER(SEARCH('Карта учёта'!$B$15,Расходка[Наименование расходного материала])),MAX($G$1:G51)+1,0)</f>
        <v>0</v>
      </c>
      <c r="H52" s="140">
        <f>IF(ISNUMBER(SEARCH('Карта учёта'!$B$16,Расходка[Наименование расходного материала])),MAX($H$1:H51)+1,0)</f>
        <v>0</v>
      </c>
      <c r="I52" s="140">
        <f>IF(ISNUMBER(SEARCH('Карта учёта'!$B$17,Расходка[Наименование расходного материала])),MAX($I$1:I51)+1,0)</f>
        <v>0</v>
      </c>
      <c r="J52" s="140">
        <f>IF(ISNUMBER(SEARCH('Карта учёта'!$B$18,Расходка[Наименование расходного материала])),MAX($J$1:J51)+1,0)</f>
        <v>0</v>
      </c>
      <c r="K52" s="140">
        <f>IF(ISNUMBER(SEARCH('Карта учёта'!$B$19,Расходка[Наименование расходного материала])),MAX($K$1:K51)+1,0)</f>
        <v>0</v>
      </c>
      <c r="L52" s="140">
        <f>IF(ISNUMBER(SEARCH('Карта учёта'!$B$20,Расходка[Наименование расходного материала])),MAX($L$1:L51)+1,0)</f>
        <v>0</v>
      </c>
      <c r="M52" s="140">
        <f>IF(ISNUMBER(SEARCH('Карта учёта'!$B$21,Расходка[Наименование расходного материала])),MAX($M$1:M51)+1,0)</f>
        <v>0</v>
      </c>
      <c r="N52" s="140">
        <f>IF(ISNUMBER(SEARCH('Карта учёта'!$B$22,Расходка[Наименование расходного материала])),MAX($N$1:N51)+1,0)</f>
        <v>51</v>
      </c>
      <c r="O52" s="140">
        <f>IF(ISNUMBER(SEARCH('Карта учёта'!$B$23,Расходка[Наименование расходного материала])),MAX($O$1:O51)+1,0)</f>
        <v>51</v>
      </c>
      <c r="P52" s="140">
        <f>IF(ISNUMBER(SEARCH('Карта учёта'!$B$24,Расходка[Наименование расходного материала])),MAX($P$1:P51)+1,0)</f>
        <v>51</v>
      </c>
      <c r="Q52" s="140">
        <f>IF(ISNUMBER(SEARCH('Карта учёта'!$B$25,Расходка[Наименование расходного материала])),MAX($Q$1:Q51)+1,0)</f>
        <v>51</v>
      </c>
      <c r="R52" s="142" t="str">
        <f>IFERROR(INDEX(Расходка[Наименование расходного материала],MATCH(Расходка[№],Поиск_расходки[Индекс1],0)),"")</f>
        <v/>
      </c>
      <c r="S52" s="142" t="str">
        <f>IFERROR(INDEX(Расходка[Наименование расходного материала],MATCH(Расходка[№],Поиск_расходки[Индекс2],0)),"")</f>
        <v/>
      </c>
      <c r="T52" s="142" t="str">
        <f>IFERROR(INDEX(Расходка[Наименование расходного материала],MATCH(Расходка[№],Поиск_расходки[Индекс3],0)),"")</f>
        <v/>
      </c>
      <c r="U52" s="142" t="str">
        <f>IFERROR(INDEX(Расходка[Наименование расходного материала],MATCH(Расходка[№],Поиск_расходки[Индекс4],0)),"")</f>
        <v/>
      </c>
      <c r="V52" s="142" t="str">
        <f>IFERROR(INDEX(Расходка[Наименование расходного материала],MATCH(Расходка[№],Поиск_расходки[Индекс5],0)),"")</f>
        <v/>
      </c>
      <c r="W52" s="142" t="str">
        <f>IFERROR(INDEX(Расходка[Наименование расходного материала],MATCH(Расходка[№],Поиск_расходки[Индекс6],0)),"")</f>
        <v/>
      </c>
      <c r="X52" s="142" t="str">
        <f>IFERROR(INDEX(Расходка[Наименование расходного материала],MATCH(Расходка[№],Поиск_расходки[Индекс7],0)),"")</f>
        <v/>
      </c>
      <c r="Y52" s="142" t="str">
        <f>IFERROR(INDEX(Расходка[Наименование расходного материала],MATCH(Расходка[№],Поиск_расходки[Индекс8],0)),"")</f>
        <v/>
      </c>
      <c r="Z52" s="142" t="str">
        <f>IFERROR(INDEX(Расходка[Наименование расходного материала],MATCH(Расходка[№],Поиск_расходки[Индекс9],0)),"")</f>
        <v/>
      </c>
      <c r="AA52" s="142" t="str">
        <f>IFERROR(INDEX(Расходка[Наименование расходного материала],MATCH(Расходка[№],Поиск_расходки[Индекс10],0)),"")</f>
        <v>Launcher 7F JL 4.0</v>
      </c>
      <c r="AB52" s="142" t="str">
        <f>IFERROR(INDEX(Расходка[Наименование расходного материала],MATCH(Расходка[№],Поиск_расходки[Индекс11],0)),"")</f>
        <v>Launcher 7F JL 4.0</v>
      </c>
      <c r="AC52" s="142" t="str">
        <f>IFERROR(INDEX(Расходка[Наименование расходного материала],MATCH(Расходка[№],Поиск_расходки[Индекс12],0)),"")</f>
        <v>Launcher 7F JL 4.0</v>
      </c>
      <c r="AD52" s="142" t="str">
        <f>IFERROR(INDEX(Расходка[Наименование расходного материала],MATCH(Расходка[№],Поиск_расходки[Индекс13],0)),"")</f>
        <v>Launcher 7F JL 4.0</v>
      </c>
      <c r="AF52" s="4" t="s">
        <v>6</v>
      </c>
      <c r="AG52" s="4" t="s">
        <v>171</v>
      </c>
    </row>
    <row r="53" spans="1:33">
      <c r="A53">
        <v>52</v>
      </c>
      <c r="E53" s="140">
        <f>IF(ISNUMBER(SEARCH('Карта учёта'!$B$13,Расходка[[#This Row],[Наименование расходного материала]])),MAX($E$1:E52)+1,0)</f>
        <v>0</v>
      </c>
      <c r="F53" s="140">
        <f>IF(ISNUMBER(SEARCH('Карта учёта'!$B$14,Расходка[[#This Row],[Наименование расходного материала]])),MAX($F$1:F52)+1,0)</f>
        <v>0</v>
      </c>
      <c r="G53" s="140">
        <f>IF(ISNUMBER(SEARCH('Карта учёта'!$B$15,Расходка[Наименование расходного материала])),MAX($G$1:G52)+1,0)</f>
        <v>0</v>
      </c>
      <c r="H53" s="140">
        <f>IF(ISNUMBER(SEARCH('Карта учёта'!$B$16,Расходка[Наименование расходного материала])),MAX($H$1:H52)+1,0)</f>
        <v>0</v>
      </c>
      <c r="I53" s="140">
        <f>IF(ISNUMBER(SEARCH('Карта учёта'!$B$17,Расходка[Наименование расходного материала])),MAX($I$1:I52)+1,0)</f>
        <v>0</v>
      </c>
      <c r="J53" s="140">
        <f>IF(ISNUMBER(SEARCH('Карта учёта'!$B$18,Расходка[Наименование расходного материала])),MAX($J$1:J52)+1,0)</f>
        <v>0</v>
      </c>
      <c r="K53" s="140">
        <f>IF(ISNUMBER(SEARCH('Карта учёта'!$B$19,Расходка[Наименование расходного материала])),MAX($K$1:K52)+1,0)</f>
        <v>0</v>
      </c>
      <c r="L53" s="140">
        <f>IF(ISNUMBER(SEARCH('Карта учёта'!$B$20,Расходка[Наименование расходного материала])),MAX($L$1:L52)+1,0)</f>
        <v>0</v>
      </c>
      <c r="M53" s="140">
        <f>IF(ISNUMBER(SEARCH('Карта учёта'!$B$21,Расходка[Наименование расходного материала])),MAX($M$1:M52)+1,0)</f>
        <v>0</v>
      </c>
      <c r="N53" s="140">
        <f>IF(ISNUMBER(SEARCH('Карта учёта'!$B$22,Расходка[Наименование расходного материала])),MAX($N$1:N52)+1,0)</f>
        <v>0</v>
      </c>
      <c r="O53" s="140">
        <f>IF(ISNUMBER(SEARCH('Карта учёта'!$B$23,Расходка[Наименование расходного материала])),MAX($O$1:O52)+1,0)</f>
        <v>0</v>
      </c>
      <c r="P53" s="140">
        <f>IF(ISNUMBER(SEARCH('Карта учёта'!$B$24,Расходка[Наименование расходного материала])),MAX($P$1:P52)+1,0)</f>
        <v>0</v>
      </c>
      <c r="Q53" s="140">
        <f>IF(ISNUMBER(SEARCH('Карта учёта'!$B$25,Расходка[Наименование расходного материала])),MAX($Q$1:Q52)+1,0)</f>
        <v>0</v>
      </c>
      <c r="R53" s="142" t="str">
        <f>IFERROR(INDEX(Расходка[Наименование расходного материала],MATCH(Расходка[№],Поиск_расходки[Индекс1],0)),"")</f>
        <v/>
      </c>
      <c r="S53" s="142" t="str">
        <f>IFERROR(INDEX(Расходка[Наименование расходного материала],MATCH(Расходка[№],Поиск_расходки[Индекс2],0)),"")</f>
        <v/>
      </c>
      <c r="T53" s="142" t="str">
        <f>IFERROR(INDEX(Расходка[Наименование расходного материала],MATCH(Расходка[№],Поиск_расходки[Индекс3],0)),"")</f>
        <v/>
      </c>
      <c r="U53" s="142" t="str">
        <f>IFERROR(INDEX(Расходка[Наименование расходного материала],MATCH(Расходка[№],Поиск_расходки[Индекс4],0)),"")</f>
        <v/>
      </c>
      <c r="V53" s="142" t="str">
        <f>IFERROR(INDEX(Расходка[Наименование расходного материала],MATCH(Расходка[№],Поиск_расходки[Индекс5],0)),"")</f>
        <v/>
      </c>
      <c r="W53" s="142" t="str">
        <f>IFERROR(INDEX(Расходка[Наименование расходного материала],MATCH(Расходка[№],Поиск_расходки[Индекс6],0)),"")</f>
        <v/>
      </c>
      <c r="X53" s="142" t="str">
        <f>IFERROR(INDEX(Расходка[Наименование расходного материала],MATCH(Расходка[№],Поиск_расходки[Индекс7],0)),"")</f>
        <v/>
      </c>
      <c r="Y53" s="142" t="str">
        <f>IFERROR(INDEX(Расходка[Наименование расходного материала],MATCH(Расходка[№],Поиск_расходки[Индекс8],0)),"")</f>
        <v/>
      </c>
      <c r="Z53" s="142" t="str">
        <f>IFERROR(INDEX(Расходка[Наименование расходного материала],MATCH(Расходка[№],Поиск_расходки[Индекс9],0)),"")</f>
        <v/>
      </c>
      <c r="AA53" s="142" t="str">
        <f>IFERROR(INDEX(Расходка[Наименование расходного материала],MATCH(Расходка[№],Поиск_расходки[Индекс10],0)),"")</f>
        <v/>
      </c>
      <c r="AB53" s="142" t="str">
        <f>IFERROR(INDEX(Расходка[Наименование расходного материала],MATCH(Расходка[№],Поиск_расходки[Индекс11],0)),"")</f>
        <v/>
      </c>
      <c r="AC53" s="142" t="str">
        <f>IFERROR(INDEX(Расходка[Наименование расходного материала],MATCH(Расходка[№],Поиск_расходки[Индекс12],0)),"")</f>
        <v/>
      </c>
      <c r="AD53" s="142" t="str">
        <f>IFERROR(INDEX(Расходка[Наименование расходного материала],MATCH(Расходка[№],Поиск_расходки[Индекс13],0)),"")</f>
        <v/>
      </c>
      <c r="AF53" s="4" t="s">
        <v>6</v>
      </c>
      <c r="AG53" s="4" t="s">
        <v>172</v>
      </c>
    </row>
    <row r="54" spans="1:33">
      <c r="A54">
        <v>53</v>
      </c>
      <c r="E54" s="140">
        <f>IF(ISNUMBER(SEARCH('Карта учёта'!$B$13,Расходка[[#This Row],[Наименование расходного материала]])),MAX($E$1:E53)+1,0)</f>
        <v>0</v>
      </c>
      <c r="F54" s="140">
        <f>IF(ISNUMBER(SEARCH('Карта учёта'!$B$14,Расходка[[#This Row],[Наименование расходного материала]])),MAX($F$1:F53)+1,0)</f>
        <v>0</v>
      </c>
      <c r="G54" s="140">
        <f>IF(ISNUMBER(SEARCH('Карта учёта'!$B$15,Расходка[Наименование расходного материала])),MAX($G$1:G53)+1,0)</f>
        <v>0</v>
      </c>
      <c r="H54" s="140">
        <f>IF(ISNUMBER(SEARCH('Карта учёта'!$B$16,Расходка[Наименование расходного материала])),MAX($H$1:H53)+1,0)</f>
        <v>0</v>
      </c>
      <c r="I54" s="140">
        <f>IF(ISNUMBER(SEARCH('Карта учёта'!$B$17,Расходка[Наименование расходного материала])),MAX($I$1:I53)+1,0)</f>
        <v>0</v>
      </c>
      <c r="J54" s="140">
        <f>IF(ISNUMBER(SEARCH('Карта учёта'!$B$18,Расходка[Наименование расходного материала])),MAX($J$1:J53)+1,0)</f>
        <v>0</v>
      </c>
      <c r="K54" s="140">
        <f>IF(ISNUMBER(SEARCH('Карта учёта'!$B$19,Расходка[Наименование расходного материала])),MAX($K$1:K53)+1,0)</f>
        <v>0</v>
      </c>
      <c r="L54" s="140">
        <f>IF(ISNUMBER(SEARCH('Карта учёта'!$B$20,Расходка[Наименование расходного материала])),MAX($L$1:L53)+1,0)</f>
        <v>0</v>
      </c>
      <c r="M54" s="140">
        <f>IF(ISNUMBER(SEARCH('Карта учёта'!$B$21,Расходка[Наименование расходного материала])),MAX($M$1:M53)+1,0)</f>
        <v>0</v>
      </c>
      <c r="N54" s="140">
        <f>IF(ISNUMBER(SEARCH('Карта учёта'!$B$22,Расходка[Наименование расходного материала])),MAX($N$1:N53)+1,0)</f>
        <v>0</v>
      </c>
      <c r="O54" s="140">
        <f>IF(ISNUMBER(SEARCH('Карта учёта'!$B$23,Расходка[Наименование расходного материала])),MAX($O$1:O53)+1,0)</f>
        <v>0</v>
      </c>
      <c r="P54" s="140">
        <f>IF(ISNUMBER(SEARCH('Карта учёта'!$B$24,Расходка[Наименование расходного материала])),MAX($P$1:P53)+1,0)</f>
        <v>0</v>
      </c>
      <c r="Q54" s="140">
        <f>IF(ISNUMBER(SEARCH('Карта учёта'!$B$25,Расходка[Наименование расходного материала])),MAX($Q$1:Q53)+1,0)</f>
        <v>0</v>
      </c>
      <c r="R54" s="142" t="str">
        <f>IFERROR(INDEX(Расходка[Наименование расходного материала],MATCH(Расходка[№],Поиск_расходки[Индекс1],0)),"")</f>
        <v/>
      </c>
      <c r="S54" s="142" t="str">
        <f>IFERROR(INDEX(Расходка[Наименование расходного материала],MATCH(Расходка[№],Поиск_расходки[Индекс2],0)),"")</f>
        <v/>
      </c>
      <c r="T54" s="142" t="str">
        <f>IFERROR(INDEX(Расходка[Наименование расходного материала],MATCH(Расходка[№],Поиск_расходки[Индекс3],0)),"")</f>
        <v/>
      </c>
      <c r="U54" s="142" t="str">
        <f>IFERROR(INDEX(Расходка[Наименование расходного материала],MATCH(Расходка[№],Поиск_расходки[Индекс4],0)),"")</f>
        <v/>
      </c>
      <c r="V54" s="142" t="str">
        <f>IFERROR(INDEX(Расходка[Наименование расходного материала],MATCH(Расходка[№],Поиск_расходки[Индекс5],0)),"")</f>
        <v/>
      </c>
      <c r="W54" s="142" t="str">
        <f>IFERROR(INDEX(Расходка[Наименование расходного материала],MATCH(Расходка[№],Поиск_расходки[Индекс6],0)),"")</f>
        <v/>
      </c>
      <c r="X54" s="142" t="str">
        <f>IFERROR(INDEX(Расходка[Наименование расходного материала],MATCH(Расходка[№],Поиск_расходки[Индекс7],0)),"")</f>
        <v/>
      </c>
      <c r="Y54" s="142" t="str">
        <f>IFERROR(INDEX(Расходка[Наименование расходного материала],MATCH(Расходка[№],Поиск_расходки[Индекс8],0)),"")</f>
        <v/>
      </c>
      <c r="Z54" s="142" t="str">
        <f>IFERROR(INDEX(Расходка[Наименование расходного материала],MATCH(Расходка[№],Поиск_расходки[Индекс9],0)),"")</f>
        <v/>
      </c>
      <c r="AA54" s="142" t="str">
        <f>IFERROR(INDEX(Расходка[Наименование расходного материала],MATCH(Расходка[№],Поиск_расходки[Индекс10],0)),"")</f>
        <v/>
      </c>
      <c r="AB54" s="142" t="str">
        <f>IFERROR(INDEX(Расходка[Наименование расходного материала],MATCH(Расходка[№],Поиск_расходки[Индекс11],0)),"")</f>
        <v/>
      </c>
      <c r="AC54" s="142" t="str">
        <f>IFERROR(INDEX(Расходка[Наименование расходного материала],MATCH(Расходка[№],Поиск_расходки[Индекс12],0)),"")</f>
        <v/>
      </c>
      <c r="AD54" s="142" t="str">
        <f>IFERROR(INDEX(Расходка[Наименование расходного материала],MATCH(Расходка[№],Поиск_расходки[Индекс13],0)),"")</f>
        <v/>
      </c>
      <c r="AF54" s="4" t="s">
        <v>6</v>
      </c>
      <c r="AG54" s="4" t="s">
        <v>428</v>
      </c>
    </row>
    <row r="55" spans="1:33">
      <c r="A55">
        <v>54</v>
      </c>
      <c r="C55" s="1"/>
      <c r="E55" s="140">
        <f>IF(ISNUMBER(SEARCH('Карта учёта'!$B$13,Расходка[[#This Row],[Наименование расходного материала]])),MAX($E$1:E54)+1,0)</f>
        <v>0</v>
      </c>
      <c r="F55" s="140">
        <f>IF(ISNUMBER(SEARCH('Карта учёта'!$B$14,Расходка[[#This Row],[Наименование расходного материала]])),MAX($F$1:F54)+1,0)</f>
        <v>0</v>
      </c>
      <c r="G55" s="140">
        <f>IF(ISNUMBER(SEARCH('Карта учёта'!$B$15,Расходка[Наименование расходного материала])),MAX($G$1:G54)+1,0)</f>
        <v>0</v>
      </c>
      <c r="H55" s="140">
        <f>IF(ISNUMBER(SEARCH('Карта учёта'!$B$16,Расходка[Наименование расходного материала])),MAX($H$1:H54)+1,0)</f>
        <v>0</v>
      </c>
      <c r="I55" s="140">
        <f>IF(ISNUMBER(SEARCH('Карта учёта'!$B$17,Расходка[Наименование расходного материала])),MAX($I$1:I54)+1,0)</f>
        <v>0</v>
      </c>
      <c r="J55" s="140">
        <f>IF(ISNUMBER(SEARCH('Карта учёта'!$B$18,Расходка[Наименование расходного материала])),MAX($J$1:J54)+1,0)</f>
        <v>0</v>
      </c>
      <c r="K55" s="140">
        <f>IF(ISNUMBER(SEARCH('Карта учёта'!$B$19,Расходка[Наименование расходного материала])),MAX($K$1:K54)+1,0)</f>
        <v>0</v>
      </c>
      <c r="L55" s="140">
        <f>IF(ISNUMBER(SEARCH('Карта учёта'!$B$20,Расходка[Наименование расходного материала])),MAX($L$1:L54)+1,0)</f>
        <v>0</v>
      </c>
      <c r="M55" s="140">
        <f>IF(ISNUMBER(SEARCH('Карта учёта'!$B$21,Расходка[Наименование расходного материала])),MAX($M$1:M54)+1,0)</f>
        <v>0</v>
      </c>
      <c r="N55" s="140">
        <f>IF(ISNUMBER(SEARCH('Карта учёта'!$B$22,Расходка[Наименование расходного материала])),MAX($N$1:N54)+1,0)</f>
        <v>0</v>
      </c>
      <c r="O55" s="140">
        <f>IF(ISNUMBER(SEARCH('Карта учёта'!$B$23,Расходка[Наименование расходного материала])),MAX($O$1:O54)+1,0)</f>
        <v>0</v>
      </c>
      <c r="P55" s="140">
        <f>IF(ISNUMBER(SEARCH('Карта учёта'!$B$24,Расходка[Наименование расходного материала])),MAX($P$1:P54)+1,0)</f>
        <v>0</v>
      </c>
      <c r="Q55" s="140">
        <f>IF(ISNUMBER(SEARCH('Карта учёта'!$B$25,Расходка[Наименование расходного материала])),MAX($Q$1:Q54)+1,0)</f>
        <v>0</v>
      </c>
      <c r="R55" s="142" t="str">
        <f>IFERROR(INDEX(Расходка[Наименование расходного материала],MATCH(Расходка[№],Поиск_расходки[Индекс1],0)),"")</f>
        <v/>
      </c>
      <c r="S55" s="142" t="str">
        <f>IFERROR(INDEX(Расходка[Наименование расходного материала],MATCH(Расходка[№],Поиск_расходки[Индекс2],0)),"")</f>
        <v/>
      </c>
      <c r="T55" s="142" t="str">
        <f>IFERROR(INDEX(Расходка[Наименование расходного материала],MATCH(Расходка[№],Поиск_расходки[Индекс3],0)),"")</f>
        <v/>
      </c>
      <c r="U55" s="142" t="str">
        <f>IFERROR(INDEX(Расходка[Наименование расходного материала],MATCH(Расходка[№],Поиск_расходки[Индекс4],0)),"")</f>
        <v/>
      </c>
      <c r="V55" s="142" t="str">
        <f>IFERROR(INDEX(Расходка[Наименование расходного материала],MATCH(Расходка[№],Поиск_расходки[Индекс5],0)),"")</f>
        <v/>
      </c>
      <c r="W55" s="142" t="str">
        <f>IFERROR(INDEX(Расходка[Наименование расходного материала],MATCH(Расходка[№],Поиск_расходки[Индекс6],0)),"")</f>
        <v/>
      </c>
      <c r="X55" s="142" t="str">
        <f>IFERROR(INDEX(Расходка[Наименование расходного материала],MATCH(Расходка[№],Поиск_расходки[Индекс7],0)),"")</f>
        <v/>
      </c>
      <c r="Y55" s="142" t="str">
        <f>IFERROR(INDEX(Расходка[Наименование расходного материала],MATCH(Расходка[№],Поиск_расходки[Индекс8],0)),"")</f>
        <v/>
      </c>
      <c r="Z55" s="142" t="str">
        <f>IFERROR(INDEX(Расходка[Наименование расходного материала],MATCH(Расходка[№],Поиск_расходки[Индекс9],0)),"")</f>
        <v/>
      </c>
      <c r="AA55" s="142" t="str">
        <f>IFERROR(INDEX(Расходка[Наименование расходного материала],MATCH(Расходка[№],Поиск_расходки[Индекс10],0)),"")</f>
        <v/>
      </c>
      <c r="AB55" s="142" t="str">
        <f>IFERROR(INDEX(Расходка[Наименование расходного материала],MATCH(Расходка[№],Поиск_расходки[Индекс11],0)),"")</f>
        <v/>
      </c>
      <c r="AC55" s="142" t="str">
        <f>IFERROR(INDEX(Расходка[Наименование расходного материала],MATCH(Расходка[№],Поиск_расходки[Индекс12],0)),"")</f>
        <v/>
      </c>
      <c r="AD55" s="142" t="str">
        <f>IFERROR(INDEX(Расходка[Наименование расходного материала],MATCH(Расходка[№],Поиск_расходки[Индекс13],0)),"")</f>
        <v/>
      </c>
      <c r="AF55" s="4" t="s">
        <v>6</v>
      </c>
      <c r="AG55" s="4" t="s">
        <v>173</v>
      </c>
    </row>
    <row r="56" spans="1:33">
      <c r="A56">
        <v>55</v>
      </c>
      <c r="E56" s="140">
        <f>IF(ISNUMBER(SEARCH('Карта учёта'!$B$13,Расходка[[#This Row],[Наименование расходного материала]])),MAX($E$1:E55)+1,0)</f>
        <v>0</v>
      </c>
      <c r="F56" s="140">
        <f>IF(ISNUMBER(SEARCH('Карта учёта'!$B$14,Расходка[[#This Row],[Наименование расходного материала]])),MAX($F$1:F55)+1,0)</f>
        <v>0</v>
      </c>
      <c r="G56" s="140">
        <f>IF(ISNUMBER(SEARCH('Карта учёта'!$B$15,Расходка[Наименование расходного материала])),MAX($G$1:G55)+1,0)</f>
        <v>0</v>
      </c>
      <c r="H56" s="140">
        <f>IF(ISNUMBER(SEARCH('Карта учёта'!$B$16,Расходка[Наименование расходного материала])),MAX($H$1:H55)+1,0)</f>
        <v>0</v>
      </c>
      <c r="I56" s="140">
        <f>IF(ISNUMBER(SEARCH('Карта учёта'!$B$17,Расходка[Наименование расходного материала])),MAX($I$1:I55)+1,0)</f>
        <v>0</v>
      </c>
      <c r="J56" s="140">
        <f>IF(ISNUMBER(SEARCH('Карта учёта'!$B$18,Расходка[Наименование расходного материала])),MAX($J$1:J55)+1,0)</f>
        <v>0</v>
      </c>
      <c r="K56" s="140">
        <f>IF(ISNUMBER(SEARCH('Карта учёта'!$B$19,Расходка[Наименование расходного материала])),MAX($K$1:K55)+1,0)</f>
        <v>0</v>
      </c>
      <c r="L56" s="140">
        <f>IF(ISNUMBER(SEARCH('Карта учёта'!$B$20,Расходка[Наименование расходного материала])),MAX($L$1:L55)+1,0)</f>
        <v>0</v>
      </c>
      <c r="M56" s="140">
        <f>IF(ISNUMBER(SEARCH('Карта учёта'!$B$21,Расходка[Наименование расходного материала])),MAX($M$1:M55)+1,0)</f>
        <v>0</v>
      </c>
      <c r="N56" s="140">
        <f>IF(ISNUMBER(SEARCH('Карта учёта'!$B$22,Расходка[Наименование расходного материала])),MAX($N$1:N55)+1,0)</f>
        <v>0</v>
      </c>
      <c r="O56" s="140">
        <f>IF(ISNUMBER(SEARCH('Карта учёта'!$B$23,Расходка[Наименование расходного материала])),MAX($O$1:O55)+1,0)</f>
        <v>0</v>
      </c>
      <c r="P56" s="140">
        <f>IF(ISNUMBER(SEARCH('Карта учёта'!$B$24,Расходка[Наименование расходного материала])),MAX($P$1:P55)+1,0)</f>
        <v>0</v>
      </c>
      <c r="Q56" s="140">
        <f>IF(ISNUMBER(SEARCH('Карта учёта'!$B$25,Расходка[Наименование расходного материала])),MAX($Q$1:Q55)+1,0)</f>
        <v>0</v>
      </c>
      <c r="R56" s="142" t="str">
        <f>IFERROR(INDEX(Расходка[Наименование расходного материала],MATCH(Расходка[№],Поиск_расходки[Индекс1],0)),"")</f>
        <v/>
      </c>
      <c r="S56" s="142" t="str">
        <f>IFERROR(INDEX(Расходка[Наименование расходного материала],MATCH(Расходка[№],Поиск_расходки[Индекс2],0)),"")</f>
        <v/>
      </c>
      <c r="T56" s="142" t="str">
        <f>IFERROR(INDEX(Расходка[Наименование расходного материала],MATCH(Расходка[№],Поиск_расходки[Индекс3],0)),"")</f>
        <v/>
      </c>
      <c r="U56" s="142" t="str">
        <f>IFERROR(INDEX(Расходка[Наименование расходного материала],MATCH(Расходка[№],Поиск_расходки[Индекс4],0)),"")</f>
        <v/>
      </c>
      <c r="V56" s="142" t="str">
        <f>IFERROR(INDEX(Расходка[Наименование расходного материала],MATCH(Расходка[№],Поиск_расходки[Индекс5],0)),"")</f>
        <v/>
      </c>
      <c r="W56" s="142" t="str">
        <f>IFERROR(INDEX(Расходка[Наименование расходного материала],MATCH(Расходка[№],Поиск_расходки[Индекс6],0)),"")</f>
        <v/>
      </c>
      <c r="X56" s="142" t="str">
        <f>IFERROR(INDEX(Расходка[Наименование расходного материала],MATCH(Расходка[№],Поиск_расходки[Индекс7],0)),"")</f>
        <v/>
      </c>
      <c r="Y56" s="142" t="str">
        <f>IFERROR(INDEX(Расходка[Наименование расходного материала],MATCH(Расходка[№],Поиск_расходки[Индекс8],0)),"")</f>
        <v/>
      </c>
      <c r="Z56" s="142" t="str">
        <f>IFERROR(INDEX(Расходка[Наименование расходного материала],MATCH(Расходка[№],Поиск_расходки[Индекс9],0)),"")</f>
        <v/>
      </c>
      <c r="AA56" s="142" t="str">
        <f>IFERROR(INDEX(Расходка[Наименование расходного материала],MATCH(Расходка[№],Поиск_расходки[Индекс10],0)),"")</f>
        <v/>
      </c>
      <c r="AB56" s="142" t="str">
        <f>IFERROR(INDEX(Расходка[Наименование расходного материала],MATCH(Расходка[№],Поиск_расходки[Индекс11],0)),"")</f>
        <v/>
      </c>
      <c r="AC56" s="142" t="str">
        <f>IFERROR(INDEX(Расходка[Наименование расходного материала],MATCH(Расходка[№],Поиск_расходки[Индекс12],0)),"")</f>
        <v/>
      </c>
      <c r="AD56" s="142" t="str">
        <f>IFERROR(INDEX(Расходка[Наименование расходного материала],MATCH(Расходка[№],Поиск_расходки[Индекс13],0)),"")</f>
        <v/>
      </c>
      <c r="AF56" s="4" t="s">
        <v>6</v>
      </c>
      <c r="AG56" s="4" t="s">
        <v>174</v>
      </c>
    </row>
    <row r="57" spans="1:33">
      <c r="A57">
        <v>56</v>
      </c>
      <c r="E57" s="140">
        <f>IF(ISNUMBER(SEARCH('Карта учёта'!$B$13,Расходка[[#This Row],[Наименование расходного материала]])),MAX($E$1:E58)+1,0)</f>
        <v>0</v>
      </c>
      <c r="F57" s="140">
        <f>IF(ISNUMBER(SEARCH('Карта учёта'!$B$14,Расходка[[#This Row],[Наименование расходного материала]])),MAX($F$1:F58)+1,0)</f>
        <v>0</v>
      </c>
      <c r="G57" s="140">
        <f>IF(ISNUMBER(SEARCH('Карта учёта'!$B$15,Расходка[Наименование расходного материала])),MAX($G$1:G58)+1,0)</f>
        <v>0</v>
      </c>
      <c r="H57" s="140">
        <f>IF(ISNUMBER(SEARCH('Карта учёта'!$B$16,Расходка[Наименование расходного материала])),MAX($H$1:H58)+1,0)</f>
        <v>0</v>
      </c>
      <c r="I57" s="140">
        <f>IF(ISNUMBER(SEARCH('Карта учёта'!$B$17,Расходка[Наименование расходного материала])),MAX($I$1:I58)+1,0)</f>
        <v>0</v>
      </c>
      <c r="J57" s="140">
        <f>IF(ISNUMBER(SEARCH('Карта учёта'!$B$18,Расходка[Наименование расходного материала])),MAX($J$1:J58)+1,0)</f>
        <v>0</v>
      </c>
      <c r="K57" s="140">
        <f>IF(ISNUMBER(SEARCH('Карта учёта'!$B$19,Расходка[Наименование расходного материала])),MAX($K$1:K58)+1,0)</f>
        <v>0</v>
      </c>
      <c r="L57" s="140">
        <f>IF(ISNUMBER(SEARCH('Карта учёта'!$B$20,Расходка[Наименование расходного материала])),MAX($L$1:L58)+1,0)</f>
        <v>0</v>
      </c>
      <c r="M57" s="140">
        <f>IF(ISNUMBER(SEARCH('Карта учёта'!$B$21,Расходка[Наименование расходного материала])),MAX($M$1:M58)+1,0)</f>
        <v>0</v>
      </c>
      <c r="N57" s="140">
        <f>IF(ISNUMBER(SEARCH('Карта учёта'!$B$22,Расходка[Наименование расходного материала])),MAX($N$1:N58)+1,0)</f>
        <v>0</v>
      </c>
      <c r="O57" s="140">
        <f>IF(ISNUMBER(SEARCH('Карта учёта'!$B$23,Расходка[Наименование расходного материала])),MAX($O$1:O58)+1,0)</f>
        <v>0</v>
      </c>
      <c r="P57" s="140">
        <f>IF(ISNUMBER(SEARCH('Карта учёта'!$B$24,Расходка[Наименование расходного материала])),MAX($P$1:P58)+1,0)</f>
        <v>0</v>
      </c>
      <c r="Q57" s="140">
        <f>IF(ISNUMBER(SEARCH('Карта учёта'!$B$25,Расходка[Наименование расходного материала])),MAX($Q$1:Q58)+1,0)</f>
        <v>0</v>
      </c>
      <c r="R57" s="142" t="str">
        <f>IFERROR(INDEX(Расходка[Наименование расходного материала],MATCH(Расходка[№],Поиск_расходки[Индекс1],0)),"")</f>
        <v/>
      </c>
      <c r="S57" s="142" t="str">
        <f>IFERROR(INDEX(Расходка[Наименование расходного материала],MATCH(Расходка[№],Поиск_расходки[Индекс2],0)),"")</f>
        <v/>
      </c>
      <c r="T57" s="142" t="str">
        <f>IFERROR(INDEX(Расходка[Наименование расходного материала],MATCH(Расходка[№],Поиск_расходки[Индекс3],0)),"")</f>
        <v/>
      </c>
      <c r="U57" s="142" t="str">
        <f>IFERROR(INDEX(Расходка[Наименование расходного материала],MATCH(Расходка[№],Поиск_расходки[Индекс4],0)),"")</f>
        <v/>
      </c>
      <c r="V57" s="142" t="str">
        <f>IFERROR(INDEX(Расходка[Наименование расходного материала],MATCH(Расходка[№],Поиск_расходки[Индекс5],0)),"")</f>
        <v/>
      </c>
      <c r="W57" s="142" t="str">
        <f>IFERROR(INDEX(Расходка[Наименование расходного материала],MATCH(Расходка[№],Поиск_расходки[Индекс6],0)),"")</f>
        <v/>
      </c>
      <c r="X57" s="142" t="str">
        <f>IFERROR(INDEX(Расходка[Наименование расходного материала],MATCH(Расходка[№],Поиск_расходки[Индекс7],0)),"")</f>
        <v/>
      </c>
      <c r="Y57" s="142" t="str">
        <f>IFERROR(INDEX(Расходка[Наименование расходного материала],MATCH(Расходка[№],Поиск_расходки[Индекс8],0)),"")</f>
        <v/>
      </c>
      <c r="Z57" s="142" t="str">
        <f>IFERROR(INDEX(Расходка[Наименование расходного материала],MATCH(Расходка[№],Поиск_расходки[Индекс9],0)),"")</f>
        <v/>
      </c>
      <c r="AA57" s="142" t="str">
        <f>IFERROR(INDEX(Расходка[Наименование расходного материала],MATCH(Расходка[№],Поиск_расходки[Индекс10],0)),"")</f>
        <v/>
      </c>
      <c r="AB57" s="142" t="str">
        <f>IFERROR(INDEX(Расходка[Наименование расходного материала],MATCH(Расходка[№],Поиск_расходки[Индекс11],0)),"")</f>
        <v/>
      </c>
      <c r="AC57" s="142" t="str">
        <f>IFERROR(INDEX(Расходка[Наименование расходного материала],MATCH(Расходка[№],Поиск_расходки[Индекс12],0)),"")</f>
        <v/>
      </c>
      <c r="AD57" s="142" t="str">
        <f>IFERROR(INDEX(Расходка[Наименование расходного материала],MATCH(Расходка[№],Поиск_расходки[Индекс13],0)),"")</f>
        <v/>
      </c>
      <c r="AF57" s="4" t="s">
        <v>6</v>
      </c>
      <c r="AG57" s="4" t="s">
        <v>187</v>
      </c>
    </row>
    <row r="58" spans="1:33">
      <c r="A58">
        <v>57</v>
      </c>
      <c r="E58" s="140">
        <f>IF(ISNUMBER(SEARCH('Карта учёта'!$B$13,Расходка[[#This Row],[Наименование расходного материала]])),MAX($E$1:E57)+1,0)</f>
        <v>0</v>
      </c>
      <c r="F58" s="140">
        <f>IF(ISNUMBER(SEARCH('Карта учёта'!$B$14,Расходка[[#This Row],[Наименование расходного материала]])),MAX($F$1:F57)+1,0)</f>
        <v>0</v>
      </c>
      <c r="G58" s="140">
        <f>IF(ISNUMBER(SEARCH('Карта учёта'!$B$15,Расходка[Наименование расходного материала])),MAX($G$1:G57)+1,0)</f>
        <v>0</v>
      </c>
      <c r="H58" s="140">
        <f>IF(ISNUMBER(SEARCH('Карта учёта'!$B$16,Расходка[Наименование расходного материала])),MAX($H$1:H57)+1,0)</f>
        <v>0</v>
      </c>
      <c r="I58" s="140">
        <f>IF(ISNUMBER(SEARCH('Карта учёта'!$B$17,Расходка[Наименование расходного материала])),MAX($I$1:I57)+1,0)</f>
        <v>0</v>
      </c>
      <c r="J58" s="140">
        <f>IF(ISNUMBER(SEARCH('Карта учёта'!$B$18,Расходка[Наименование расходного материала])),MAX($J$1:J57)+1,0)</f>
        <v>0</v>
      </c>
      <c r="K58" s="140">
        <f>IF(ISNUMBER(SEARCH('Карта учёта'!$B$19,Расходка[Наименование расходного материала])),MAX($K$1:K57)+1,0)</f>
        <v>0</v>
      </c>
      <c r="L58" s="140">
        <f>IF(ISNUMBER(SEARCH('Карта учёта'!$B$20,Расходка[Наименование расходного материала])),MAX($L$1:L57)+1,0)</f>
        <v>0</v>
      </c>
      <c r="M58" s="140">
        <f>IF(ISNUMBER(SEARCH('Карта учёта'!$B$21,Расходка[Наименование расходного материала])),MAX($M$1:M57)+1,0)</f>
        <v>0</v>
      </c>
      <c r="N58" s="140">
        <f>IF(ISNUMBER(SEARCH('Карта учёта'!$B$22,Расходка[Наименование расходного материала])),MAX($N$1:N57)+1,0)</f>
        <v>0</v>
      </c>
      <c r="O58" s="140">
        <f>IF(ISNUMBER(SEARCH('Карта учёта'!$B$23,Расходка[Наименование расходного материала])),MAX($O$1:O57)+1,0)</f>
        <v>0</v>
      </c>
      <c r="P58" s="140">
        <f>IF(ISNUMBER(SEARCH('Карта учёта'!$B$24,Расходка[Наименование расходного материала])),MAX($P$1:P57)+1,0)</f>
        <v>0</v>
      </c>
      <c r="Q58" s="140">
        <f>IF(ISNUMBER(SEARCH('Карта учёта'!$B$25,Расходка[Наименование расходного материала])),MAX($Q$1:Q57)+1,0)</f>
        <v>0</v>
      </c>
      <c r="R58" s="142" t="str">
        <f>IFERROR(INDEX(Расходка[Наименование расходного материала],MATCH(Расходка[№],Поиск_расходки[Индекс1],0)),"")</f>
        <v/>
      </c>
      <c r="S58" s="142" t="str">
        <f>IFERROR(INDEX(Расходка[Наименование расходного материала],MATCH(Расходка[№],Поиск_расходки[Индекс2],0)),"")</f>
        <v/>
      </c>
      <c r="T58" s="142" t="str">
        <f>IFERROR(INDEX(Расходка[Наименование расходного материала],MATCH(Расходка[№],Поиск_расходки[Индекс3],0)),"")</f>
        <v/>
      </c>
      <c r="U58" s="142" t="str">
        <f>IFERROR(INDEX(Расходка[Наименование расходного материала],MATCH(Расходка[№],Поиск_расходки[Индекс4],0)),"")</f>
        <v/>
      </c>
      <c r="V58" s="142" t="str">
        <f>IFERROR(INDEX(Расходка[Наименование расходного материала],MATCH(Расходка[№],Поиск_расходки[Индекс5],0)),"")</f>
        <v/>
      </c>
      <c r="W58" s="142" t="str">
        <f>IFERROR(INDEX(Расходка[Наименование расходного материала],MATCH(Расходка[№],Поиск_расходки[Индекс6],0)),"")</f>
        <v/>
      </c>
      <c r="X58" s="142" t="str">
        <f>IFERROR(INDEX(Расходка[Наименование расходного материала],MATCH(Расходка[№],Поиск_расходки[Индекс7],0)),"")</f>
        <v/>
      </c>
      <c r="Y58" s="142" t="str">
        <f>IFERROR(INDEX(Расходка[Наименование расходного материала],MATCH(Расходка[№],Поиск_расходки[Индекс8],0)),"")</f>
        <v/>
      </c>
      <c r="Z58" s="142" t="str">
        <f>IFERROR(INDEX(Расходка[Наименование расходного материала],MATCH(Расходка[№],Поиск_расходки[Индекс9],0)),"")</f>
        <v/>
      </c>
      <c r="AA58" s="142" t="str">
        <f>IFERROR(INDEX(Расходка[Наименование расходного материала],MATCH(Расходка[№],Поиск_расходки[Индекс10],0)),"")</f>
        <v/>
      </c>
      <c r="AB58" s="142" t="str">
        <f>IFERROR(INDEX(Расходка[Наименование расходного материала],MATCH(Расходка[№],Поиск_расходки[Индекс11],0)),"")</f>
        <v/>
      </c>
      <c r="AC58" s="142" t="str">
        <f>IFERROR(INDEX(Расходка[Наименование расходного материала],MATCH(Расходка[№],Поиск_расходки[Индекс12],0)),"")</f>
        <v/>
      </c>
      <c r="AD58" s="142" t="str">
        <f>IFERROR(INDEX(Расходка[Наименование расходного материала],MATCH(Расходка[№],Поиск_расходки[Индекс13],0)),"")</f>
        <v/>
      </c>
      <c r="AF58" s="4" t="s">
        <v>6</v>
      </c>
      <c r="AG58" s="4" t="s">
        <v>111</v>
      </c>
    </row>
    <row r="59" spans="1:33">
      <c r="AF59" s="4" t="s">
        <v>6</v>
      </c>
      <c r="AG59" s="4" t="s">
        <v>112</v>
      </c>
    </row>
    <row r="60" spans="1:33">
      <c r="AF60" s="4" t="s">
        <v>6</v>
      </c>
      <c r="AG60" s="4" t="s">
        <v>161</v>
      </c>
    </row>
    <row r="61" spans="1:33">
      <c r="AF61" s="4" t="s">
        <v>6</v>
      </c>
      <c r="AG61" s="4" t="s">
        <v>176</v>
      </c>
    </row>
    <row r="62" spans="1:33">
      <c r="AF62" s="4" t="s">
        <v>6</v>
      </c>
      <c r="AG62" s="4" t="s">
        <v>166</v>
      </c>
    </row>
    <row r="63" spans="1:33">
      <c r="AF63" s="4" t="s">
        <v>6</v>
      </c>
      <c r="AG63" s="4" t="s">
        <v>424</v>
      </c>
    </row>
    <row r="64" spans="1:33">
      <c r="AF64" s="4" t="s">
        <v>6</v>
      </c>
      <c r="AG64" s="4" t="s">
        <v>177</v>
      </c>
    </row>
    <row r="65" spans="32:33">
      <c r="AF65" s="4" t="s">
        <v>6</v>
      </c>
      <c r="AG65" s="4" t="s">
        <v>429</v>
      </c>
    </row>
    <row r="66" spans="32:33">
      <c r="AF66" s="4" t="s">
        <v>6</v>
      </c>
      <c r="AG66" s="4" t="s">
        <v>178</v>
      </c>
    </row>
    <row r="67" spans="32:33">
      <c r="AF67" s="4" t="s">
        <v>6</v>
      </c>
      <c r="AG67" s="4" t="s">
        <v>179</v>
      </c>
    </row>
    <row r="68" spans="32:33">
      <c r="AF68" s="4" t="s">
        <v>6</v>
      </c>
      <c r="AG68" s="4" t="s">
        <v>186</v>
      </c>
    </row>
    <row r="69" spans="32:33">
      <c r="AF69" s="4" t="s">
        <v>6</v>
      </c>
      <c r="AG69" s="4" t="s">
        <v>116</v>
      </c>
    </row>
    <row r="70" spans="32:33">
      <c r="AF70" s="4" t="s">
        <v>6</v>
      </c>
      <c r="AG70" s="4" t="s">
        <v>117</v>
      </c>
    </row>
    <row r="71" spans="32:33">
      <c r="AF71" s="4" t="s">
        <v>6</v>
      </c>
      <c r="AG71" s="4" t="s">
        <v>180</v>
      </c>
    </row>
    <row r="72" spans="32:33">
      <c r="AF72" s="4" t="s">
        <v>6</v>
      </c>
      <c r="AG72" s="4" t="s">
        <v>181</v>
      </c>
    </row>
    <row r="73" spans="32:33">
      <c r="AF73" s="4" t="s">
        <v>6</v>
      </c>
      <c r="AG73" s="4" t="s">
        <v>182</v>
      </c>
    </row>
    <row r="74" spans="32:33">
      <c r="AF74" s="4" t="s">
        <v>6</v>
      </c>
      <c r="AG74" s="4" t="s">
        <v>183</v>
      </c>
    </row>
    <row r="75" spans="32:33">
      <c r="AF75" s="4" t="s">
        <v>6</v>
      </c>
      <c r="AG75" s="4" t="s">
        <v>184</v>
      </c>
    </row>
    <row r="76" spans="32:33">
      <c r="AF76" s="4" t="s">
        <v>6</v>
      </c>
      <c r="AG76" s="4" t="s">
        <v>185</v>
      </c>
    </row>
    <row r="77" spans="32:33">
      <c r="AF77" s="4" t="s">
        <v>6</v>
      </c>
      <c r="AG77" s="4" t="s">
        <v>371</v>
      </c>
    </row>
    <row r="78" spans="32:33">
      <c r="AF78" s="4" t="s">
        <v>6</v>
      </c>
      <c r="AG78" s="4" t="s">
        <v>120</v>
      </c>
    </row>
    <row r="79" spans="32:33">
      <c r="AF79" s="4" t="s">
        <v>6</v>
      </c>
      <c r="AG79" s="4" t="s">
        <v>121</v>
      </c>
    </row>
    <row r="80" spans="32:33">
      <c r="AF80" s="4" t="s">
        <v>6</v>
      </c>
      <c r="AG80" s="4" t="s">
        <v>162</v>
      </c>
    </row>
    <row r="81" spans="32:33">
      <c r="AF81" s="4" t="s">
        <v>6</v>
      </c>
      <c r="AG81" s="4" t="s">
        <v>435</v>
      </c>
    </row>
  </sheetData>
  <sheetProtection formatCells="0" formatColumns="0"/>
  <phoneticPr fontId="14" type="noConversion"/>
  <dataValidations count="1">
    <dataValidation type="list" allowBlank="1" showInputMessage="1" showErrorMessage="1" sqref="B2:B58">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7" zoomScale="90" zoomScaleNormal="90" workbookViewId="0">
      <selection activeCell="E23" sqref="E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5"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136</v>
      </c>
      <c r="B4" t="s">
        <v>146</v>
      </c>
      <c r="C4" t="str">
        <f t="shared" si="0"/>
        <v>Оператор: В.В. Анохин</v>
      </c>
      <c r="E4" t="s">
        <v>235</v>
      </c>
    </row>
    <row r="5" spans="1:5">
      <c r="A5" t="s">
        <v>136</v>
      </c>
      <c r="B5" t="s">
        <v>144</v>
      </c>
      <c r="C5" t="str">
        <f t="shared" si="0"/>
        <v xml:space="preserve">Оператор: А.В. Воронков </v>
      </c>
      <c r="E5" t="s">
        <v>232</v>
      </c>
    </row>
    <row r="6" spans="1:5">
      <c r="A6" t="s">
        <v>136</v>
      </c>
      <c r="B6" t="s">
        <v>147</v>
      </c>
      <c r="C6" t="str">
        <f t="shared" si="0"/>
        <v>Оператор: И.Н. Зимин</v>
      </c>
      <c r="E6" t="s">
        <v>369</v>
      </c>
    </row>
    <row r="7" spans="1:5">
      <c r="A7" t="s">
        <v>136</v>
      </c>
      <c r="B7" t="s">
        <v>135</v>
      </c>
      <c r="C7" t="str">
        <f t="shared" si="0"/>
        <v xml:space="preserve">Оператор: Д.В. Карчевский </v>
      </c>
      <c r="E7" t="s">
        <v>242</v>
      </c>
    </row>
    <row r="8" spans="1:5">
      <c r="A8" t="s">
        <v>136</v>
      </c>
      <c r="B8" t="s">
        <v>137</v>
      </c>
      <c r="C8" t="str">
        <f t="shared" si="0"/>
        <v xml:space="preserve">Оператор: В.Л. Мартынко </v>
      </c>
      <c r="E8" t="s">
        <v>243</v>
      </c>
    </row>
    <row r="9" spans="1:5">
      <c r="A9" t="s">
        <v>136</v>
      </c>
      <c r="B9" t="s">
        <v>142</v>
      </c>
      <c r="C9" t="str">
        <f t="shared" si="0"/>
        <v xml:space="preserve">Оператор: А.С. Меренков </v>
      </c>
      <c r="E9" t="s">
        <v>244</v>
      </c>
    </row>
    <row r="10" spans="1:5">
      <c r="A10" t="s">
        <v>136</v>
      </c>
      <c r="B10" t="s">
        <v>145</v>
      </c>
      <c r="C10" t="str">
        <f t="shared" si="0"/>
        <v xml:space="preserve">Оператор: О.В. Мещеряков </v>
      </c>
      <c r="E10" t="s">
        <v>245</v>
      </c>
    </row>
    <row r="11" spans="1:5">
      <c r="A11" t="s">
        <v>136</v>
      </c>
      <c r="B11" t="s">
        <v>143</v>
      </c>
      <c r="C11" t="str">
        <f t="shared" si="0"/>
        <v xml:space="preserve">Оператор: И.А. Московский </v>
      </c>
      <c r="E11" t="s">
        <v>246</v>
      </c>
    </row>
    <row r="12" spans="1:5">
      <c r="A12" t="s">
        <v>136</v>
      </c>
      <c r="B12" t="s">
        <v>149</v>
      </c>
      <c r="C12" s="14" t="str">
        <f>CONCATENATE(A12,B12)</f>
        <v>Оператор: А.Ф. Паращенко</v>
      </c>
    </row>
    <row r="13" spans="1:5">
      <c r="A13" t="s">
        <v>136</v>
      </c>
      <c r="B13" t="s">
        <v>138</v>
      </c>
      <c r="C13" t="str">
        <f t="shared" si="0"/>
        <v xml:space="preserve">Оператор: А.С. Щербаков </v>
      </c>
    </row>
    <row r="14" spans="1:5">
      <c r="A14" t="s">
        <v>148</v>
      </c>
      <c r="B14" t="s">
        <v>150</v>
      </c>
      <c r="C14" t="str">
        <f t="shared" si="0"/>
        <v>Старшая мед.сетра: О.Н. Черткова</v>
      </c>
    </row>
    <row r="15" spans="1:5">
      <c r="A15" t="s">
        <v>151</v>
      </c>
      <c r="B15" t="s">
        <v>440</v>
      </c>
      <c r="C15" t="str">
        <f t="shared" si="0"/>
        <v xml:space="preserve">И/О старшей мед.сетры: А.А. Нефёдова </v>
      </c>
    </row>
    <row r="16" spans="1:5">
      <c r="A16" t="s">
        <v>151</v>
      </c>
      <c r="B16" t="s">
        <v>439</v>
      </c>
      <c r="C16" s="14" t="str">
        <f>CONCATENATE(A16,B16)</f>
        <v>И/О старшей мед.сетры: А.М. Казанцева</v>
      </c>
    </row>
    <row r="19" spans="1:2">
      <c r="A19" t="s">
        <v>237</v>
      </c>
      <c r="B19" t="s">
        <v>236</v>
      </c>
    </row>
    <row r="20" spans="1:2">
      <c r="A20" t="s">
        <v>232</v>
      </c>
      <c r="B20" t="s">
        <v>330</v>
      </c>
    </row>
    <row r="21" spans="1:2">
      <c r="A21" t="s">
        <v>232</v>
      </c>
      <c r="B21" t="s">
        <v>238</v>
      </c>
    </row>
    <row r="22" spans="1:2">
      <c r="A22" t="s">
        <v>232</v>
      </c>
      <c r="B22" t="s">
        <v>370</v>
      </c>
    </row>
    <row r="23" spans="1:2">
      <c r="A23" t="s">
        <v>232</v>
      </c>
      <c r="B23" t="s">
        <v>313</v>
      </c>
    </row>
    <row r="24" spans="1:2">
      <c r="A24" t="s">
        <v>232</v>
      </c>
      <c r="B24" t="s">
        <v>327</v>
      </c>
    </row>
    <row r="25" spans="1:2">
      <c r="A25" t="s">
        <v>232</v>
      </c>
      <c r="B25" t="s">
        <v>331</v>
      </c>
    </row>
    <row r="26" spans="1:2">
      <c r="A26" t="s">
        <v>232</v>
      </c>
      <c r="B26" t="s">
        <v>319</v>
      </c>
    </row>
    <row r="27" spans="1:2">
      <c r="A27" t="s">
        <v>232</v>
      </c>
      <c r="B27" t="s">
        <v>318</v>
      </c>
    </row>
    <row r="28" spans="1:2">
      <c r="A28" t="s">
        <v>232</v>
      </c>
      <c r="B28" t="s">
        <v>368</v>
      </c>
    </row>
    <row r="29" spans="1:2">
      <c r="A29" t="s">
        <v>232</v>
      </c>
      <c r="B29" t="s">
        <v>317</v>
      </c>
    </row>
    <row r="30" spans="1:2">
      <c r="A30" t="s">
        <v>232</v>
      </c>
      <c r="B30" t="s">
        <v>333</v>
      </c>
    </row>
    <row r="31" spans="1:2">
      <c r="A31" t="s">
        <v>232</v>
      </c>
      <c r="B31" t="s">
        <v>444</v>
      </c>
    </row>
    <row r="32" spans="1:2">
      <c r="A32" t="s">
        <v>232</v>
      </c>
      <c r="B32" t="s">
        <v>326</v>
      </c>
    </row>
    <row r="33" spans="1:2">
      <c r="A33" t="s">
        <v>232</v>
      </c>
      <c r="B33" t="s">
        <v>312</v>
      </c>
    </row>
    <row r="34" spans="1:2">
      <c r="A34" t="s">
        <v>232</v>
      </c>
      <c r="B34" t="s">
        <v>316</v>
      </c>
    </row>
    <row r="35" spans="1:2">
      <c r="A35" t="s">
        <v>232</v>
      </c>
      <c r="B35" t="s">
        <v>311</v>
      </c>
    </row>
    <row r="36" spans="1:2">
      <c r="A36" t="s">
        <v>232</v>
      </c>
      <c r="B36" t="s">
        <v>329</v>
      </c>
    </row>
    <row r="37" spans="1:2">
      <c r="A37" t="s">
        <v>232</v>
      </c>
      <c r="B37" t="s">
        <v>328</v>
      </c>
    </row>
    <row r="38" spans="1:2">
      <c r="A38" t="s">
        <v>232</v>
      </c>
      <c r="B38" t="s">
        <v>320</v>
      </c>
    </row>
    <row r="39" spans="1:2">
      <c r="A39" t="s">
        <v>232</v>
      </c>
      <c r="B39" t="s">
        <v>314</v>
      </c>
    </row>
    <row r="40" spans="1:2">
      <c r="A40" t="s">
        <v>232</v>
      </c>
      <c r="B40" t="s">
        <v>315</v>
      </c>
    </row>
    <row r="41" spans="1:2">
      <c r="A41" t="s">
        <v>369</v>
      </c>
      <c r="B41" t="s">
        <v>323</v>
      </c>
    </row>
    <row r="42" spans="1:2">
      <c r="A42" t="s">
        <v>369</v>
      </c>
      <c r="B42" t="s">
        <v>324</v>
      </c>
    </row>
    <row r="43" spans="1:2">
      <c r="A43" t="s">
        <v>369</v>
      </c>
      <c r="B43" t="s">
        <v>325</v>
      </c>
    </row>
    <row r="44" spans="1:2">
      <c r="A44" t="s">
        <v>369</v>
      </c>
      <c r="B44" t="s">
        <v>240</v>
      </c>
    </row>
    <row r="45" spans="1:2">
      <c r="A45" t="s">
        <v>369</v>
      </c>
      <c r="B45" t="s">
        <v>321</v>
      </c>
    </row>
    <row r="46" spans="1:2">
      <c r="A46" t="s">
        <v>369</v>
      </c>
      <c r="B46" t="s">
        <v>332</v>
      </c>
    </row>
    <row r="47" spans="1:2">
      <c r="A47" t="s">
        <v>369</v>
      </c>
      <c r="B47" t="s">
        <v>239</v>
      </c>
    </row>
    <row r="48" spans="1:2">
      <c r="A48" t="s">
        <v>369</v>
      </c>
      <c r="B48" t="s">
        <v>322</v>
      </c>
    </row>
    <row r="49" spans="1:2">
      <c r="A49" t="s">
        <v>233</v>
      </c>
      <c r="B49" t="s">
        <v>206</v>
      </c>
    </row>
    <row r="50" spans="1:2">
      <c r="A50" t="s">
        <v>233</v>
      </c>
      <c r="B50" t="s">
        <v>209</v>
      </c>
    </row>
    <row r="51" spans="1:2">
      <c r="A51" t="s">
        <v>233</v>
      </c>
      <c r="B51" t="s">
        <v>212</v>
      </c>
    </row>
    <row r="52" spans="1:2">
      <c r="A52" t="s">
        <v>233</v>
      </c>
      <c r="B52" t="s">
        <v>215</v>
      </c>
    </row>
    <row r="53" spans="1:2">
      <c r="A53" t="s">
        <v>233</v>
      </c>
      <c r="B53" t="s">
        <v>218</v>
      </c>
    </row>
    <row r="54" spans="1:2">
      <c r="A54" t="s">
        <v>233</v>
      </c>
      <c r="B54" t="s">
        <v>221</v>
      </c>
    </row>
    <row r="55" spans="1:2">
      <c r="A55" t="s">
        <v>233</v>
      </c>
      <c r="B55" t="s">
        <v>226</v>
      </c>
    </row>
    <row r="56" spans="1:2">
      <c r="A56" t="s">
        <v>233</v>
      </c>
      <c r="B56" t="s">
        <v>340</v>
      </c>
    </row>
    <row r="57" spans="1:2">
      <c r="A57" t="s">
        <v>233</v>
      </c>
      <c r="B57" t="s">
        <v>228</v>
      </c>
    </row>
    <row r="58" spans="1:2">
      <c r="A58" t="s">
        <v>233</v>
      </c>
      <c r="B58" t="s">
        <v>229</v>
      </c>
    </row>
    <row r="59" spans="1:2">
      <c r="A59" t="s">
        <v>233</v>
      </c>
      <c r="B59" t="s">
        <v>230</v>
      </c>
    </row>
    <row r="60" spans="1:2">
      <c r="A60" t="s">
        <v>233</v>
      </c>
      <c r="B60" t="s">
        <v>231</v>
      </c>
    </row>
    <row r="61" spans="1:2">
      <c r="A61" t="s">
        <v>233</v>
      </c>
      <c r="B61" t="s">
        <v>203</v>
      </c>
    </row>
    <row r="62" spans="1:2">
      <c r="A62" t="s">
        <v>233</v>
      </c>
      <c r="B62" t="s">
        <v>247</v>
      </c>
    </row>
    <row r="63" spans="1:2">
      <c r="A63" t="s">
        <v>234</v>
      </c>
      <c r="B63" t="s">
        <v>421</v>
      </c>
    </row>
    <row r="64" spans="1:2">
      <c r="A64" t="s">
        <v>234</v>
      </c>
      <c r="B64" t="s">
        <v>205</v>
      </c>
    </row>
    <row r="65" spans="1:2">
      <c r="A65" t="s">
        <v>234</v>
      </c>
      <c r="B65" t="s">
        <v>208</v>
      </c>
    </row>
    <row r="66" spans="1:2">
      <c r="A66" t="s">
        <v>234</v>
      </c>
      <c r="B66" t="s">
        <v>202</v>
      </c>
    </row>
    <row r="67" spans="1:2">
      <c r="A67" t="s">
        <v>234</v>
      </c>
      <c r="B67" t="s">
        <v>211</v>
      </c>
    </row>
    <row r="68" spans="1:2">
      <c r="A68" t="s">
        <v>234</v>
      </c>
      <c r="B68" t="s">
        <v>214</v>
      </c>
    </row>
    <row r="69" spans="1:2">
      <c r="A69" t="s">
        <v>234</v>
      </c>
      <c r="B69" t="s">
        <v>217</v>
      </c>
    </row>
    <row r="70" spans="1:2">
      <c r="A70" t="s">
        <v>234</v>
      </c>
      <c r="B70" t="s">
        <v>220</v>
      </c>
    </row>
    <row r="71" spans="1:2">
      <c r="A71" t="s">
        <v>234</v>
      </c>
      <c r="B71" t="s">
        <v>223</v>
      </c>
    </row>
    <row r="72" spans="1:2">
      <c r="A72" t="s">
        <v>234</v>
      </c>
      <c r="B72" t="s">
        <v>225</v>
      </c>
    </row>
    <row r="73" spans="1:2">
      <c r="A73" t="s">
        <v>246</v>
      </c>
      <c r="B73" t="s">
        <v>204</v>
      </c>
    </row>
    <row r="74" spans="1:2">
      <c r="A74" t="s">
        <v>246</v>
      </c>
      <c r="B74" t="s">
        <v>339</v>
      </c>
    </row>
    <row r="75" spans="1:2">
      <c r="A75" t="s">
        <v>246</v>
      </c>
      <c r="B75" t="s">
        <v>207</v>
      </c>
    </row>
    <row r="76" spans="1:2">
      <c r="A76" t="s">
        <v>246</v>
      </c>
      <c r="B76" t="s">
        <v>210</v>
      </c>
    </row>
    <row r="77" spans="1:2">
      <c r="A77" t="s">
        <v>246</v>
      </c>
      <c r="B77" t="s">
        <v>213</v>
      </c>
    </row>
    <row r="78" spans="1:2">
      <c r="A78" t="s">
        <v>246</v>
      </c>
      <c r="B78" t="s">
        <v>216</v>
      </c>
    </row>
    <row r="79" spans="1:2">
      <c r="A79" t="s">
        <v>246</v>
      </c>
      <c r="B79" t="s">
        <v>222</v>
      </c>
    </row>
    <row r="80" spans="1:2">
      <c r="A80" t="s">
        <v>246</v>
      </c>
      <c r="B80" t="s">
        <v>219</v>
      </c>
    </row>
    <row r="81" spans="1:2">
      <c r="A81" t="s">
        <v>246</v>
      </c>
      <c r="B81" t="s">
        <v>224</v>
      </c>
    </row>
    <row r="82" spans="1:2">
      <c r="A82" t="s">
        <v>246</v>
      </c>
      <c r="B82" t="s">
        <v>227</v>
      </c>
    </row>
  </sheetData>
  <sheetProtection sheet="1" objects="1" scenarios="1"/>
  <phoneticPr fontId="14"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2022-11-05T15:03:47Z</cp:lastPrinted>
  <dcterms:created xsi:type="dcterms:W3CDTF">2015-06-05T18:19:34Z</dcterms:created>
  <dcterms:modified xsi:type="dcterms:W3CDTF">2022-11-05T15:04:12Z</dcterms:modified>
</cp:coreProperties>
</file>