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1\17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52" i="1"/>
  <c r="F53" i="1"/>
  <c r="G52" i="1"/>
  <c r="G53" i="1"/>
  <c r="H52" i="1"/>
  <c r="H53" i="1"/>
  <c r="I52" i="1"/>
  <c r="I53" i="1"/>
  <c r="J52" i="1"/>
  <c r="J53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AD58" i="1" l="1"/>
  <c r="AC58" i="1"/>
  <c r="AB58" i="1"/>
  <c r="AA58" i="1"/>
  <c r="Z58" i="1"/>
  <c r="Y58" i="1"/>
  <c r="C17" i="5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1" i="1" l="1"/>
  <c r="W49" i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56" i="1" l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V41" i="1" s="1"/>
  <c r="W57" i="1"/>
  <c r="H49" i="1"/>
  <c r="Q32" i="1"/>
  <c r="AD31" i="1"/>
  <c r="Q33" i="1"/>
  <c r="AD17" i="1" s="1"/>
  <c r="N28" i="1"/>
  <c r="V42" i="1"/>
  <c r="V49" i="1"/>
  <c r="V45" i="1"/>
  <c r="V48" i="1"/>
  <c r="V40" i="1"/>
  <c r="V43" i="1"/>
  <c r="V52" i="1"/>
  <c r="V50" i="1"/>
  <c r="V51" i="1"/>
  <c r="V44" i="1"/>
  <c r="V46" i="1"/>
  <c r="V55" i="1"/>
  <c r="V56" i="1"/>
  <c r="V54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V57" i="1" l="1"/>
  <c r="V58" i="1"/>
  <c r="V47" i="1"/>
  <c r="V53" i="1"/>
  <c r="V39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H51" i="1" l="1"/>
  <c r="U47" i="1"/>
  <c r="U42" i="1"/>
  <c r="U45" i="1"/>
  <c r="U52" i="1"/>
  <c r="U57" i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54" i="1" l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7" i="1" l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K49" i="1" l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AB42" i="1" l="1"/>
  <c r="K51" i="1"/>
  <c r="G50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X57" i="1" l="1"/>
  <c r="K52" i="1"/>
  <c r="X48" i="1"/>
  <c r="X47" i="1"/>
  <c r="X2" i="1"/>
  <c r="X43" i="1"/>
  <c r="X44" i="1"/>
  <c r="X42" i="1"/>
  <c r="X45" i="1"/>
  <c r="X40" i="1"/>
  <c r="X39" i="1"/>
  <c r="X41" i="1"/>
  <c r="X46" i="1"/>
  <c r="G51" i="1"/>
  <c r="T58" i="1" s="1"/>
  <c r="T39" i="1"/>
  <c r="T49" i="1"/>
  <c r="T41" i="1"/>
  <c r="T44" i="1"/>
  <c r="T46" i="1"/>
  <c r="T48" i="1"/>
  <c r="T40" i="1"/>
  <c r="T43" i="1"/>
  <c r="T45" i="1"/>
  <c r="T42" i="1"/>
  <c r="X55" i="1"/>
  <c r="X51" i="1"/>
  <c r="T56" i="1"/>
  <c r="T50" i="1"/>
  <c r="X56" i="1"/>
  <c r="X52" i="1"/>
  <c r="T57" i="1"/>
  <c r="T51" i="1"/>
  <c r="T53" i="1"/>
  <c r="T52" i="1"/>
  <c r="T55" i="1"/>
  <c r="T54" i="1"/>
  <c r="AD39" i="1"/>
  <c r="AA35" i="1"/>
  <c r="AC35" i="1"/>
  <c r="AC23" i="1"/>
  <c r="Q40" i="1"/>
  <c r="O45" i="1"/>
  <c r="O46" i="1" s="1"/>
  <c r="AB46" i="1" s="1"/>
  <c r="AB20" i="1"/>
  <c r="N45" i="1"/>
  <c r="N46" i="1" s="1"/>
  <c r="N47" i="1" s="1"/>
  <c r="AA47" i="1" s="1"/>
  <c r="AA20" i="1"/>
  <c r="P45" i="1"/>
  <c r="P46" i="1" s="1"/>
  <c r="P47" i="1" s="1"/>
  <c r="AC20" i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X58" i="1" l="1"/>
  <c r="X54" i="1"/>
  <c r="X50" i="1"/>
  <c r="X53" i="1"/>
  <c r="X49" i="1"/>
  <c r="T47" i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R2" i="1" l="1"/>
  <c r="R57" i="1"/>
  <c r="R58" i="1"/>
  <c r="AC45" i="1"/>
  <c r="P49" i="1"/>
  <c r="P50" i="1" s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AA57" i="1" l="1"/>
  <c r="N51" i="1"/>
  <c r="AC57" i="1"/>
  <c r="P51" i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C53" i="1" l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AB53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B52" i="1" l="1"/>
  <c r="Q48" i="1"/>
  <c r="Q49" i="1" s="1"/>
  <c r="Q50" i="1" s="1"/>
  <c r="Q51" i="1" s="1"/>
  <c r="AB54" i="1"/>
  <c r="AB57" i="1"/>
  <c r="AB50" i="1"/>
  <c r="AD50" i="1"/>
  <c r="AD57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4" i="1" l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45" i="1" l="1"/>
  <c r="M51" i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Y28" i="1"/>
  <c r="Z56" i="1"/>
  <c r="Z28" i="1"/>
  <c r="Z52" i="1"/>
  <c r="Z51" i="1"/>
  <c r="Z54" i="1"/>
  <c r="Z55" i="1"/>
  <c r="Y41" i="1" l="1"/>
  <c r="L51" i="1"/>
  <c r="Y24" i="1"/>
  <c r="Y13" i="1"/>
  <c r="Y3" i="1"/>
  <c r="Y4" i="1"/>
  <c r="Y27" i="1"/>
  <c r="Y20" i="1"/>
  <c r="Y43" i="1"/>
  <c r="Y37" i="1"/>
  <c r="Y49" i="1"/>
  <c r="Y23" i="1"/>
  <c r="Y7" i="1"/>
  <c r="Y14" i="1"/>
  <c r="Y18" i="1"/>
  <c r="Y34" i="1"/>
  <c r="Y26" i="1"/>
  <c r="Y45" i="1"/>
  <c r="Y57" i="1"/>
  <c r="Y48" i="1"/>
  <c r="Y17" i="1"/>
  <c r="Y32" i="1"/>
  <c r="Y15" i="1"/>
  <c r="Y25" i="1"/>
  <c r="Y22" i="1"/>
  <c r="Y19" i="1"/>
  <c r="Y16" i="1"/>
  <c r="Y8" i="1"/>
  <c r="Y46" i="1"/>
  <c r="Y35" i="1"/>
  <c r="Y39" i="1"/>
  <c r="Y47" i="1"/>
  <c r="Y38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6" i="1"/>
  <c r="Y51" i="1"/>
  <c r="Y53" i="1"/>
  <c r="Y55" i="1"/>
  <c r="Y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<sst xmlns="http://schemas.openxmlformats.org/spreadsheetml/2006/main" count="776" uniqueCount="484">
  <si>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</si>
  <si>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</si>
  <si>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</si>
  <si>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</si>
  <si>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</si>
  <si>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</si>
  <si>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</si>
  <si>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</si>
  <si>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</si>
  <si>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</si>
  <si>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</si>
  <si>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</si>
  <si>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</si>
  <si>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</si>
  <si>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</si>
  <si>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</si>
  <si>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</si>
  <si>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</si>
  <si>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</si>
  <si>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</si>
  <si>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</si>
  <si>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</si>
  <si>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</si>
  <si>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</si>
  <si>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</si>
  <si>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</si>
  <si>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</si>
  <si>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</si>
  <si>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</si>
  <si>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</si>
  <si>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</si>
  <si>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</si>
  <si>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</si>
  <si>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</si>
  <si>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</si>
  <si>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</si>
  <si>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</si>
  <si>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</si>
  <si>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</si>
  <si>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</si>
  <si>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</si>
  <si>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</si>
  <si>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</si>
  <si>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</si>
  <si>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</si>
  <si>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</si>
  <si>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</si>
  <si>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</si>
  <si>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</si>
  <si>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</si>
  <si>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</si>
  <si>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</si>
  <si>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</si>
  <si>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</si>
  <si>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</si>
  <si>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</si>
  <si>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</si>
  <si>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</si>
  <si>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</si>
  <si>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</si>
  <si>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</si>
  <si>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</si>
  <si>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</si>
  <si>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</si>
  <si>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</si>
  <si>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</si>
  <si>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</si>
  <si>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</si>
  <si>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</si>
  <si>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</si>
  <si>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</si>
  <si>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</si>
  <si>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</si>
  <si>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</si>
  <si>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</si>
  <si>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</si>
  <si>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</si>
  <si>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</si>
  <si>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</si>
  <si>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</si>
  <si>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</si>
  <si>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</si>
  <si>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</si>
  <si>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</si>
  <si>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</si>
  <si>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</si>
  <si>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</si>
  <si>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</si>
  <si>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</si>
  <si>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</si>
  <si>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</si>
  <si>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</si>
  <si>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</si>
  <si>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</si>
  <si>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</si>
  <si>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</si>
  <si>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</si>
  <si>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</si>
  <si>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</si>
  <si>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</si>
  <si>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</si>
  <si>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</si>
  <si>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</si>
  <si>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</si>
  <si>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</si>
  <si>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</si>
  <si>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</si>
  <si>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</si>
  <si>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</si>
  <si>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</si>
  <si>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</si>
  <si>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</si>
  <si>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</si>
  <si>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</si>
  <si>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</si>
  <si>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</si>
  <si>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</si>
  <si>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</si>
  <si>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</si>
  <si>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</si>
  <si>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</si>
  <si>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</si>
  <si>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</si>
  <si>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</si>
  <si>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</si>
  <si>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</si>
  <si>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</si>
  <si>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</si>
  <si>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</si>
  <si>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</si>
  <si>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</si>
  <si>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</si>
  <si>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</si>
  <si>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</si>
  <si>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</si>
  <si>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</si>
  <si>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</si>
  <si>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</si>
  <si>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</si>
  <si>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</si>
  <si>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</si>
  <si>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</si>
  <si>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</si>
  <si>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</si>
  <si>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</si>
  <si>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</si>
  <si>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</si>
  <si>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</si>
  <si>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</si>
  <si>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</si>
  <si>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</si>
  <si>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</si>
  <si>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</si>
  <si>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</si>
  <si>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</si>
  <si>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</si>
  <si>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</si>
  <si>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</si>
  <si>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</si>
  <si>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</si>
  <si>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</si>
  <si>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</si>
  <si>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</si>
  <si>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</si>
  <si>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</si>
  <si>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</si>
  <si>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</si>
  <si>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</si>
  <si>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</si>
  <si>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</si>
  <si>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</si>
  <si>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</si>
  <si>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</si>
  <si>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</si>
  <si>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</si>
  <si>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</si>
  <si>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</si>
  <si>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</si>
  <si>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</si>
  <si>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</si>
  <si>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</si>
  <si>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</si>
  <si>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</si>
  <si>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</si>
  <si>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</si>
  <si>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</si>
  <si>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</si>
  <si>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</si>
  <si>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</si>
  <si>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</si>
  <si>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</si>
  <si>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</si>
  <si>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</si>
  <si>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</si>
  <si>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</si>
  <si>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</si>
  <si>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</si>
  <si>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</si>
  <si>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</si>
  <si>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</si>
  <si>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</si>
  <si>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</si>
  <si>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</si>
  <si>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</si>
  <si>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</si>
  <si>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</si>
  <si>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</si>
  <si>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</si>
  <si>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</si>
  <si>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</si>
  <si>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</si>
  <si>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</si>
  <si>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</si>
  <si>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</si>
  <si>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</si>
  <si>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</si>
  <si>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</si>
  <si>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</si>
  <si>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</si>
  <si>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</si>
  <si>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</si>
  <si>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</si>
  <si>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</si>
  <si>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</si>
  <si>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</si>
  <si>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</si>
  <si>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</si>
  <si>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</si>
  <si>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</si>
  <si>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</si>
  <si>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</si>
  <si>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</si>
  <si>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</si>
  <si>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</si>
  <si>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</si>
  <si>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</si>
  <si>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</si>
  <si>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</si>
  <si>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</si>
  <si>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</si>
  <si>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</si>
  <si>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</si>
  <si>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</si>
  <si>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</si>
  <si>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</si>
  <si>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</si>
  <si>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</si>
  <si>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</si>
  <si>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</si>
  <si>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</si>
  <si>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</si>
  <si>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</si>
  <si>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</si>
  <si>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</si>
  <si>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</si>
  <si>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</si>
  <si>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</si>
  <si>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</si>
  <si>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</si>
  <si>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</si>
  <si>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</si>
  <si>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</si>
  <si>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</si>
  <si>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</si>
  <si>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</si>
  <si>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</si>
  <si>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</si>
  <si>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</si>
  <si>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</si>
  <si>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</si>
  <si>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</si>
  <si>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</si>
  <si>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</si>
  <si>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</si>
  <si>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</si>
  <si>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</si>
  <si>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</si>
  <si>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</si>
  <si>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</si>
  <si>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</si>
  <si>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</si>
  <si>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</si>
  <si>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</si>
  <si>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</si>
  <si>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</si>
  <si>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</si>
  <si>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</si>
  <si>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</si>
  <si>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</si>
  <si>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</si>
  <si>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</si>
  <si>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</si>
  <si>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</si>
  <si>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</si>
  <si>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</si>
  <si>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</si>
  <si>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</si>
  <si>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</si>
  <si>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</si>
  <si>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</si>
  <si>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</si>
  <si>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</si>
  <si>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</si>
  <si>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</si>
  <si>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</si>
  <si>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</si>
  <si>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</si>
  <si>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</si>
  <si>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</si>
  <si>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</si>
  <si>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</si>
  <si>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</si>
  <si>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</si>
  <si>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</si>
  <si>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</si>
  <si>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</si>
  <si>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</si>
  <si>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</si>
  <si>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</si>
  <si>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</si>
  <si>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</si>
  <si>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</si>
  <si>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</si>
  <si>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</si>
  <si>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</si>
  <si>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</si>
  <si>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</si>
  <si>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</si>
  <si>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</si>
  <si>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</si>
  <si>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</si>
  <si>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</si>
  <si>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</si>
  <si>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</si>
  <si>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</si>
  <si>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</si>
  <si>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</si>
  <si>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</si>
  <si>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</si>
  <si>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</si>
  <si>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</si>
  <si>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</si>
  <si>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</si>
  <si>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</si>
  <si>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</si>
  <si>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</si>
  <si>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</si>
  <si>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</si>
  <si>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</si>
  <si>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</si>
  <si>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</si>
  <si>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</si>
  <si>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</si>
  <si>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</si>
  <si>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</si>
  <si>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</si>
  <si>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</si>
  <si>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</si>
  <si>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</si>
  <si>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</si>
  <si>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</si>
  <si>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</si>
  <si>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</si>
  <si>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</si>
  <si>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</si>
  <si>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</si>
  <si>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</si>
  <si>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</si>
  <si>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</si>
  <si>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</si>
  <si>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</si>
  <si>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</si>
  <si>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</si>
  <si>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</si>
  <si>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</si>
  <si>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</si>
  <si>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</si>
  <si>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</si>
  <si>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</si>
  <si>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</si>
  <si>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</si>
  <si>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</si>
  <si>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</si>
  <si>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</si>
  <si>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</si>
  <si>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</si>
  <si>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</si>
  <si>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</si>
  <si>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</si>
  <si>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</si>
  <si>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</si>
  <si>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</si>
  <si>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</si>
  <si>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</si>
  <si>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</si>
  <si>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</si>
  <si>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</si>
  <si>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</si>
  <si>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</si>
  <si>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</si>
  <si>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</si>
  <si>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</si>
  <si>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</si>
  <si>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</si>
  <si>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</si>
  <si>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</si>
  <si>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</si>
  <si>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</si>
  <si>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</si>
  <si>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</si>
  <si>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</si>
  <si>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</si>
  <si>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</si>
  <si>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</si>
  <si>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</si>
  <si>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</si>
  <si>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</si>
  <si>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</si>
  <si>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</si>
  <si>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</si>
  <si>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</si>
  <si>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</si>
  <si>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</si>
  <si>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</si>
  <si>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</si>
  <si>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</si>
  <si>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</si>
  <si>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</si>
  <si>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</si>
  <si>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</si>
  <si>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</si>
  <si>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</si>
  <si>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</si>
  <si>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</si>
  <si>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</si>
  <si>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</si>
  <si>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</si>
  <si>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</si>
  <si>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</si>
  <si>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</si>
  <si>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</si>
  <si>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</si>
  <si>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</si>
  <si>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</si>
  <si>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</si>
  <si>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</si>
  <si>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</si>
  <si>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</si>
  <si>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</si>
  <si>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</si>
  <si>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</si>
  <si>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</si>
  <si>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</si>
  <si>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</si>
  <si>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</si>
  <si>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</si>
  <si>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</si>
  <si>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</si>
  <si>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</si>
  <si>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</si>
  <si>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</si>
  <si>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</si>
  <si>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</si>
  <si>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</si>
  <si>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ОКС с ↑ ST</t>
  </si>
  <si>
    <t>BasixTOUCH</t>
  </si>
  <si>
    <t>Правый</t>
  </si>
  <si>
    <t>э</t>
  </si>
  <si>
    <t>150 ml</t>
  </si>
  <si>
    <t>Соболев Д.А.</t>
  </si>
  <si>
    <t>Шатунова А.И.</t>
  </si>
  <si>
    <t>RadiFocus</t>
  </si>
  <si>
    <t>Дибиров М.А.</t>
  </si>
  <si>
    <t>лучевой</t>
  </si>
  <si>
    <t xml:space="preserve">1. Контроль места пункции, повязка  на руке до 6 ч. </t>
  </si>
  <si>
    <t>Николаева Н.В</t>
  </si>
  <si>
    <t>10:30</t>
  </si>
  <si>
    <t>неровности контуров тела ствола ЛКА.</t>
  </si>
  <si>
    <t>стеноз устья 40%:, нестабильный стеноз на протяжении проксимального сегмента 70%, TTG1. Стенозы среднего сегмента 90%. Антеградный кровоток TIMI II.</t>
  </si>
  <si>
    <t>Старшая мед.сетра: О.Н. Черткова</t>
  </si>
  <si>
    <t>неровности контуров устья ОА. Антеградный кровоток TIMI III.</t>
  </si>
  <si>
    <t xml:space="preserve">неровности контуров проксимального сегмента). Антеградный кровоток  TIMI III. </t>
  </si>
  <si>
    <t>С учётом клинических данных совместно с деж.кардиологом Карян Б.Г. принято решение  о экстренной реваскуляризации ПНА</t>
  </si>
  <si>
    <t>Устье ствола ЛКА катетеризировано проводниковым катетером Launcher EBU 3,5 6Fr. Коронарный проводник Whisper MS заведен в дистальный сегмент ПНА. В зону среднего сегмента с покрытием значимых стенозов имплантирован DES Resolute Integrity 2,5-22 мм, давлением 14 атм. В зону проксимального сегмента с полным покрытием стенозов и  выходом на 1/3 тела ствола ЛКА имплантирован  DES Resolute Integrity 3,5-38 мм, давлением 18 атм. Рекроссинг проводника с постдилатацией устья ОА и ячейки стента БК Sprinter Legend 2.5-15, давлением 14 атм. На контрольных съёмках признаков краевых диссекций, тромбоза ПНА и ствола ЛКА нет. Антеградный кровоток по ПНА  чёткий, TIMI III. Устье ОА нескомпрометировано, кровоток сохранён, TIMI III.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</si>
</sst>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6" totalsRowShown="0">
  <autoFilter ref="A20:B86"/>
  <sortState ref="A20:B85">
    <sortCondition ref="A20:A85"/>
    <sortCondition ref="B20:B85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22" zoomScaleNormal="100" zoomScaleSheetLayoutView="100" zoomScalePageLayoutView="90" workbookViewId="0">
      <selection activeCell="J49" sqref="J4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44882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0.48958333333333331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0.49305555555555558</v>
      </c>
      <c r="C10" s="61"/>
      <c r="D10" s="116" t="s">
        <v>235</v>
      </c>
      <c r="E10" s="112"/>
      <c r="F10" s="112"/>
      <c r="G10" s="29" t="s">
        <v>231</v>
      </c>
      <c r="H10" s="31"/>
    </row>
    <row r="11" spans="1:8" ht="18" thickTop="1" thickBot="1">
      <c r="A11" s="106" t="s">
        <v>255</v>
      </c>
      <c r="B11" s="107" t="s">
        <v>475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17249</v>
      </c>
      <c r="C12" s="63"/>
      <c r="D12" s="116" t="s">
        <v>369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75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18108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464</v>
      </c>
      <c r="C16" s="18"/>
      <c r="D16" s="41"/>
      <c r="E16" s="41"/>
      <c r="F16" s="41"/>
      <c r="G16" s="159" t="s">
        <v>476</v>
      </c>
      <c r="H16" s="117">
        <v>585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466</v>
      </c>
      <c r="C18" s="18"/>
      <c r="D18" s="33" t="s">
        <v>273</v>
      </c>
      <c r="E18" s="33"/>
      <c r="F18" s="33"/>
      <c r="G18" s="101" t="s">
        <v>252</v>
      </c>
      <c r="H18" s="102" t="s">
        <v>473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30" t="s">
        <v>477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334</v>
      </c>
      <c r="B22" s="213" t="s">
        <v>478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3" t="s">
        <v>480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13" t="s">
        <v>481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30" t="s">
        <v>482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450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22" zoomScaleNormal="100" zoomScaleSheetLayoutView="100" zoomScalePageLayoutView="90" workbookViewId="0">
      <selection activeCell="J30" sqref="J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271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281</v>
      </c>
      <c r="D8" s="219"/>
      <c r="E8" s="219"/>
      <c r="F8" s="83">
        <v>2</v>
      </c>
      <c r="G8" s="145" t="s">
        <v>379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9"/>
      <c r="D9" s="219"/>
      <c r="E9" s="219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44882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0.49305555555555558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0.53472222222222221</v>
      </c>
      <c r="C14" s="63"/>
      <c r="D14" s="116" t="s">
        <v>235</v>
      </c>
      <c r="E14" s="112"/>
      <c r="F14" s="112"/>
      <c r="G14" s="96" t="str">
        <f>КАГ!G10</f>
        <v>Трунова А.С.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Николаева Н.В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17249</v>
      </c>
      <c r="C16" s="18"/>
      <c r="D16" s="116" t="s">
        <v>369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75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18108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10:30</v>
      </c>
      <c r="H20" s="118">
        <f>КАГ!H16</f>
        <v>585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0.49958333333333332</v>
      </c>
    </row>
    <row r="23" spans="1:8" ht="14.45" customHeight="1">
      <c r="A23" s="226" t="s">
        <v>483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 t="s">
        <v>467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3" t="s">
        <v>474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468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9" zoomScaleNormal="90" zoomScaleSheetLayoutView="100" zoomScalePageLayoutView="80" workbookViewId="0">
      <selection activeCell="G18" sqref="G18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44882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Николаева Н.В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17249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75</v>
      </c>
    </row>
    <row r="7" spans="1:4">
      <c r="A7" s="43"/>
      <c r="B7" s="18"/>
      <c r="C7" s="124" t="s">
        <v>12</v>
      </c>
      <c r="D7" s="126">
        <f>КАГ!$B$14</f>
        <v>18108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44882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400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465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462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388</v>
      </c>
      <c r="C16" s="168" t="s">
        <v>105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398</v>
      </c>
      <c r="C17" s="168" t="s">
        <v>163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398</v>
      </c>
      <c r="C18" s="168" t="s">
        <v>179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479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461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5" zoomScaleNormal="100" workbookViewId="0">
      <selection activeCell="C55" sqref="C5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451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BasixTOUCH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Euphora</v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NC Accuforce</v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Euphora</v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Sapphire</v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Sprinter Legend</v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456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SubMarine Rapido, Invatec</v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Nitrex 260</v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BasixCOMPAK</v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465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BasixTOUCH</v>
      </c>
      <c r="Y11" s="139" t="str">
        <f>IFERROR(INDEX(Расходка[Наименование расходного материала],MATCH(Расходка[№],Поиск_расходки[Индекс8],0)),"")</f>
        <v>BasixTOUCH</v>
      </c>
      <c r="Z11" s="139" t="str">
        <f>IFERROR(INDEX(Расходка[Наименование расходного материала],MATCH(Расходка[№],Поиск_расходки[Индекс9],0)),"")</f>
        <v>BasixTOUCH</v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200" t="s">
        <v>452</v>
      </c>
      <c r="AM11" t="s">
        <v>378</v>
      </c>
    </row>
    <row r="12" spans="1:39">
      <c r="A12">
        <v>11</v>
      </c>
      <c r="B12" t="s">
        <v>376</v>
      </c>
      <c r="C12" t="s">
        <v>449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Dolphin</v>
      </c>
      <c r="Y12" s="139" t="str">
        <f>IFERROR(INDEX(Расходка[Наименование расходного материала],MATCH(Расходка[№],Поиск_расходки[Индекс8],0)),"")</f>
        <v>Dolphin</v>
      </c>
      <c r="Z12" s="139" t="str">
        <f>IFERROR(INDEX(Расходка[Наименование расходного материала],MATCH(Расходка[№],Поиск_расходки[Индекс9],0)),"")</f>
        <v>Dolphin</v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269</v>
      </c>
      <c r="C13" s="1" t="s">
        <v>413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Oscor 7F</v>
      </c>
      <c r="Y13" s="139" t="str">
        <f>IFERROR(INDEX(Расходка[Наименование расходного материала],MATCH(Расходка[№],Поиск_расходки[Индекс8],0)),"")</f>
        <v>Oscor 7F</v>
      </c>
      <c r="Z13" s="139" t="str">
        <f>IFERROR(INDEX(Расходка[Наименование расходного материала],MATCH(Расходка[№],Поиск_расходки[Индекс9],0)),"")</f>
        <v>Oscor 7F</v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Cougar LS Hydro-Track®</v>
      </c>
      <c r="Y14" s="139" t="str">
        <f>IFERROR(INDEX(Расходка[Наименование расходного материала],MATCH(Расходка[№],Поиск_расходки[Индекс8],0)),"")</f>
        <v>Cougar LS Hydro-Track®</v>
      </c>
      <c r="Z14" s="139" t="str">
        <f>IFERROR(INDEX(Расходка[Наименование расходного материала],MATCH(Расходка[№],Поиск_расходки[Индекс9],0)),"")</f>
        <v>Cougar LS Hydro-Track®</v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</v>
      </c>
      <c r="C15" t="s">
        <v>424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Cougar XT Hydro-Track®</v>
      </c>
      <c r="Y15" s="139" t="str">
        <f>IFERROR(INDEX(Расходка[Наименование расходного материала],MATCH(Расходка[№],Поиск_расходки[Индекс8],0)),"")</f>
        <v>Cougar XT Hydro-Track®</v>
      </c>
      <c r="Z15" s="139" t="str">
        <f>IFERROR(INDEX(Расходка[Наименование расходного материала],MATCH(Расходка[№],Поиск_расходки[Индекс9],0)),"")</f>
        <v>Cougar XT Hydro-Track®</v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389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Fielder</v>
      </c>
      <c r="Y16" s="139" t="str">
        <f>IFERROR(INDEX(Расходка[Наименование расходного материала],MATCH(Расходка[№],Поиск_расходки[Индекс8],0)),"")</f>
        <v>Fielder</v>
      </c>
      <c r="Z16" s="139" t="str">
        <f>IFERROR(INDEX(Расходка[Наименование расходного материала],MATCH(Расходка[№],Поиск_расходки[Индекс9],0)),"")</f>
        <v>Fielder</v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417</v>
      </c>
    </row>
    <row r="17" spans="1:33">
      <c r="A17">
        <v>16</v>
      </c>
      <c r="B17" t="s">
        <v>3</v>
      </c>
      <c r="C17" s="1" t="s">
        <v>458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Gaia Second</v>
      </c>
      <c r="Y17" s="139" t="str">
        <f>IFERROR(INDEX(Расходка[Наименование расходного материала],MATCH(Расходка[№],Поиск_расходки[Индекс8],0)),"")</f>
        <v>Gaia Second</v>
      </c>
      <c r="Z17" s="139" t="str">
        <f>IFERROR(INDEX(Расходка[Наименование расходного материала],MATCH(Расходка[№],Поиск_расходки[Индекс9],0)),"")</f>
        <v>Gaia Second</v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414</v>
      </c>
    </row>
    <row r="18" spans="1:33">
      <c r="A18">
        <v>17</v>
      </c>
      <c r="B18" t="s">
        <v>3</v>
      </c>
      <c r="C18" s="1" t="s">
        <v>397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Intuition</v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ProVia 3 Hydro-Track®</v>
      </c>
      <c r="Y19" s="139" t="str">
        <f>IFERROR(INDEX(Расходка[Наименование расходного материала],MATCH(Расходка[№],Поиск_расходки[Индекс8],0)),"")</f>
        <v>ProVia 3 Hydro-Track®</v>
      </c>
      <c r="Z19" s="139" t="str">
        <f>IFERROR(INDEX(Расходка[Наименование расходного материала],MATCH(Расходка[№],Поиск_расходки[Индекс9],0)),"")</f>
        <v>ProVia 3 Hydro-Track®</v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ProVia 6 Hydro-Track®</v>
      </c>
      <c r="Y20" s="139" t="str">
        <f>IFERROR(INDEX(Расходка[Наименование расходного материала],MATCH(Расходка[№],Поиск_расходки[Индекс8],0)),"")</f>
        <v>ProVia 6 Hydro-Track®</v>
      </c>
      <c r="Z20" s="139" t="str">
        <f>IFERROR(INDEX(Расходка[Наименование расходного материала],MATCH(Расходка[№],Поиск_расходки[Индекс9],0)),"")</f>
        <v>ProVia 6 Hydro-Track®</v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395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ProVia 9 Hydro-Track®</v>
      </c>
      <c r="Y21" s="139" t="str">
        <f>IFERROR(INDEX(Расходка[Наименование расходного материала],MATCH(Расходка[№],Поиск_расходки[Индекс8],0)),"")</f>
        <v>ProVia 9 Hydro-Track®</v>
      </c>
      <c r="Z21" s="139" t="str">
        <f>IFERROR(INDEX(Расходка[Наименование расходного материала],MATCH(Расходка[№],Поиск_расходки[Индекс9],0)),"")</f>
        <v>ProVia 9 Hydro-Track®</v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391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Rinato</v>
      </c>
      <c r="Y22" s="139" t="str">
        <f>IFERROR(INDEX(Расходка[Наименование расходного материала],MATCH(Расходка[№],Поиск_расходки[Индекс8],0)),"")</f>
        <v>Rinato</v>
      </c>
      <c r="Z22" s="139" t="str">
        <f>IFERROR(INDEX(Расходка[Наименование расходного материала],MATCH(Расходка[№],Поиск_расходки[Индекс9],0)),"")</f>
        <v>Rinato</v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Runthrough NS (Floppy)</v>
      </c>
      <c r="Y23" s="139" t="str">
        <f>IFERROR(INDEX(Расходка[Наименование расходного материала],MATCH(Расходка[№],Поиск_расходки[Индекс8],0)),"")</f>
        <v>Runthrough NS (Floppy)</v>
      </c>
      <c r="Z23" s="139" t="str">
        <f>IFERROR(INDEX(Расходка[Наименование расходного материала],MATCH(Расходка[№],Поиск_расходки[Индекс9],0)),"")</f>
        <v>Runthrough NS (Floppy)</v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460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Runthrough NS Hypercoat</v>
      </c>
      <c r="Y24" s="139" t="str">
        <f>IFERROR(INDEX(Расходка[Наименование расходного материала],MATCH(Расходка[№],Поиск_расходки[Индекс8],0)),"")</f>
        <v>Runthrough NS Hypercoat</v>
      </c>
      <c r="Z24" s="139" t="str">
        <f>IFERROR(INDEX(Расходка[Наименование расходного материала],MATCH(Расходка[№],Поиск_расходки[Индекс9],0)),"")</f>
        <v>Runthrough NS Hypercoat</v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Runthrough NS Intermediate</v>
      </c>
      <c r="Y25" s="139" t="str">
        <f>IFERROR(INDEX(Расходка[Наименование расходного материала],MATCH(Расходка[№],Поиск_расходки[Индекс8],0)),"")</f>
        <v>Runthrough NS Intermediate</v>
      </c>
      <c r="Z25" s="139" t="str">
        <f>IFERROR(INDEX(Расходка[Наименование расходного материала],MATCH(Расходка[№],Поиск_расходки[Индекс9],0)),"")</f>
        <v>Runthrough NS Intermediate</v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390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Sion</v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Thunder</v>
      </c>
      <c r="Y27" s="144" t="str">
        <f>IFERROR(INDEX(Расходка[Наименование расходного материала],MATCH(Расходка[№],Поиск_расходки[Индекс8],0)),"")</f>
        <v>Thunder</v>
      </c>
      <c r="Z27" s="144" t="str">
        <f>IFERROR(INDEX(Расходка[Наименование расходного материала],MATCH(Расходка[№],Поиск_расходки[Индекс9],0)),"")</f>
        <v>Thunder</v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462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Whisper MS</v>
      </c>
      <c r="Y28" s="144" t="str">
        <f>IFERROR(INDEX(Расходка[Наименование расходного материала],MATCH(Расходка[№],Поиск_расходки[Индекс8],0)),"")</f>
        <v>Whisper MS</v>
      </c>
      <c r="Z28" s="144" t="str">
        <f>IFERROR(INDEX(Расходка[Наименование расходного материала],MATCH(Расходка[№],Поиск_расходки[Индекс9],0)),"")</f>
        <v>Whisper MS</v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457</v>
      </c>
    </row>
    <row r="29" spans="1:33">
      <c r="A29">
        <v>28</v>
      </c>
      <c r="B29" t="s">
        <v>3</v>
      </c>
      <c r="C29" t="s">
        <v>463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Winn 200T</v>
      </c>
      <c r="Y29" s="144" t="str">
        <f>IFERROR(INDEX(Расходка[Наименование расходного материала],MATCH(Расходка[№],Поиск_расходки[Индекс8],0)),"")</f>
        <v>Winn 200T</v>
      </c>
      <c r="Z29" s="144" t="str">
        <f>IFERROR(INDEX(Расходка[Наименование расходного материала],MATCH(Расходка[№],Поиск_расходки[Индекс9],0)),"")</f>
        <v>Winn 200T</v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454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3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418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BMS, Integtity</v>
      </c>
      <c r="Y32" s="144" t="str">
        <f>IFERROR(INDEX(Расходка[Наименование расходного материала],MATCH(Расходка[№],Поиск_расходки[Индекс8],0)),"")</f>
        <v>BMS, Integtity</v>
      </c>
      <c r="Z32" s="144" t="str">
        <f>IFERROR(INDEX(Расходка[Наименование расходного материала],MATCH(Расходка[№],Поиск_расходки[Индекс9],0)),"")</f>
        <v>BMS, Integtity</v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429</v>
      </c>
    </row>
    <row r="33" spans="1:33">
      <c r="A33">
        <v>32</v>
      </c>
      <c r="B33" t="s">
        <v>6</v>
      </c>
      <c r="C33" s="197" t="s">
        <v>428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DES, Calipso</v>
      </c>
      <c r="Y33" s="144" t="str">
        <f>IFERROR(INDEX(Расходка[Наименование расходного материала],MATCH(Расходка[№],Поиск_расходки[Индекс8],0)),"")</f>
        <v>DES, Calipso</v>
      </c>
      <c r="Z33" s="144" t="str">
        <f>IFERROR(INDEX(Расходка[Наименование расходного материала],MATCH(Расходка[№],Поиск_расходки[Индекс9],0)),"")</f>
        <v>DES, Calipso</v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7" t="s">
        <v>427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DES, NanoMed</v>
      </c>
      <c r="Y34" s="144" t="str">
        <f>IFERROR(INDEX(Расходка[Наименование расходного материала],MATCH(Расходка[№],Поиск_расходки[Индекс8],0)),"")</f>
        <v>DES, NanoMed</v>
      </c>
      <c r="Z34" s="144" t="str">
        <f>IFERROR(INDEX(Расходка[Наименование расходного материала],MATCH(Расходка[№],Поиск_расходки[Индекс9],0)),"")</f>
        <v>DES, NanoMed</v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63" t="s">
        <v>398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1</v>
      </c>
      <c r="J35" s="142">
        <f>IF(ISNUMBER(SEARCH('Карта учёта'!$B$18,Расходка[Наименование расходного материала])),MAX($J$1:J34)+1,0)</f>
        <v>1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DES, Resolute Integtity</v>
      </c>
      <c r="Y35" s="144" t="str">
        <f>IFERROR(INDEX(Расходка[Наименование расходного материала],MATCH(Расходка[№],Поиск_расходки[Индекс8],0)),"")</f>
        <v>DES, Resolute Integtity</v>
      </c>
      <c r="Z35" s="144" t="str">
        <f>IFERROR(INDEX(Расходка[Наименование расходного материала],MATCH(Расходка[№],Поиск_расходки[Индекс9],0)),"")</f>
        <v>DES, Resolute Integtity</v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453</v>
      </c>
    </row>
    <row r="36" spans="1:33">
      <c r="A36">
        <v>35</v>
      </c>
      <c r="B36" t="s">
        <v>6</v>
      </c>
      <c r="C36" t="s">
        <v>455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DES, Yukon Chrome PC</v>
      </c>
      <c r="Y36" s="144" t="str">
        <f>IFERROR(INDEX(Расходка[Наименование расходного материала],MATCH(Расходка[№],Поиск_расходки[Индекс8],0)),"")</f>
        <v>DES, Yukon Chrome PC</v>
      </c>
      <c r="Z36" s="144" t="str">
        <f>IFERROR(INDEX(Расходка[Наименование расходного материала],MATCH(Расходка[№],Поиск_расходки[Индекс9],0)),"")</f>
        <v>DES, Yukon Chrome PC</v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9" t="s">
        <v>443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DES,Firehawk</v>
      </c>
      <c r="Y37" s="144" t="str">
        <f>IFERROR(INDEX(Расходка[Наименование расходного материала],MATCH(Расходка[№],Поиск_расходки[Индекс8],0)),"")</f>
        <v>DES,Firehawk</v>
      </c>
      <c r="Z37" s="144" t="str">
        <f>IFERROR(INDEX(Расходка[Наименование расходного материала],MATCH(Расходка[№],Поиск_расходки[Индекс9],0)),"")</f>
        <v>DES,Firehawk</v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Guidezilla™ II 6F</v>
      </c>
      <c r="Y38" s="144" t="str">
        <f>IFERROR(INDEX(Расходка[Наименование расходного материала],MATCH(Расходка[№],Поиск_расходки[Индекс8],0)),"")</f>
        <v>Guidezilla™ II 6F</v>
      </c>
      <c r="Z38" s="144" t="str">
        <f>IFERROR(INDEX(Расходка[Наименование расходного материала],MATCH(Расходка[№],Поиск_расходки[Индекс9],0)),"")</f>
        <v>Guidezilla™ II 6F</v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432</v>
      </c>
    </row>
    <row r="39" spans="1:33">
      <c r="A39">
        <v>38</v>
      </c>
      <c r="B39" t="s">
        <v>123</v>
      </c>
      <c r="C39" s="1" t="s">
        <v>425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Telescope ™ II 6F</v>
      </c>
      <c r="Y39" s="144" t="str">
        <f>IFERROR(INDEX(Расходка[Наименование расходного материала],MATCH(Расходка[№],Поиск_расходки[Индекс8],0)),"")</f>
        <v>Telescope ™ II 6F</v>
      </c>
      <c r="Z39" s="144" t="str">
        <f>IFERROR(INDEX(Расходка[Наименование расходного материала],MATCH(Расходка[№],Поиск_расходки[Индекс9],0)),"")</f>
        <v>Telescope ™ II 6F</v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444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Launcher 6F AL 1</v>
      </c>
      <c r="Y40" s="144" t="str">
        <f>IFERROR(INDEX(Расходка[Наименование расходного материала],MATCH(Расходка[№],Поиск_расходки[Индекс8],0)),"")</f>
        <v>Launcher 6F AL 1</v>
      </c>
      <c r="Z40" s="144" t="str">
        <f>IFERROR(INDEX(Расходка[Наименование расходного материала],MATCH(Расходка[№],Поиск_расходки[Индекс9],0)),"")</f>
        <v>Launcher 6F AL 1</v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433</v>
      </c>
    </row>
    <row r="41" spans="1:33">
      <c r="A41">
        <v>40</v>
      </c>
      <c r="B41" t="s">
        <v>4</v>
      </c>
      <c r="C41" t="s">
        <v>445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Launcher 6F AL 2</v>
      </c>
      <c r="Y41" s="144" t="str">
        <f>IFERROR(INDEX(Расходка[Наименование расходного материала],MATCH(Расходка[№],Поиск_расходки[Индекс8],0)),"")</f>
        <v>Launcher 6F AL 2</v>
      </c>
      <c r="Z41" s="144" t="str">
        <f>IFERROR(INDEX(Расходка[Наименование расходного материала],MATCH(Расходка[№],Поиск_расходки[Индекс9],0)),"")</f>
        <v>Launcher 6F AL 2</v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400</v>
      </c>
      <c r="E42" s="142">
        <f>IF(ISNUMBER(SEARCH('Карта учёта'!$B$13,Расходка[[#This Row],[Наименование расходного материала]])),MAX($E$1:E41)+1,0)</f>
        <v>1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Launcher 6F EBU 3.5</v>
      </c>
      <c r="Y42" s="144" t="str">
        <f>IFERROR(INDEX(Расходка[Наименование расходного материала],MATCH(Расходка[№],Поиск_расходки[Индекс8],0)),"")</f>
        <v>Launcher 6F EBU 3.5</v>
      </c>
      <c r="Z42" s="144" t="str">
        <f>IFERROR(INDEX(Расходка[Наименование расходного материала],MATCH(Расходка[№],Поиск_расходки[Индекс9],0)),"")</f>
        <v>Launcher 6F EBU 3.5</v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401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Launcher 6F EBU 4.0</v>
      </c>
      <c r="Y43" s="144" t="str">
        <f>IFERROR(INDEX(Расходка[Наименование расходного материала],MATCH(Расходка[№],Поиск_расходки[Индекс8],0)),"")</f>
        <v>Launcher 6F EBU 4.0</v>
      </c>
      <c r="Z43" s="144" t="str">
        <f>IFERROR(INDEX(Расходка[Наименование расходного материала],MATCH(Расходка[№],Поиск_расходки[Индекс9],0)),"")</f>
        <v>Launcher 6F EBU 4.0</v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419</v>
      </c>
    </row>
    <row r="44" spans="1:33">
      <c r="A44">
        <v>43</v>
      </c>
      <c r="B44" t="s">
        <v>4</v>
      </c>
      <c r="C44" t="s">
        <v>402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Launcher 6F JL 3.5</v>
      </c>
      <c r="Y44" s="144" t="str">
        <f>IFERROR(INDEX(Расходка[Наименование расходного материала],MATCH(Расходка[№],Поиск_расходки[Индекс8],0)),"")</f>
        <v>Launcher 6F JL 3.5</v>
      </c>
      <c r="Z44" s="144" t="str">
        <f>IFERROR(INDEX(Расходка[Наименование расходного материала],MATCH(Расходка[№],Поиск_расходки[Индекс9],0)),"")</f>
        <v>Launcher 6F JL 3.5</v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420</v>
      </c>
    </row>
    <row r="45" spans="1:33">
      <c r="A45">
        <v>44</v>
      </c>
      <c r="B45" t="s">
        <v>4</v>
      </c>
      <c r="C45" t="s">
        <v>403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Launcher 6F JL 4.0</v>
      </c>
      <c r="Y45" s="144" t="str">
        <f>IFERROR(INDEX(Расходка[Наименование расходного материала],MATCH(Расходка[№],Поиск_расходки[Индекс8],0)),"")</f>
        <v>Launcher 6F JL 4.0</v>
      </c>
      <c r="Z45" s="144" t="str">
        <f>IFERROR(INDEX(Расходка[Наименование расходного материала],MATCH(Расходка[№],Поиск_расходки[Индекс9],0)),"")</f>
        <v>Launcher 6F JL 4.0</v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421</v>
      </c>
    </row>
    <row r="46" spans="1:33">
      <c r="A46">
        <v>45</v>
      </c>
      <c r="B46" t="s">
        <v>4</v>
      </c>
      <c r="C46" t="s">
        <v>409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Launcher 6F JL 4.5</v>
      </c>
      <c r="Y46" s="144" t="str">
        <f>IFERROR(INDEX(Расходка[Наименование расходного материала],MATCH(Расходка[№],Поиск_расходки[Индекс8],0)),"")</f>
        <v>Launcher 6F JL 4.5</v>
      </c>
      <c r="Z46" s="144" t="str">
        <f>IFERROR(INDEX(Расходка[Наименование расходного материала],MATCH(Расходка[№],Поиск_расходки[Индекс9],0)),"")</f>
        <v>Launcher 6F JL 4.5</v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435</v>
      </c>
    </row>
    <row r="47" spans="1:33">
      <c r="A47">
        <v>46</v>
      </c>
      <c r="B47" t="s">
        <v>4</v>
      </c>
      <c r="C47" t="s">
        <v>404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Launcher 6F JR 3.5</v>
      </c>
      <c r="Y47" s="144" t="str">
        <f>IFERROR(INDEX(Расходка[Наименование расходного материала],MATCH(Расходка[№],Поиск_расходки[Индекс8],0)),"")</f>
        <v>Launcher 6F JR 3.5</v>
      </c>
      <c r="Z47" s="144" t="str">
        <f>IFERROR(INDEX(Расходка[Наименование расходного материала],MATCH(Расходка[№],Поиск_расходки[Индекс9],0)),"")</f>
        <v>Launcher 6F JR 3.5</v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422</v>
      </c>
    </row>
    <row r="48" spans="1:33">
      <c r="A48">
        <v>47</v>
      </c>
      <c r="B48" t="s">
        <v>4</v>
      </c>
      <c r="C48" t="s">
        <v>405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Launcher 6F JR 4.0</v>
      </c>
      <c r="Y48" s="144" t="str">
        <f>IFERROR(INDEX(Расходка[Наименование расходного материала],MATCH(Расходка[№],Поиск_расходки[Индекс8],0)),"")</f>
        <v>Launcher 6F JR 4.0</v>
      </c>
      <c r="Z48" s="144" t="str">
        <f>IFERROR(INDEX(Расходка[Наименование расходного материала],MATCH(Расходка[№],Поиск_расходки[Индекс9],0)),"")</f>
        <v>Launcher 6F JR 4.0</v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436</v>
      </c>
    </row>
    <row r="49" spans="1:33">
      <c r="A49">
        <v>48</v>
      </c>
      <c r="B49" t="s">
        <v>4</v>
      </c>
      <c r="C49" t="s">
        <v>416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>Launcher 7F JL 3.5</v>
      </c>
      <c r="Y49" s="144" t="str">
        <f>IFERROR(INDEX(Расходка[Наименование расходного материала],MATCH(Расходка[№],Поиск_расходки[Индекс8],0)),"")</f>
        <v>Launcher 7F JL 3.5</v>
      </c>
      <c r="Z49" s="144" t="str">
        <f>IFERROR(INDEX(Расходка[Наименование расходного материала],MATCH(Расходка[№],Поиск_расходки[Индекс9],0)),"")</f>
        <v>Launcher 7F JL 3.5</v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415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>Launcher 7F JL 4.0</v>
      </c>
      <c r="Y50" s="144" t="str">
        <f>IFERROR(INDEX(Расходка[Наименование расходного материала],MATCH(Расходка[№],Поиск_расходки[Индекс8],0)),"")</f>
        <v>Launcher 7F JL 4.0</v>
      </c>
      <c r="Z50" s="144" t="str">
        <f>IFERROR(INDEX(Расходка[Наименование расходного материала],MATCH(Расходка[№],Поиск_расходки[Индекс9],0)),"")</f>
        <v>Launcher 7F JL 4.0</v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406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>Angio-Seal™ VIP</v>
      </c>
      <c r="Y51" s="144" t="str">
        <f>IFERROR(INDEX(Расходка[Наименование расходного материала],MATCH(Расходка[№],Поиск_расходки[Индекс8],0)),"")</f>
        <v>Angio-Seal™ VIP</v>
      </c>
      <c r="Z51" s="144" t="str">
        <f>IFERROR(INDEX(Расходка[Наименование расходного материала],MATCH(Расходка[№],Поиск_расходки[Индекс9],0)),"")</f>
        <v>Angio-Seal™ VIP</v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B52" t="s">
        <v>378</v>
      </c>
      <c r="C52" t="s">
        <v>471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2">
        <f>IF(ISNUMBER(SEARCH('Карта учёта'!$B$23,Расходка[Наименование расходного материала])),MAX($O$1:O51)+1,0)</f>
        <v>51</v>
      </c>
      <c r="P52" s="142">
        <f>IF(ISNUMBER(SEARCH('Карта учёта'!$B$24,Расходка[Наименование расходного материала])),MAX($P$1:P51)+1,0)</f>
        <v>51</v>
      </c>
      <c r="Q52" s="142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>RadiFocus</v>
      </c>
      <c r="Y52" s="144" t="str">
        <f>IFERROR(INDEX(Расходка[Наименование расходного материала],MATCH(Расходка[№],Поиск_расходки[Индекс8],0)),"")</f>
        <v>RadiFocus</v>
      </c>
      <c r="Z52" s="144" t="str">
        <f>IFERROR(INDEX(Расходка[Наименование расходного материала],MATCH(Расходка[№],Поиск_расходки[Индекс9],0)),"")</f>
        <v>RadiFocus</v>
      </c>
      <c r="AA52" s="144" t="str">
        <f>IFERROR(INDEX(Расходка[Наименование расходного материала],MATCH(Расходка[№],Поиск_расходки[Индекс10],0)),"")</f>
        <v>RadiFocus</v>
      </c>
      <c r="AB52" s="144" t="str">
        <f>IFERROR(INDEX(Расходка[Наименование расходного материала],MATCH(Расходка[№],Поиск_расходки[Индекс11],0)),"")</f>
        <v>RadiFocus</v>
      </c>
      <c r="AC52" s="144" t="str">
        <f>IFERROR(INDEX(Расходка[Наименование расходного материала],MATCH(Расходка[№],Поиск_расходки[Индекс12],0)),"")</f>
        <v>RadiFocus</v>
      </c>
      <c r="AD52" s="144" t="str">
        <f>IFERROR(INDEX(Расходка[Наименование расходного материала],MATCH(Расходка[№],Поиск_расходки[Индекс13],0)),"")</f>
        <v>RadiFocus</v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zoomScale="90" zoomScaleNormal="90" workbookViewId="0">
      <selection activeCell="D20" sqref="D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469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470</v>
      </c>
    </row>
    <row r="52" spans="1:2">
      <c r="A52" t="s">
        <v>233</v>
      </c>
      <c r="B52" t="s">
        <v>206</v>
      </c>
    </row>
    <row r="53" spans="1:2">
      <c r="A53" t="s">
        <v>233</v>
      </c>
      <c r="B53" t="s">
        <v>209</v>
      </c>
    </row>
    <row r="54" spans="1:2">
      <c r="A54" t="s">
        <v>233</v>
      </c>
      <c r="B54" t="s">
        <v>212</v>
      </c>
    </row>
    <row r="55" spans="1:2">
      <c r="A55" t="s">
        <v>233</v>
      </c>
      <c r="B55" t="s">
        <v>215</v>
      </c>
    </row>
    <row r="56" spans="1:2">
      <c r="A56" t="s">
        <v>233</v>
      </c>
      <c r="B56" t="s">
        <v>218</v>
      </c>
    </row>
    <row r="57" spans="1:2">
      <c r="A57" t="s">
        <v>233</v>
      </c>
      <c r="B57" t="s">
        <v>221</v>
      </c>
    </row>
    <row r="58" spans="1:2">
      <c r="A58" t="s">
        <v>233</v>
      </c>
      <c r="B58" t="s">
        <v>226</v>
      </c>
    </row>
    <row r="59" spans="1:2">
      <c r="A59" t="s">
        <v>233</v>
      </c>
      <c r="B59" t="s">
        <v>340</v>
      </c>
    </row>
    <row r="60" spans="1:2">
      <c r="A60" t="s">
        <v>233</v>
      </c>
      <c r="B60" t="s">
        <v>228</v>
      </c>
    </row>
    <row r="61" spans="1:2">
      <c r="A61" t="s">
        <v>233</v>
      </c>
      <c r="B61" t="s">
        <v>229</v>
      </c>
    </row>
    <row r="62" spans="1:2">
      <c r="A62" t="s">
        <v>233</v>
      </c>
      <c r="B62" t="s">
        <v>230</v>
      </c>
    </row>
    <row r="63" spans="1:2">
      <c r="A63" t="s">
        <v>233</v>
      </c>
      <c r="B63" t="s">
        <v>231</v>
      </c>
    </row>
    <row r="64" spans="1:2">
      <c r="A64" t="s">
        <v>233</v>
      </c>
      <c r="B64" t="s">
        <v>203</v>
      </c>
    </row>
    <row r="65" spans="1:2">
      <c r="A65" t="s">
        <v>233</v>
      </c>
      <c r="B65" t="s">
        <v>247</v>
      </c>
    </row>
    <row r="66" spans="1:2">
      <c r="A66" t="s">
        <v>234</v>
      </c>
      <c r="B66" t="s">
        <v>423</v>
      </c>
    </row>
    <row r="67" spans="1:2">
      <c r="A67" t="s">
        <v>234</v>
      </c>
      <c r="B67" t="s">
        <v>205</v>
      </c>
    </row>
    <row r="68" spans="1:2">
      <c r="A68" t="s">
        <v>234</v>
      </c>
      <c r="B68" t="s">
        <v>472</v>
      </c>
    </row>
    <row r="69" spans="1:2">
      <c r="A69" t="s">
        <v>234</v>
      </c>
      <c r="B69" t="s">
        <v>208</v>
      </c>
    </row>
    <row r="70" spans="1:2">
      <c r="A70" t="s">
        <v>234</v>
      </c>
      <c r="B70" t="s">
        <v>202</v>
      </c>
    </row>
    <row r="71" spans="1:2">
      <c r="A71" t="s">
        <v>234</v>
      </c>
      <c r="B71" t="s">
        <v>211</v>
      </c>
    </row>
    <row r="72" spans="1:2">
      <c r="A72" t="s">
        <v>234</v>
      </c>
      <c r="B72" t="s">
        <v>214</v>
      </c>
    </row>
    <row r="73" spans="1:2">
      <c r="A73" t="s">
        <v>234</v>
      </c>
      <c r="B73" t="s">
        <v>217</v>
      </c>
    </row>
    <row r="74" spans="1:2">
      <c r="A74" t="s">
        <v>234</v>
      </c>
      <c r="B74" t="s">
        <v>220</v>
      </c>
    </row>
    <row r="75" spans="1:2">
      <c r="A75" t="s">
        <v>234</v>
      </c>
      <c r="B75" t="s">
        <v>223</v>
      </c>
    </row>
    <row r="76" spans="1:2">
      <c r="A76" t="s">
        <v>234</v>
      </c>
      <c r="B76" t="s">
        <v>225</v>
      </c>
    </row>
    <row r="77" spans="1:2">
      <c r="A77" t="s">
        <v>246</v>
      </c>
      <c r="B77" t="s">
        <v>204</v>
      </c>
    </row>
    <row r="78" spans="1:2">
      <c r="A78" t="s">
        <v>246</v>
      </c>
      <c r="B78" t="s">
        <v>339</v>
      </c>
    </row>
    <row r="79" spans="1:2">
      <c r="A79" t="s">
        <v>246</v>
      </c>
      <c r="B79" t="s">
        <v>207</v>
      </c>
    </row>
    <row r="80" spans="1:2">
      <c r="A80" t="s">
        <v>246</v>
      </c>
      <c r="B80" t="s">
        <v>210</v>
      </c>
    </row>
    <row r="81" spans="1:2">
      <c r="A81" t="s">
        <v>246</v>
      </c>
      <c r="B81" t="s">
        <v>213</v>
      </c>
    </row>
    <row r="82" spans="1:2">
      <c r="A82" t="s">
        <v>246</v>
      </c>
      <c r="B82" t="s">
        <v>216</v>
      </c>
    </row>
    <row r="83" spans="1:2">
      <c r="A83" t="s">
        <v>246</v>
      </c>
      <c r="B83" t="s">
        <v>222</v>
      </c>
    </row>
    <row r="84" spans="1:2">
      <c r="A84" t="s">
        <v>246</v>
      </c>
      <c r="B84" t="s">
        <v>219</v>
      </c>
    </row>
    <row r="85" spans="1:2">
      <c r="A85" t="s">
        <v>246</v>
      </c>
      <c r="B85" t="s">
        <v>224</v>
      </c>
    </row>
    <row r="86" spans="1:2">
      <c r="A86" t="s">
        <v>246</v>
      </c>
      <c r="B86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6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2022-11-17T10:10:19Z</cp:lastPrinted>
  <dcterms:created xsi:type="dcterms:W3CDTF">2015-06-05T18:19:34Z</dcterms:created>
  <dcterms:modified xsi:type="dcterms:W3CDTF">2022-11-17T10:10:21Z</dcterms:modified>
</cp:coreProperties>
</file>