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1\21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5" l="1"/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52" i="1"/>
  <c r="F53" i="1"/>
  <c r="G52" i="1"/>
  <c r="G53" i="1"/>
  <c r="H53" i="1"/>
  <c r="I53" i="1"/>
  <c r="J53" i="1"/>
  <c r="K53" i="1"/>
  <c r="L52" i="1"/>
  <c r="L53" i="1"/>
  <c r="M52" i="1"/>
  <c r="M53" i="1"/>
  <c r="N52" i="1"/>
  <c r="N53" i="1"/>
  <c r="O52" i="1"/>
  <c r="O53" i="1"/>
  <c r="P52" i="1"/>
  <c r="P53" i="1"/>
  <c r="Q52" i="1"/>
  <c r="Q53" i="1"/>
  <c r="AD58" i="1" l="1"/>
  <c r="AC58" i="1"/>
  <c r="AB58" i="1"/>
  <c r="AA58" i="1"/>
  <c r="Z58" i="1"/>
  <c r="Y58" i="1"/>
  <c r="C17" i="5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N11" i="1" s="1"/>
  <c r="E8" i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AD18" i="1"/>
  <c r="AD21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AD26" i="1" s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AA18" i="1"/>
  <c r="F23" i="1"/>
  <c r="F24" i="1" s="1"/>
  <c r="L25" i="1" l="1"/>
  <c r="L26" i="1" s="1"/>
  <c r="Q28" i="1"/>
  <c r="Q29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18" i="1"/>
  <c r="AC4" i="1"/>
  <c r="AC3" i="1"/>
  <c r="AC13" i="1"/>
  <c r="AC5" i="1"/>
  <c r="AC6" i="1"/>
  <c r="AC14" i="1"/>
  <c r="AC7" i="1"/>
  <c r="AC21" i="1"/>
  <c r="AC19" i="1"/>
  <c r="AC15" i="1"/>
  <c r="AA4" i="1"/>
  <c r="AA21" i="1"/>
  <c r="AA15" i="1"/>
  <c r="AA3" i="1"/>
  <c r="AA6" i="1"/>
  <c r="AA5" i="1"/>
  <c r="AA14" i="1"/>
  <c r="AA19" i="1"/>
  <c r="O25" i="1"/>
  <c r="O26" i="1" s="1"/>
  <c r="F25" i="1"/>
  <c r="J49" i="1" l="1"/>
  <c r="J50" i="1" s="1"/>
  <c r="L27" i="1"/>
  <c r="L28" i="1" s="1"/>
  <c r="L29" i="1" s="1"/>
  <c r="Q30" i="1"/>
  <c r="AD30" i="1" s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13" i="1"/>
  <c r="AB15" i="1"/>
  <c r="AB14" i="1"/>
  <c r="AB18" i="1"/>
  <c r="AB21" i="1"/>
  <c r="AB19" i="1"/>
  <c r="J51" i="1" l="1"/>
  <c r="J52" i="1" s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26" i="1"/>
  <c r="AA7" i="1"/>
  <c r="W49" i="1" l="1"/>
  <c r="W56" i="1"/>
  <c r="W58" i="1"/>
  <c r="W39" i="1"/>
  <c r="W40" i="1"/>
  <c r="W42" i="1"/>
  <c r="W46" i="1"/>
  <c r="W47" i="1"/>
  <c r="W41" i="1"/>
  <c r="W44" i="1"/>
  <c r="W54" i="1"/>
  <c r="W51" i="1"/>
  <c r="W43" i="1"/>
  <c r="W48" i="1"/>
  <c r="W45" i="1"/>
  <c r="W50" i="1"/>
  <c r="W52" i="1"/>
  <c r="W53" i="1"/>
  <c r="W55" i="1"/>
  <c r="I51" i="1"/>
  <c r="W57" i="1"/>
  <c r="H49" i="1"/>
  <c r="Q32" i="1"/>
  <c r="AD31" i="1"/>
  <c r="Q33" i="1"/>
  <c r="AD17" i="1" s="1"/>
  <c r="N28" i="1"/>
  <c r="K44" i="1"/>
  <c r="G30" i="1"/>
  <c r="E25" i="1"/>
  <c r="AD16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I52" i="1" l="1"/>
  <c r="V58" i="1" s="1"/>
  <c r="H50" i="1"/>
  <c r="Q34" i="1"/>
  <c r="AD34" i="1" s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V53" i="1" l="1"/>
  <c r="V49" i="1"/>
  <c r="V48" i="1"/>
  <c r="V43" i="1"/>
  <c r="V51" i="1"/>
  <c r="V46" i="1"/>
  <c r="V42" i="1"/>
  <c r="V45" i="1"/>
  <c r="V40" i="1"/>
  <c r="V50" i="1"/>
  <c r="V44" i="1"/>
  <c r="V39" i="1"/>
  <c r="V47" i="1"/>
  <c r="V57" i="1"/>
  <c r="V41" i="1"/>
  <c r="V55" i="1"/>
  <c r="V54" i="1"/>
  <c r="V52" i="1"/>
  <c r="V56" i="1"/>
  <c r="H51" i="1"/>
  <c r="H52" i="1" s="1"/>
  <c r="U45" i="1" s="1"/>
  <c r="Q35" i="1"/>
  <c r="F46" i="1"/>
  <c r="F47" i="1" s="1"/>
  <c r="F48" i="1" s="1"/>
  <c r="F49" i="1" s="1"/>
  <c r="F50" i="1" s="1"/>
  <c r="G46" i="1"/>
  <c r="K46" i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U52" i="1" l="1"/>
  <c r="U42" i="1"/>
  <c r="U47" i="1"/>
  <c r="U57" i="1"/>
  <c r="U54" i="1"/>
  <c r="U58" i="1"/>
  <c r="U49" i="1"/>
  <c r="U50" i="1"/>
  <c r="U44" i="1"/>
  <c r="U56" i="1"/>
  <c r="U55" i="1"/>
  <c r="U53" i="1"/>
  <c r="U51" i="1"/>
  <c r="U41" i="1"/>
  <c r="U48" i="1"/>
  <c r="U46" i="1"/>
  <c r="U40" i="1"/>
  <c r="U39" i="1"/>
  <c r="U43" i="1"/>
  <c r="F51" i="1"/>
  <c r="S43" i="1"/>
  <c r="S45" i="1"/>
  <c r="Q36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K47" i="1"/>
  <c r="AD20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S57" i="1" l="1"/>
  <c r="S58" i="1"/>
  <c r="S52" i="1"/>
  <c r="AD36" i="1"/>
  <c r="Q37" i="1"/>
  <c r="AD37" i="1" s="1"/>
  <c r="G48" i="1"/>
  <c r="K48" i="1"/>
  <c r="E29" i="1"/>
  <c r="E30" i="1" s="1"/>
  <c r="E31" i="1" s="1"/>
  <c r="L36" i="1"/>
  <c r="M35" i="1"/>
  <c r="AC17" i="1"/>
  <c r="P34" i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K49" i="1" l="1"/>
  <c r="K50" i="1" s="1"/>
  <c r="G49" i="1"/>
  <c r="O35" i="1"/>
  <c r="O36" i="1" s="1"/>
  <c r="O37" i="1" s="1"/>
  <c r="O38" i="1" s="1"/>
  <c r="O39" i="1" s="1"/>
  <c r="O40" i="1" s="1"/>
  <c r="O41" i="1" s="1"/>
  <c r="O42" i="1" s="1"/>
  <c r="P35" i="1"/>
  <c r="P36" i="1" s="1"/>
  <c r="P37" i="1" s="1"/>
  <c r="P38" i="1" s="1"/>
  <c r="P39" i="1" s="1"/>
  <c r="P40" i="1" s="1"/>
  <c r="P41" i="1" s="1"/>
  <c r="P42" i="1" s="1"/>
  <c r="Q38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A36" i="1"/>
  <c r="AC36" i="1"/>
  <c r="AB34" i="1"/>
  <c r="AB22" i="1"/>
  <c r="AA34" i="1"/>
  <c r="AA22" i="1"/>
  <c r="AC34" i="1"/>
  <c r="AC22" i="1"/>
  <c r="AB42" i="1" l="1"/>
  <c r="K51" i="1"/>
  <c r="G50" i="1"/>
  <c r="AD38" i="1"/>
  <c r="Q39" i="1"/>
  <c r="AC43" i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X57" i="1" l="1"/>
  <c r="K52" i="1"/>
  <c r="X48" i="1"/>
  <c r="X47" i="1"/>
  <c r="X2" i="1"/>
  <c r="X43" i="1"/>
  <c r="X44" i="1"/>
  <c r="X42" i="1"/>
  <c r="X45" i="1"/>
  <c r="X40" i="1"/>
  <c r="X39" i="1"/>
  <c r="X41" i="1"/>
  <c r="X46" i="1"/>
  <c r="G51" i="1"/>
  <c r="T58" i="1" s="1"/>
  <c r="T39" i="1"/>
  <c r="T49" i="1"/>
  <c r="T41" i="1"/>
  <c r="T44" i="1"/>
  <c r="T46" i="1"/>
  <c r="T48" i="1"/>
  <c r="T40" i="1"/>
  <c r="T43" i="1"/>
  <c r="T45" i="1"/>
  <c r="T42" i="1"/>
  <c r="X55" i="1"/>
  <c r="X51" i="1"/>
  <c r="T56" i="1"/>
  <c r="T50" i="1"/>
  <c r="X56" i="1"/>
  <c r="X52" i="1"/>
  <c r="T57" i="1"/>
  <c r="T51" i="1"/>
  <c r="T53" i="1"/>
  <c r="T52" i="1"/>
  <c r="T55" i="1"/>
  <c r="T54" i="1"/>
  <c r="AD39" i="1"/>
  <c r="AA35" i="1"/>
  <c r="AC35" i="1"/>
  <c r="AC23" i="1"/>
  <c r="Q40" i="1"/>
  <c r="O45" i="1"/>
  <c r="O46" i="1" s="1"/>
  <c r="AB46" i="1" s="1"/>
  <c r="AB20" i="1"/>
  <c r="N45" i="1"/>
  <c r="N46" i="1" s="1"/>
  <c r="N47" i="1" s="1"/>
  <c r="AA47" i="1" s="1"/>
  <c r="AA20" i="1"/>
  <c r="P45" i="1"/>
  <c r="P46" i="1" s="1"/>
  <c r="P47" i="1" s="1"/>
  <c r="AC20" i="1"/>
  <c r="AA44" i="1"/>
  <c r="AC44" i="1"/>
  <c r="L40" i="1"/>
  <c r="E37" i="1"/>
  <c r="E38" i="1" s="1"/>
  <c r="E39" i="1" s="1"/>
  <c r="E40" i="1" s="1"/>
  <c r="E41" i="1" s="1"/>
  <c r="M38" i="1"/>
  <c r="M39" i="1" s="1"/>
  <c r="M40" i="1" s="1"/>
  <c r="X58" i="1" l="1"/>
  <c r="X54" i="1"/>
  <c r="X50" i="1"/>
  <c r="X53" i="1"/>
  <c r="X49" i="1"/>
  <c r="T47" i="1"/>
  <c r="AC47" i="1"/>
  <c r="AA46" i="1"/>
  <c r="Q41" i="1"/>
  <c r="AA23" i="1"/>
  <c r="AB23" i="1"/>
  <c r="E42" i="1"/>
  <c r="E43" i="1" s="1"/>
  <c r="E44" i="1" s="1"/>
  <c r="E45" i="1" s="1"/>
  <c r="E46" i="1" s="1"/>
  <c r="E47" i="1" s="1"/>
  <c r="E48" i="1" s="1"/>
  <c r="AC46" i="1"/>
  <c r="P48" i="1"/>
  <c r="N48" i="1"/>
  <c r="AA48" i="1"/>
  <c r="O47" i="1"/>
  <c r="AB47" i="1" s="1"/>
  <c r="M41" i="1"/>
  <c r="L41" i="1"/>
  <c r="R2" i="1" l="1"/>
  <c r="R57" i="1"/>
  <c r="R58" i="1"/>
  <c r="AC45" i="1"/>
  <c r="P49" i="1"/>
  <c r="P50" i="1" s="1"/>
  <c r="AA45" i="1"/>
  <c r="N49" i="1"/>
  <c r="N50" i="1" s="1"/>
  <c r="AB35" i="1"/>
  <c r="AC28" i="1"/>
  <c r="Q42" i="1"/>
  <c r="AD22" i="1"/>
  <c r="Q43" i="1"/>
  <c r="R31" i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B44" i="1"/>
  <c r="O48" i="1"/>
  <c r="AA50" i="1"/>
  <c r="AA49" i="1"/>
  <c r="AC48" i="1"/>
  <c r="AC50" i="1"/>
  <c r="AC49" i="1"/>
  <c r="AB48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AA57" i="1" l="1"/>
  <c r="N51" i="1"/>
  <c r="AC57" i="1"/>
  <c r="P51" i="1"/>
  <c r="AB45" i="1"/>
  <c r="O49" i="1"/>
  <c r="Q44" i="1"/>
  <c r="AA56" i="1"/>
  <c r="AA55" i="1"/>
  <c r="AA10" i="1"/>
  <c r="AA9" i="1"/>
  <c r="AA27" i="1"/>
  <c r="AA11" i="1"/>
  <c r="AA24" i="1"/>
  <c r="AA8" i="1"/>
  <c r="AA12" i="1"/>
  <c r="AA28" i="1"/>
  <c r="AC55" i="1"/>
  <c r="AC56" i="1"/>
  <c r="AC11" i="1"/>
  <c r="AC27" i="1"/>
  <c r="AC10" i="1"/>
  <c r="AC8" i="1"/>
  <c r="AC24" i="1"/>
  <c r="AC9" i="1"/>
  <c r="AC12" i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AC53" i="1" l="1"/>
  <c r="AC51" i="1"/>
  <c r="AC54" i="1"/>
  <c r="AC52" i="1"/>
  <c r="AA54" i="1"/>
  <c r="AA52" i="1"/>
  <c r="AA51" i="1"/>
  <c r="AA53" i="1"/>
  <c r="AB49" i="1"/>
  <c r="Q45" i="1"/>
  <c r="Q46" i="1" s="1"/>
  <c r="Q47" i="1" s="1"/>
  <c r="AD35" i="1"/>
  <c r="O50" i="1"/>
  <c r="O51" i="1" s="1"/>
  <c r="AB53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AB52" i="1" l="1"/>
  <c r="Q48" i="1"/>
  <c r="Q49" i="1" s="1"/>
  <c r="Q50" i="1" s="1"/>
  <c r="Q51" i="1" s="1"/>
  <c r="AB54" i="1"/>
  <c r="AB57" i="1"/>
  <c r="AB50" i="1"/>
  <c r="AD50" i="1"/>
  <c r="AD57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6" i="1"/>
  <c r="AB55" i="1"/>
  <c r="AB10" i="1"/>
  <c r="AB9" i="1"/>
  <c r="AB27" i="1"/>
  <c r="AB11" i="1"/>
  <c r="AB8" i="1"/>
  <c r="AB24" i="1"/>
  <c r="AB12" i="1"/>
  <c r="AB28" i="1"/>
  <c r="AD56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AD54" i="1" l="1"/>
  <c r="AD53" i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L49" i="1" l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Z45" i="1" l="1"/>
  <c r="M51" i="1"/>
  <c r="Z6" i="1"/>
  <c r="Z36" i="1"/>
  <c r="Z47" i="1"/>
  <c r="Z46" i="1"/>
  <c r="Z30" i="1"/>
  <c r="Z35" i="1"/>
  <c r="Z9" i="1"/>
  <c r="Z40" i="1"/>
  <c r="Z33" i="1"/>
  <c r="Z43" i="1"/>
  <c r="Z12" i="1"/>
  <c r="Z10" i="1"/>
  <c r="Z13" i="1"/>
  <c r="Z31" i="1"/>
  <c r="Z42" i="1"/>
  <c r="Z38" i="1"/>
  <c r="Z18" i="1"/>
  <c r="Z34" i="1"/>
  <c r="Z29" i="1"/>
  <c r="Z32" i="1"/>
  <c r="Z8" i="1"/>
  <c r="Z17" i="1"/>
  <c r="Z20" i="1"/>
  <c r="Z24" i="1"/>
  <c r="Z49" i="1"/>
  <c r="Z48" i="1"/>
  <c r="Z11" i="1"/>
  <c r="Z3" i="1"/>
  <c r="Z14" i="1"/>
  <c r="Z39" i="1"/>
  <c r="Z19" i="1"/>
  <c r="Z4" i="1"/>
  <c r="Z23" i="1"/>
  <c r="Z26" i="1"/>
  <c r="Z25" i="1"/>
  <c r="Z7" i="1"/>
  <c r="Z27" i="1"/>
  <c r="Z22" i="1"/>
  <c r="Z15" i="1"/>
  <c r="Z16" i="1"/>
  <c r="Z21" i="1"/>
  <c r="Z37" i="1"/>
  <c r="Z41" i="1"/>
  <c r="Z5" i="1"/>
  <c r="Z44" i="1"/>
  <c r="Z53" i="1"/>
  <c r="Z57" i="1"/>
  <c r="Z50" i="1"/>
  <c r="L50" i="1"/>
  <c r="Y28" i="1"/>
  <c r="Z56" i="1"/>
  <c r="Z28" i="1"/>
  <c r="Z52" i="1"/>
  <c r="Z51" i="1"/>
  <c r="Z54" i="1"/>
  <c r="Z55" i="1"/>
  <c r="Y41" i="1" l="1"/>
  <c r="L51" i="1"/>
  <c r="Y24" i="1"/>
  <c r="Y13" i="1"/>
  <c r="Y3" i="1"/>
  <c r="Y4" i="1"/>
  <c r="Y27" i="1"/>
  <c r="Y20" i="1"/>
  <c r="Y43" i="1"/>
  <c r="Y37" i="1"/>
  <c r="Y49" i="1"/>
  <c r="Y23" i="1"/>
  <c r="Y7" i="1"/>
  <c r="Y14" i="1"/>
  <c r="Y18" i="1"/>
  <c r="Y34" i="1"/>
  <c r="Y26" i="1"/>
  <c r="Y45" i="1"/>
  <c r="Y57" i="1"/>
  <c r="Y48" i="1"/>
  <c r="Y17" i="1"/>
  <c r="Y32" i="1"/>
  <c r="Y15" i="1"/>
  <c r="Y25" i="1"/>
  <c r="Y22" i="1"/>
  <c r="Y19" i="1"/>
  <c r="Y16" i="1"/>
  <c r="Y8" i="1"/>
  <c r="Y46" i="1"/>
  <c r="Y35" i="1"/>
  <c r="Y39" i="1"/>
  <c r="Y47" i="1"/>
  <c r="Y38" i="1"/>
  <c r="Y33" i="1"/>
  <c r="Y10" i="1"/>
  <c r="Y21" i="1"/>
  <c r="Y9" i="1"/>
  <c r="Y36" i="1"/>
  <c r="Y40" i="1"/>
  <c r="Y5" i="1"/>
  <c r="Y31" i="1"/>
  <c r="Y29" i="1"/>
  <c r="Y6" i="1"/>
  <c r="Y30" i="1"/>
  <c r="Y11" i="1"/>
  <c r="Y42" i="1"/>
  <c r="Y12" i="1"/>
  <c r="Y44" i="1"/>
  <c r="Y50" i="1"/>
  <c r="Y52" i="1"/>
  <c r="Y56" i="1"/>
  <c r="Y51" i="1"/>
  <c r="Y53" i="1"/>
  <c r="Y55" i="1"/>
  <c r="Y54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<sst xmlns="http://schemas.openxmlformats.org/spreadsheetml/2006/main" count="774" uniqueCount="483">
  <si>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</si>
  <si>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</si>
  <si>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</si>
  <si>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</si>
  <si>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</si>
  <si>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</si>
  <si>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</si>
  <si>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</si>
  <si>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</si>
  <si>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</si>
  <si>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</si>
  <si>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</si>
  <si>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</si>
  <si>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</si>
  <si>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</si>
  <si>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</si>
  <si>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</si>
  <si>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</si>
  <si>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</si>
  <si>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</si>
  <si>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</si>
  <si>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</si>
  <si>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</si>
  <si>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</si>
  <si>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</si>
  <si>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</si>
  <si>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</si>
  <si>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</si>
  <si>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</si>
  <si>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</si>
  <si>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</si>
  <si>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</si>
  <si>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</si>
  <si>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</si>
  <si>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</si>
  <si>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</si>
  <si>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</si>
  <si>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</si>
  <si>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</si>
  <si>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</si>
  <si>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</si>
  <si>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</si>
  <si>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</si>
  <si>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</si>
  <si>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</si>
  <si>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</si>
  <si>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</si>
  <si>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</si>
  <si>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</si>
  <si>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</si>
  <si>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</si>
  <si>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</si>
  <si>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</si>
  <si>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</si>
  <si>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</si>
  <si>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</si>
  <si>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</si>
  <si>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</si>
  <si>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</si>
  <si>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</si>
  <si>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</si>
  <si>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</si>
  <si>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</si>
  <si>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</si>
  <si>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</si>
  <si>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</si>
  <si>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</si>
  <si>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</si>
  <si>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</si>
  <si>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</si>
  <si>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</si>
  <si>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</si>
  <si>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</si>
  <si>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</si>
  <si>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</si>
  <si>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</si>
  <si>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</si>
  <si>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</si>
  <si>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</si>
  <si>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</si>
  <si>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</si>
  <si>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</si>
  <si>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</si>
  <si>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</si>
  <si>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</si>
  <si>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</si>
  <si>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</si>
  <si>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</si>
  <si>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</si>
  <si>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</si>
  <si>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</si>
  <si>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</si>
  <si>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</si>
  <si>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</si>
  <si>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</si>
  <si>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</si>
  <si>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</si>
  <si>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</si>
  <si>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</si>
  <si>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</si>
  <si>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</si>
  <si>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</si>
  <si>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</si>
  <si>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</si>
  <si>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</si>
  <si>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</si>
  <si>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</si>
  <si>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</si>
  <si>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</si>
  <si>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</si>
  <si>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</si>
  <si>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</si>
  <si>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</si>
  <si>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</si>
  <si>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</si>
  <si>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</si>
  <si>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</si>
  <si>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</si>
  <si>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</si>
  <si>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</si>
  <si>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</si>
  <si>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</si>
  <si>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</si>
  <si>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</si>
  <si>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</si>
  <si>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</si>
  <si>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</si>
  <si>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</si>
  <si>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</si>
  <si>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</si>
  <si>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</si>
  <si>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</si>
  <si>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</si>
  <si>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</si>
  <si>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</si>
  <si>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</si>
  <si>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</si>
  <si>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</si>
  <si>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</si>
  <si>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</si>
  <si>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</si>
  <si>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</si>
  <si>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</si>
  <si>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</si>
  <si>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</si>
  <si>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</si>
  <si>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</si>
  <si>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</si>
  <si>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</si>
  <si>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</si>
  <si>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</si>
  <si>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</si>
  <si>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</si>
  <si>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</si>
  <si>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</si>
  <si>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</si>
  <si>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</si>
  <si>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</si>
  <si>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</si>
  <si>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</si>
  <si>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</si>
  <si>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</si>
  <si>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</si>
  <si>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</si>
  <si>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</si>
  <si>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</si>
  <si>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</si>
  <si>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</si>
  <si>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</si>
  <si>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</si>
  <si>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</si>
  <si>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</si>
  <si>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</si>
  <si>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</si>
  <si>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</si>
  <si>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</si>
  <si>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</si>
  <si>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</si>
  <si>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</si>
  <si>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</si>
  <si>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</si>
  <si>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</si>
  <si>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</si>
  <si>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</si>
  <si>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</si>
  <si>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</si>
  <si>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</si>
  <si>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</si>
  <si>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</si>
  <si>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</si>
  <si>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</si>
  <si>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</si>
  <si>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</si>
  <si>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</si>
  <si>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</si>
  <si>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</si>
  <si>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</si>
  <si>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</si>
  <si>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</si>
  <si>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</si>
  <si>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</si>
  <si>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</si>
  <si>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</si>
  <si>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</si>
  <si>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</si>
  <si>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</si>
  <si>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</si>
  <si>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</si>
  <si>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</si>
  <si>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</si>
  <si>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</si>
  <si>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</si>
  <si>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</si>
  <si>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</si>
  <si>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</si>
  <si>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</si>
  <si>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</si>
  <si>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</si>
  <si>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</si>
  <si>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</si>
  <si>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</si>
  <si>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</si>
  <si>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</si>
  <si>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</si>
  <si>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</si>
  <si>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</si>
  <si>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</si>
  <si>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</si>
  <si>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</si>
  <si>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</si>
  <si>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</si>
  <si>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</si>
  <si>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</si>
  <si>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</si>
  <si>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</si>
  <si>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</si>
  <si>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</si>
  <si>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</si>
  <si>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</si>
  <si>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</si>
  <si>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</si>
  <si>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</si>
  <si>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</si>
  <si>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</si>
  <si>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</si>
  <si>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</si>
  <si>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</si>
  <si>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</si>
  <si>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</si>
  <si>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</si>
  <si>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</si>
  <si>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</si>
  <si>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</si>
  <si>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</si>
  <si>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</si>
  <si>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</si>
  <si>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</si>
  <si>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</si>
  <si>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</si>
  <si>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</si>
  <si>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</si>
  <si>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</si>
  <si>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</si>
  <si>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</si>
  <si>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</si>
  <si>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</si>
  <si>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</si>
  <si>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</si>
  <si>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</si>
  <si>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</si>
  <si>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</si>
  <si>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</si>
  <si>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</si>
  <si>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</si>
  <si>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</si>
  <si>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</si>
  <si>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</si>
  <si>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</si>
  <si>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</si>
  <si>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</si>
  <si>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</si>
  <si>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</si>
  <si>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</si>
  <si>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</si>
  <si>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</si>
  <si>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</si>
  <si>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</si>
  <si>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</si>
  <si>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</si>
  <si>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</si>
  <si>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</si>
  <si>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</si>
  <si>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</si>
  <si>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</si>
  <si>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</si>
  <si>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</si>
  <si>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</si>
  <si>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</si>
  <si>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</si>
  <si>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</si>
  <si>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</si>
  <si>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</si>
  <si>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</si>
  <si>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</si>
  <si>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</si>
  <si>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</si>
  <si>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</si>
  <si>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</si>
  <si>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</si>
  <si>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</si>
  <si>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</si>
  <si>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</si>
  <si>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</si>
  <si>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</si>
  <si>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</si>
  <si>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</si>
  <si>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</si>
  <si>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</si>
  <si>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</si>
  <si>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</si>
  <si>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</si>
  <si>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</si>
  <si>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</si>
  <si>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</si>
  <si>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</si>
  <si>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</si>
  <si>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</si>
  <si>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</si>
  <si>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</si>
  <si>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</si>
  <si>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</si>
  <si>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</si>
  <si>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</si>
  <si>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</si>
  <si>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</si>
  <si>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</si>
  <si>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</si>
  <si>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</si>
  <si>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</si>
  <si>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</si>
  <si>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</si>
  <si>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</si>
  <si>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</si>
  <si>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</si>
  <si>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</si>
  <si>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</si>
  <si>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</si>
  <si>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</si>
  <si>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</si>
  <si>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</si>
  <si>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</si>
  <si>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</si>
  <si>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</si>
  <si>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</si>
  <si>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</si>
  <si>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</si>
  <si>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</si>
  <si>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</si>
  <si>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</si>
  <si>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</si>
  <si>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</si>
  <si>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</si>
  <si>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</si>
  <si>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</si>
  <si>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</si>
  <si>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</si>
  <si>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</si>
  <si>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</si>
  <si>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</si>
  <si>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</si>
  <si>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</si>
  <si>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</si>
  <si>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</si>
  <si>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</si>
  <si>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</si>
  <si>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</si>
  <si>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</si>
  <si>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</si>
  <si>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</si>
  <si>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</si>
  <si>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</si>
  <si>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</si>
  <si>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</si>
  <si>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</si>
  <si>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</si>
  <si>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</si>
  <si>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</si>
  <si>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</si>
  <si>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</si>
  <si>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</si>
  <si>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</si>
  <si>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</si>
  <si>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</si>
  <si>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</si>
  <si>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</si>
  <si>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</si>
  <si>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</si>
  <si>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</si>
  <si>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</si>
  <si>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</si>
  <si>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</si>
  <si>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</si>
  <si>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</si>
  <si>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</si>
  <si>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</si>
  <si>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</si>
  <si>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</si>
  <si>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</si>
  <si>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</si>
  <si>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</si>
  <si>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</si>
  <si>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</si>
  <si>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</si>
  <si>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</si>
  <si>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</si>
  <si>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</si>
  <si>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</si>
  <si>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</si>
  <si>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</si>
  <si>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</si>
  <si>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</si>
  <si>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</si>
  <si>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</si>
  <si>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</si>
  <si>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</si>
  <si>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</si>
  <si>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</si>
  <si>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</si>
  <si>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</si>
  <si>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</si>
  <si>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</si>
  <si>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</si>
  <si>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</si>
  <si>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</si>
  <si>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</si>
  <si>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</si>
  <si>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</si>
  <si>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</si>
  <si>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</si>
  <si>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</si>
  <si>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</si>
  <si>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</si>
  <si>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</si>
  <si>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</si>
  <si>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</si>
  <si>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</si>
  <si>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</si>
  <si>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</si>
  <si>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</si>
  <si>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>50 ml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</si>
  <si>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</si>
  <si>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</si>
  <si>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</si>
  <si>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</si>
  <si>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</si>
  <si>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</si>
  <si>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</si>
  <si>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</si>
  <si>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</si>
  <si>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</si>
  <si>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</si>
  <si>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</si>
  <si>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</si>
  <si>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ОКС с ↑ ST</t>
  </si>
  <si>
    <t>BasixTOUCH</t>
  </si>
  <si>
    <t>Правый</t>
  </si>
  <si>
    <t>э</t>
  </si>
  <si>
    <t>Соболев Д.А.</t>
  </si>
  <si>
    <t>Шатунова А.И.</t>
  </si>
  <si>
    <t>RadiFocus</t>
  </si>
  <si>
    <t>Дибиров М.А.</t>
  </si>
  <si>
    <t>лучевой</t>
  </si>
  <si>
    <t xml:space="preserve">И/О заведующего отделения: В.Л. Мартынко </t>
  </si>
  <si>
    <t>Старшая мед.сетра: О.Н. Черткова</t>
  </si>
  <si>
    <t xml:space="preserve">проходим, неровность контуров. </t>
  </si>
  <si>
    <t>06:18</t>
  </si>
  <si>
    <t>Магомедова П.А.</t>
  </si>
  <si>
    <t>бассейн предствавлен доминантной ВТК со стенозом средней трети  40%. Антеградный кровоток TIMI III.</t>
  </si>
  <si>
    <t>стеноз проксимального сегмента 40%, стеноз среднего сегмента 80%. Антеградный кровоток TIMI III.</t>
  </si>
  <si>
    <t>стенозы проксимального сегмента 70%, нестабильный пролонгированный стеноз среднего сегмента 90%, стеноз устья ЗМЖВ 50%. Антеградный кровоток ближе к TIMI III.</t>
  </si>
  <si>
    <t xml:space="preserve">С учётом клинических данных совместно с деж.кардиологом Кругликовой И.В. принято решение о реваскуляризации ПКА. </t>
  </si>
  <si>
    <t>Устье ПКА катетеризировано проводниковым катетером Launcher JR 4,0 6Fr. Коронарный проводник Whisper MS заведен в дистальный сегмент ПКА. В зону нестабильного значимого стеноза среднего сегмента позиционирован и имплантирован DES Resolute Integrity 3,5-38 мм, давлением 16 атм. В зону значимого стеноза проксимального сегмента с оверлаппингом на предыдущий стент позиционирован и имплантирован DES Resolute Integrity 4,0-22 мм, давлением 20 атм. Постдилатация стента в зоне среднего сегмента баллоном от стента 4.0-22, давлением 16 атм.  На контрольных съёмках признаков краевых диссекций, тромбоза ПКА нет. Антеградный кровоток по ПКА TIMI III. Ангиографический результат достигнут, удовлетворительный. Пациентка в стабильном состоянии переводится в ПРИТ для дальнейшего наблюдения и лечения.</t>
  </si>
  <si>
    <t>1. Контроль места пункции, повязка  на руке до 6 ч. 2) Технически выполнимо стентирование ПНА среднего сегмента.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</si>
</sst>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8" formatCode="dd/mm/yy\ h:mm;@"/>
  </numFmts>
  <fonts count="5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3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7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1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Border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Border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Border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Border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Border="1" applyProtection="1">
      <protection locked="0"/>
    </xf>
    <xf numFmtId="165" fontId="15" fillId="0" borderId="7" xfId="0" applyNumberFormat="1" applyFont="1" applyBorder="1" applyAlignment="1" applyProtection="1">
      <alignment horizontal="left" vertical="center"/>
    </xf>
    <xf numFmtId="0" fontId="28" fillId="0" borderId="6" xfId="0" applyFont="1" applyBorder="1" applyAlignment="1" applyProtection="1">
      <alignment vertical="center"/>
    </xf>
    <xf numFmtId="0" fontId="29" fillId="0" borderId="7" xfId="0" applyNumberFormat="1" applyFont="1" applyBorder="1" applyAlignment="1" applyProtection="1">
      <alignment horizontal="left" vertical="center"/>
    </xf>
    <xf numFmtId="0" fontId="15" fillId="0" borderId="7" xfId="0" applyNumberFormat="1" applyFont="1" applyBorder="1" applyAlignment="1" applyProtection="1">
      <alignment horizontal="left" vertical="center"/>
    </xf>
    <xf numFmtId="0" fontId="34" fillId="0" borderId="12" xfId="0" applyFont="1" applyBorder="1" applyProtection="1"/>
    <xf numFmtId="0" fontId="27" fillId="0" borderId="0" xfId="0" applyFont="1" applyBorder="1" applyAlignment="1">
      <alignment horizontal="centerContinuous" vertical="top" wrapText="1"/>
    </xf>
    <xf numFmtId="0" fontId="15" fillId="0" borderId="12" xfId="0" applyFont="1" applyBorder="1" applyAlignment="1" applyProtection="1">
      <alignment vertical="top" wrapText="1"/>
      <protection locked="0"/>
    </xf>
    <xf numFmtId="0" fontId="15" fillId="0" borderId="0" xfId="0" applyFont="1" applyBorder="1" applyAlignment="1" applyProtection="1">
      <alignment vertical="top" wrapText="1"/>
      <protection locked="0"/>
    </xf>
    <xf numFmtId="0" fontId="34" fillId="0" borderId="3" xfId="0" applyNumberFormat="1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Continuous" vertical="top" wrapText="1"/>
      <protection locked="0"/>
    </xf>
    <xf numFmtId="20" fontId="29" fillId="0" borderId="13" xfId="0" applyNumberFormat="1" applyFont="1" applyBorder="1" applyAlignment="1">
      <alignment horizontal="left" vertical="center" wrapText="1"/>
    </xf>
    <xf numFmtId="0" fontId="18" fillId="0" borderId="0" xfId="0" applyFont="1" applyBorder="1" applyAlignment="1">
      <alignment horizontal="centerContinuous" vertical="center"/>
    </xf>
    <xf numFmtId="0" fontId="32" fillId="0" borderId="0" xfId="0" applyFont="1" applyBorder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 applyBorder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 applyProtection="1">
      <alignment vertical="center"/>
    </xf>
    <xf numFmtId="0" fontId="15" fillId="0" borderId="4" xfId="0" applyFont="1" applyBorder="1" applyAlignment="1" applyProtection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Border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35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 applyProtection="1">
      <alignment vertical="center"/>
    </xf>
    <xf numFmtId="0" fontId="15" fillId="0" borderId="7" xfId="0" applyFont="1" applyBorder="1" applyAlignment="1" applyProtection="1">
      <alignment vertical="center"/>
    </xf>
    <xf numFmtId="0" fontId="22" fillId="0" borderId="20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45" fillId="0" borderId="19" xfId="0" applyFont="1" applyBorder="1" applyAlignment="1" applyProtection="1">
      <alignment horizontal="center" vertical="center"/>
      <protection locked="0"/>
    </xf>
    <xf numFmtId="0" fontId="45" fillId="0" borderId="20" xfId="0" applyFont="1" applyBorder="1" applyAlignment="1" applyProtection="1">
      <alignment horizontal="center"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46" fillId="0" borderId="20" xfId="0" applyNumberFormat="1" applyFont="1" applyBorder="1" applyAlignment="1" applyProtection="1">
      <alignment horizontal="center" vertical="center" wrapText="1"/>
      <protection locked="0"/>
    </xf>
    <xf numFmtId="0" fontId="6" fillId="0" borderId="20" xfId="0" applyFont="1" applyBorder="1" applyAlignment="1" applyProtection="1">
      <alignment horizontal="center" vertical="center" wrapText="1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Border="1" applyAlignment="1">
      <alignment horizontal="centerContinuous"/>
    </xf>
    <xf numFmtId="0" fontId="49" fillId="9" borderId="21" xfId="7" applyFont="1" applyBorder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22" fillId="0" borderId="12" xfId="0" applyFont="1" applyBorder="1" applyAlignment="1">
      <alignment horizontal="left"/>
    </xf>
    <xf numFmtId="0" fontId="16" fillId="0" borderId="0" xfId="0" applyFont="1" applyBorder="1" applyAlignment="1">
      <alignment horizontal="center"/>
    </xf>
    <xf numFmtId="0" fontId="49" fillId="9" borderId="21" xfId="7" applyFont="1" applyBorder="1" applyAlignment="1" applyProtection="1">
      <alignment horizontal="left" vertical="center"/>
    </xf>
    <xf numFmtId="0" fontId="23" fillId="0" borderId="12" xfId="0" applyNumberFormat="1" applyFont="1" applyFill="1" applyBorder="1" applyAlignment="1">
      <alignment horizontal="justify" vertical="center" wrapText="1"/>
    </xf>
    <xf numFmtId="0" fontId="24" fillId="0" borderId="13" xfId="0" applyFont="1" applyFill="1" applyBorder="1" applyAlignment="1" applyProtection="1">
      <alignment horizontal="center" vertical="center"/>
      <protection locked="0"/>
    </xf>
    <xf numFmtId="0" fontId="24" fillId="0" borderId="0" xfId="0" applyFont="1" applyFill="1" applyBorder="1" applyAlignment="1" applyProtection="1">
      <alignment horizontal="justify" vertical="center" wrapText="1"/>
      <protection locked="0"/>
    </xf>
    <xf numFmtId="0" fontId="24" fillId="0" borderId="0" xfId="0" applyFont="1" applyFill="1" applyBorder="1" applyAlignment="1" applyProtection="1">
      <alignment vertical="center"/>
      <protection locked="0"/>
    </xf>
    <xf numFmtId="0" fontId="22" fillId="0" borderId="0" xfId="0" applyFont="1" applyFill="1" applyBorder="1" applyAlignment="1" applyProtection="1">
      <alignment horizontal="left" vertical="top" wrapText="1"/>
      <protection locked="0"/>
    </xf>
    <xf numFmtId="0" fontId="22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2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6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1" fillId="0" borderId="0" xfId="0" applyFont="1" applyBorder="1" applyAlignment="1" applyProtection="1">
      <alignment vertical="top" wrapText="1"/>
      <protection locked="0"/>
    </xf>
    <xf numFmtId="0" fontId="53" fillId="0" borderId="0" xfId="0" applyFont="1" applyBorder="1" applyAlignment="1">
      <alignment vertical="top"/>
    </xf>
    <xf numFmtId="0" fontId="54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8" fillId="0" borderId="0" xfId="0" applyFont="1" applyBorder="1" applyAlignment="1">
      <alignment horizontal="centerContinuous" vertical="center"/>
    </xf>
    <xf numFmtId="0" fontId="50" fillId="0" borderId="0" xfId="0" applyFont="1" applyBorder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horizontal="centerContinuous" vertical="center" wrapText="1"/>
    </xf>
    <xf numFmtId="0" fontId="15" fillId="0" borderId="13" xfId="0" applyFont="1" applyBorder="1" applyAlignment="1" applyProtection="1">
      <alignment vertical="top" wrapText="1"/>
      <protection locked="0"/>
    </xf>
    <xf numFmtId="49" fontId="46" fillId="0" borderId="19" xfId="0" applyNumberFormat="1" applyFont="1" applyBorder="1" applyAlignment="1" applyProtection="1">
      <alignment horizontal="center" vertical="center" wrapText="1"/>
      <protection locked="0"/>
    </xf>
    <xf numFmtId="49" fontId="6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4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6" fillId="0" borderId="25" xfId="0" applyFont="1" applyFill="1" applyBorder="1" applyAlignment="1" applyProtection="1">
      <alignment horizontal="center" vertical="center"/>
      <protection locked="0"/>
    </xf>
    <xf numFmtId="0" fontId="56" fillId="0" borderId="26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56" fillId="0" borderId="33" xfId="0" applyFont="1" applyFill="1" applyBorder="1" applyAlignment="1" applyProtection="1">
      <alignment horizontal="center" vertical="center"/>
      <protection locked="0"/>
    </xf>
    <xf numFmtId="0" fontId="11" fillId="0" borderId="32" xfId="0" applyNumberFormat="1" applyFont="1" applyFill="1" applyBorder="1" applyAlignment="1">
      <alignment horizontal="justify" vertical="center" wrapText="1"/>
    </xf>
    <xf numFmtId="0" fontId="23" fillId="0" borderId="32" xfId="0" applyNumberFormat="1" applyFont="1" applyFill="1" applyBorder="1" applyAlignment="1">
      <alignment horizontal="justify" vertical="center" wrapText="1"/>
    </xf>
    <xf numFmtId="0" fontId="23" fillId="0" borderId="34" xfId="0" applyNumberFormat="1" applyFont="1" applyFill="1" applyBorder="1" applyAlignment="1">
      <alignment horizontal="justify" vertical="center" wrapText="1"/>
    </xf>
    <xf numFmtId="0" fontId="56" fillId="0" borderId="35" xfId="0" applyFont="1" applyFill="1" applyBorder="1" applyAlignment="1" applyProtection="1">
      <alignment horizontal="center" vertical="center"/>
      <protection locked="0"/>
    </xf>
    <xf numFmtId="0" fontId="56" fillId="0" borderId="36" xfId="0" applyFont="1" applyFill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 applyProtection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25" xfId="0" applyFont="1" applyFill="1" applyBorder="1" applyAlignment="1" applyProtection="1">
      <alignment horizontal="justify" vertical="center" wrapText="1"/>
      <protection locked="0"/>
    </xf>
    <xf numFmtId="0" fontId="56" fillId="0" borderId="35" xfId="0" applyFont="1" applyFill="1" applyBorder="1" applyAlignment="1" applyProtection="1">
      <alignment horizontal="justify" vertical="center" wrapText="1"/>
      <protection locked="0"/>
    </xf>
    <xf numFmtId="0" fontId="3" fillId="0" borderId="0" xfId="0" applyFont="1"/>
    <xf numFmtId="0" fontId="58" fillId="0" borderId="40" xfId="0" applyFont="1" applyBorder="1" applyProtection="1">
      <protection locked="0"/>
    </xf>
    <xf numFmtId="0" fontId="2" fillId="0" borderId="0" xfId="0" applyFont="1"/>
    <xf numFmtId="0" fontId="0" fillId="0" borderId="0" xfId="0" applyAlignment="1">
      <alignment horizontal="center" vertical="top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Border="1" applyAlignment="1">
      <alignment horizontal="left" vertical="center" wrapText="1"/>
    </xf>
    <xf numFmtId="0" fontId="52" fillId="0" borderId="0" xfId="0" applyFont="1" applyBorder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Border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3" xfId="0" applyFont="1" applyBorder="1" applyAlignment="1" applyProtection="1">
      <alignment horizontal="justify" vertical="top" wrapText="1"/>
      <protection locked="0"/>
    </xf>
    <xf numFmtId="0" fontId="16" fillId="0" borderId="9" xfId="0" applyFont="1" applyBorder="1" applyAlignment="1" applyProtection="1">
      <alignment horizontal="justify" vertical="top" wrapText="1"/>
      <protection locked="0"/>
    </xf>
    <xf numFmtId="0" fontId="46" fillId="0" borderId="5" xfId="0" applyFont="1" applyBorder="1" applyAlignment="1" applyProtection="1">
      <alignment horizontal="justify" vertical="top" wrapText="1"/>
      <protection locked="0"/>
    </xf>
    <xf numFmtId="0" fontId="46" fillId="0" borderId="11" xfId="0" applyFont="1" applyBorder="1" applyAlignment="1" applyProtection="1">
      <alignment horizontal="justify" vertical="top" wrapText="1"/>
      <protection locked="0"/>
    </xf>
    <xf numFmtId="0" fontId="46" fillId="0" borderId="0" xfId="0" applyFont="1" applyBorder="1" applyAlignment="1" applyProtection="1">
      <alignment horizontal="justify" vertical="top" wrapText="1"/>
      <protection locked="0"/>
    </xf>
    <xf numFmtId="0" fontId="46" fillId="0" borderId="13" xfId="0" applyFont="1" applyBorder="1" applyAlignment="1" applyProtection="1">
      <alignment horizontal="justify" vertical="top" wrapText="1"/>
      <protection locked="0"/>
    </xf>
    <xf numFmtId="0" fontId="46" fillId="0" borderId="3" xfId="0" applyFont="1" applyBorder="1" applyAlignment="1" applyProtection="1">
      <alignment horizontal="justify" vertical="top" wrapText="1"/>
      <protection locked="0"/>
    </xf>
    <xf numFmtId="0" fontId="46" fillId="0" borderId="9" xfId="0" applyFont="1" applyBorder="1" applyAlignment="1" applyProtection="1">
      <alignment horizontal="justify" vertical="top" wrapText="1"/>
      <protection locked="0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Border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41" fillId="0" borderId="0" xfId="0" applyFont="1" applyBorder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11" fillId="0" borderId="12" xfId="0" applyFont="1" applyBorder="1" applyAlignment="1" applyProtection="1">
      <alignment horizontal="justify" vertical="top" wrapText="1"/>
      <protection locked="0"/>
    </xf>
    <xf numFmtId="0" fontId="15" fillId="0" borderId="0" xfId="0" applyFont="1" applyBorder="1" applyAlignment="1" applyProtection="1">
      <alignment horizontal="justify" vertical="top" wrapText="1"/>
      <protection locked="0"/>
    </xf>
    <xf numFmtId="0" fontId="15" fillId="0" borderId="13" xfId="0" applyFont="1" applyBorder="1" applyAlignment="1" applyProtection="1">
      <alignment horizontal="justify" vertical="top" wrapText="1"/>
      <protection locked="0"/>
    </xf>
    <xf numFmtId="0" fontId="15" fillId="0" borderId="12" xfId="0" applyFont="1" applyBorder="1" applyAlignment="1" applyProtection="1">
      <alignment horizontal="justify" vertical="top" wrapText="1"/>
      <protection locked="0"/>
    </xf>
    <xf numFmtId="168" fontId="11" fillId="6" borderId="9" xfId="4" applyNumberFormat="1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8" totalsRowShown="0">
  <sortState ref="A2:C56">
    <sortCondition ref="B2:B56"/>
    <sortCondition ref="C2:C5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6" totalsRowShown="0">
  <autoFilter ref="A20:B86"/>
  <sortState ref="A20:B85">
    <sortCondition ref="A20:A85"/>
    <sortCondition ref="B20:B85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zoomScaleNormal="100" zoomScaleSheetLayoutView="100" zoomScalePageLayoutView="90" workbookViewId="0">
      <selection activeCell="B11" sqref="B11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44886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0.97916666666666663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0.98611111111111116</v>
      </c>
      <c r="C10" s="61"/>
      <c r="D10" s="116" t="s">
        <v>235</v>
      </c>
      <c r="E10" s="112"/>
      <c r="F10" s="112"/>
      <c r="G10" s="29" t="s">
        <v>340</v>
      </c>
      <c r="H10" s="31"/>
    </row>
    <row r="11" spans="1:8" ht="18" thickTop="1" thickBot="1">
      <c r="A11" s="106" t="s">
        <v>255</v>
      </c>
      <c r="B11" s="107" t="s">
        <v>476</v>
      </c>
      <c r="C11" s="62"/>
      <c r="D11" s="116" t="s">
        <v>232</v>
      </c>
      <c r="E11" s="112"/>
      <c r="F11" s="112"/>
      <c r="G11" s="29" t="s">
        <v>312</v>
      </c>
      <c r="H11" s="31"/>
    </row>
    <row r="12" spans="1:8" ht="16.5" thickTop="1">
      <c r="A12" s="97" t="s">
        <v>8</v>
      </c>
      <c r="B12" s="98">
        <v>16254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78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18334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463</v>
      </c>
      <c r="C16" s="18"/>
      <c r="D16" s="41"/>
      <c r="E16" s="41"/>
      <c r="F16" s="41"/>
      <c r="G16" s="159" t="s">
        <v>475</v>
      </c>
      <c r="H16" s="117">
        <v>851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465</v>
      </c>
      <c r="C18" s="18"/>
      <c r="D18" s="33" t="s">
        <v>273</v>
      </c>
      <c r="E18" s="33"/>
      <c r="F18" s="33"/>
      <c r="G18" s="101" t="s">
        <v>252</v>
      </c>
      <c r="H18" s="102" t="s">
        <v>471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474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478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477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479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480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topLeftCell="A4" zoomScaleNormal="100" zoomScaleSheetLayoutView="100" zoomScalePageLayoutView="90" workbookViewId="0">
      <selection activeCell="I39" sqref="I3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271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19" t="s">
        <v>279</v>
      </c>
      <c r="D8" s="219"/>
      <c r="E8" s="219"/>
      <c r="F8" s="83">
        <v>2</v>
      </c>
      <c r="G8" s="145" t="s">
        <v>379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46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44886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0.98611111111111116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29">
        <v>44887.020833333336</v>
      </c>
      <c r="C14" s="63"/>
      <c r="D14" s="116" t="s">
        <v>235</v>
      </c>
      <c r="E14" s="112"/>
      <c r="F14" s="112"/>
      <c r="G14" s="96" t="str">
        <f>КАГ!G10</f>
        <v>Синицина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Магомедова П.А.</v>
      </c>
      <c r="C15" s="18"/>
      <c r="D15" s="116" t="s">
        <v>232</v>
      </c>
      <c r="E15" s="112"/>
      <c r="F15" s="112"/>
      <c r="G15" s="96" t="str">
        <f>КАГ!G11</f>
        <v>Равинская Я.А.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16254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78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18334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06:18</v>
      </c>
      <c r="H20" s="118">
        <f>КАГ!H16</f>
        <v>851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0.98916666666666664</v>
      </c>
    </row>
    <row r="23" spans="1:8" ht="14.45" customHeight="1">
      <c r="A23" s="225" t="s">
        <v>481</v>
      </c>
      <c r="B23" s="226"/>
      <c r="C23" s="226"/>
      <c r="D23" s="226"/>
      <c r="E23" s="226"/>
      <c r="F23" s="226"/>
      <c r="G23" s="226"/>
      <c r="H23" s="227"/>
    </row>
    <row r="24" spans="1:8" ht="14.45" customHeight="1">
      <c r="A24" s="228"/>
      <c r="B24" s="226"/>
      <c r="C24" s="226"/>
      <c r="D24" s="226"/>
      <c r="E24" s="226"/>
      <c r="F24" s="226"/>
      <c r="G24" s="226"/>
      <c r="H24" s="227"/>
    </row>
    <row r="25" spans="1:8" ht="14.45" customHeight="1">
      <c r="A25" s="228"/>
      <c r="B25" s="226"/>
      <c r="C25" s="226"/>
      <c r="D25" s="226"/>
      <c r="E25" s="226"/>
      <c r="F25" s="226"/>
      <c r="G25" s="226"/>
      <c r="H25" s="227"/>
    </row>
    <row r="26" spans="1:8" ht="14.45" customHeight="1">
      <c r="A26" s="228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228"/>
      <c r="B27" s="226"/>
      <c r="C27" s="226"/>
      <c r="D27" s="226"/>
      <c r="E27" s="226"/>
      <c r="F27" s="226"/>
      <c r="G27" s="226"/>
      <c r="H27" s="227"/>
    </row>
    <row r="28" spans="1:8" ht="14.45" customHeight="1">
      <c r="A28" s="228"/>
      <c r="B28" s="226"/>
      <c r="C28" s="226"/>
      <c r="D28" s="226"/>
      <c r="E28" s="226"/>
      <c r="F28" s="226"/>
      <c r="G28" s="226"/>
      <c r="H28" s="227"/>
    </row>
    <row r="29" spans="1:8" ht="14.45" customHeight="1">
      <c r="A29" s="228"/>
      <c r="B29" s="226"/>
      <c r="C29" s="226"/>
      <c r="D29" s="226"/>
      <c r="E29" s="226"/>
      <c r="F29" s="226"/>
      <c r="G29" s="226"/>
      <c r="H29" s="227"/>
    </row>
    <row r="30" spans="1:8" ht="14.45" customHeight="1">
      <c r="A30" s="228"/>
      <c r="B30" s="226"/>
      <c r="C30" s="226"/>
      <c r="D30" s="226"/>
      <c r="E30" s="226"/>
      <c r="F30" s="226"/>
      <c r="G30" s="226"/>
      <c r="H30" s="227"/>
    </row>
    <row r="31" spans="1:8" ht="14.45" customHeight="1">
      <c r="A31" s="228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228"/>
      <c r="B32" s="226"/>
      <c r="C32" s="226"/>
      <c r="D32" s="226"/>
      <c r="E32" s="226"/>
      <c r="F32" s="226"/>
      <c r="G32" s="226"/>
      <c r="H32" s="227"/>
    </row>
    <row r="33" spans="1:8" ht="14.45" customHeight="1">
      <c r="A33" s="228"/>
      <c r="B33" s="226"/>
      <c r="C33" s="226"/>
      <c r="D33" s="226"/>
      <c r="E33" s="226"/>
      <c r="F33" s="226"/>
      <c r="G33" s="226"/>
      <c r="H33" s="227"/>
    </row>
    <row r="34" spans="1:8" ht="14.45" customHeight="1">
      <c r="A34" s="228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28"/>
      <c r="B35" s="226"/>
      <c r="C35" s="226"/>
      <c r="D35" s="226"/>
      <c r="E35" s="226"/>
      <c r="F35" s="226"/>
      <c r="G35" s="226"/>
      <c r="H35" s="227"/>
    </row>
    <row r="36" spans="1:8" ht="14.45" customHeight="1">
      <c r="A36" s="228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228"/>
      <c r="B37" s="226"/>
      <c r="C37" s="226"/>
      <c r="D37" s="226"/>
      <c r="E37" s="226"/>
      <c r="F37" s="226"/>
      <c r="G37" s="226"/>
      <c r="H37" s="227"/>
    </row>
    <row r="38" spans="1:8" ht="14.45" customHeight="1">
      <c r="A38" s="81" t="s">
        <v>466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30" t="s">
        <v>482</v>
      </c>
      <c r="E40" s="223"/>
      <c r="F40" s="223"/>
      <c r="G40" s="223"/>
      <c r="H40" s="224"/>
    </row>
    <row r="41" spans="1:8" ht="14.45" customHeight="1">
      <c r="A41" s="37"/>
      <c r="B41" s="33"/>
      <c r="C41" s="148"/>
      <c r="D41" s="223"/>
      <c r="E41" s="223"/>
      <c r="F41" s="223"/>
      <c r="G41" s="223"/>
      <c r="H41" s="224"/>
    </row>
    <row r="42" spans="1:8" ht="14.45" customHeight="1">
      <c r="A42" s="37"/>
      <c r="B42" s="33"/>
      <c r="C42" s="148"/>
      <c r="D42" s="223"/>
      <c r="E42" s="223"/>
      <c r="F42" s="223"/>
      <c r="G42" s="223"/>
      <c r="H42" s="224"/>
    </row>
    <row r="43" spans="1:8" ht="14.45" customHeight="1">
      <c r="A43" s="37"/>
      <c r="B43" s="33"/>
      <c r="C43" s="148"/>
      <c r="D43" s="223"/>
      <c r="E43" s="223"/>
      <c r="F43" s="223"/>
      <c r="G43" s="223"/>
      <c r="H43" s="224"/>
    </row>
    <row r="44" spans="1:8" ht="14.45" customHeight="1">
      <c r="A44" s="37"/>
      <c r="B44" s="33"/>
      <c r="C44" s="148"/>
      <c r="D44" s="223"/>
      <c r="E44" s="223"/>
      <c r="F44" s="223"/>
      <c r="G44" s="223"/>
      <c r="H44" s="224"/>
    </row>
    <row r="45" spans="1:8" ht="14.45" customHeight="1">
      <c r="A45" s="37"/>
      <c r="B45" s="33"/>
      <c r="C45" s="148"/>
      <c r="D45" s="223"/>
      <c r="E45" s="223"/>
      <c r="F45" s="223"/>
      <c r="G45" s="223"/>
      <c r="H45" s="224"/>
    </row>
    <row r="46" spans="1:8" ht="14.45" customHeight="1">
      <c r="A46" s="37"/>
      <c r="B46" s="33"/>
      <c r="C46" s="148"/>
      <c r="D46" s="223"/>
      <c r="E46" s="223"/>
      <c r="F46" s="223"/>
      <c r="G46" s="223"/>
      <c r="H46" s="224"/>
    </row>
    <row r="47" spans="1:8" ht="14.45" customHeight="1">
      <c r="A47" s="43"/>
      <c r="B47" s="18"/>
      <c r="C47" s="148"/>
      <c r="D47" s="223"/>
      <c r="E47" s="223"/>
      <c r="F47" s="223"/>
      <c r="G47" s="223"/>
      <c r="H47" s="224"/>
    </row>
    <row r="48" spans="1:8" ht="14.45" customHeight="1">
      <c r="A48" s="43"/>
      <c r="B48" s="18"/>
      <c r="C48" s="148"/>
      <c r="D48" s="223"/>
      <c r="E48" s="223"/>
      <c r="F48" s="223"/>
      <c r="G48" s="223"/>
      <c r="H48" s="224"/>
    </row>
    <row r="49" spans="1:8" ht="14.45" customHeight="1">
      <c r="A49" s="43"/>
      <c r="B49" s="18"/>
      <c r="C49" s="148"/>
      <c r="D49" s="223"/>
      <c r="E49" s="223"/>
      <c r="F49" s="223"/>
      <c r="G49" s="223"/>
      <c r="H49" s="224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449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topLeftCell="A4" zoomScaleNormal="90" zoomScaleSheetLayoutView="100" zoomScalePageLayoutView="80" workbookViewId="0">
      <selection activeCell="H10" sqref="H10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44886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Магомедова П.А.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16254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78</v>
      </c>
    </row>
    <row r="7" spans="1:4">
      <c r="A7" s="43"/>
      <c r="B7" s="18"/>
      <c r="C7" s="124" t="s">
        <v>12</v>
      </c>
      <c r="D7" s="126">
        <f>КАГ!$B$14</f>
        <v>18334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46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44886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405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464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461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398</v>
      </c>
      <c r="C16" s="168" t="s">
        <v>179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398</v>
      </c>
      <c r="C17" s="168" t="s">
        <v>181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472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материал'!$C$2:$C$55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460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15" zoomScaleNormal="100" workbookViewId="0">
      <selection activeCell="C55" sqref="C55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450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BasixTOUCH</v>
      </c>
      <c r="T2" s="139" t="str">
        <f>IFERROR(INDEX(Расходка[Наименование расходного материала],MATCH(Расходка[№],Поиск_расходки[Индекс3],0)),"")</f>
        <v>Whisper MS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455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376</v>
      </c>
      <c r="C10" t="s">
        <v>407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BasixCOMPAK</v>
      </c>
      <c r="X10" s="139" t="str">
        <f>IFERROR(INDEX(Расходка[Наименование расходного материала],MATCH(Расходка[№],Поиск_расходки[Индекс7],0)),"")</f>
        <v>BasixCOMPAK</v>
      </c>
      <c r="Y10" s="139" t="str">
        <f>IFERROR(INDEX(Расходка[Наименование расходного материала],MATCH(Расходка[№],Поиск_расходки[Индекс8],0)),"")</f>
        <v>BasixCOMPAK</v>
      </c>
      <c r="Z10" s="139" t="str">
        <f>IFERROR(INDEX(Расходка[Наименование расходного материала],MATCH(Расходка[№],Поиск_расходки[Индекс9],0)),"")</f>
        <v>BasixCOMPAK</v>
      </c>
      <c r="AA10" s="139" t="str">
        <f>IFERROR(INDEX(Расходка[Наименование расходного материала],MATCH(Расходка[№],Поиск_расходки[Индекс10],0)),"")</f>
        <v>BasixCOMPAK</v>
      </c>
      <c r="AB10" s="139" t="str">
        <f>IFERROR(INDEX(Расходка[Наименование расходного материала],MATCH(Расходка[№],Поиск_расходки[Индекс11],0)),"")</f>
        <v>BasixCOMPAK</v>
      </c>
      <c r="AC10" s="139" t="str">
        <f>IFERROR(INDEX(Расходка[Наименование расходного материала],MATCH(Расходка[№],Поиск_расходки[Индекс12],0)),"")</f>
        <v>BasixCOMPAK</v>
      </c>
      <c r="AD10" s="139" t="str">
        <f>IFERROR(INDEX(Расходка[Наименование расходного материала],MATCH(Расходка[№],Поиск_расходки[Индекс13],0)),"")</f>
        <v>BasixCOMPAK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464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1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BasixTOUCH</v>
      </c>
      <c r="X11" s="139" t="str">
        <f>IFERROR(INDEX(Расходка[Наименование расходного материала],MATCH(Расходка[№],Поиск_расходки[Индекс7],0)),"")</f>
        <v>BasixTOUCH</v>
      </c>
      <c r="Y11" s="139" t="str">
        <f>IFERROR(INDEX(Расходка[Наименование расходного материала],MATCH(Расходка[№],Поиск_расходки[Индекс8],0)),"")</f>
        <v>BasixTOUCH</v>
      </c>
      <c r="Z11" s="139" t="str">
        <f>IFERROR(INDEX(Расходка[Наименование расходного материала],MATCH(Расходка[№],Поиск_расходки[Индекс9],0)),"")</f>
        <v>BasixTOUCH</v>
      </c>
      <c r="AA11" s="139" t="str">
        <f>IFERROR(INDEX(Расходка[Наименование расходного материала],MATCH(Расходка[№],Поиск_расходки[Индекс10],0)),"")</f>
        <v>BasixTOUCH</v>
      </c>
      <c r="AB11" s="139" t="str">
        <f>IFERROR(INDEX(Расходка[Наименование расходного материала],MATCH(Расходка[№],Поиск_расходки[Индекс11],0)),"")</f>
        <v>BasixTOUCH</v>
      </c>
      <c r="AC11" s="139" t="str">
        <f>IFERROR(INDEX(Расходка[Наименование расходного материала],MATCH(Расходка[№],Поиск_расходки[Индекс12],0)),"")</f>
        <v>BasixTOUCH</v>
      </c>
      <c r="AD11" s="139" t="str">
        <f>IFERROR(INDEX(Расходка[Наименование расходного материала],MATCH(Расходка[№],Поиск_расходки[Индекс13],0)),"")</f>
        <v>BasixTOUCH</v>
      </c>
      <c r="AF11" s="4" t="s">
        <v>5</v>
      </c>
      <c r="AG11" s="4" t="s">
        <v>175</v>
      </c>
      <c r="AI11" s="2" t="s">
        <v>90</v>
      </c>
      <c r="AJ11" s="200" t="s">
        <v>451</v>
      </c>
      <c r="AM11" t="s">
        <v>378</v>
      </c>
    </row>
    <row r="12" spans="1:39">
      <c r="A12">
        <v>11</v>
      </c>
      <c r="B12" t="s">
        <v>376</v>
      </c>
      <c r="C12" t="s">
        <v>448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Dolphin</v>
      </c>
      <c r="X12" s="139" t="str">
        <f>IFERROR(INDEX(Расходка[Наименование расходного материала],MATCH(Расходка[№],Поиск_расходки[Индекс7],0)),"")</f>
        <v>Dolphin</v>
      </c>
      <c r="Y12" s="139" t="str">
        <f>IFERROR(INDEX(Расходка[Наименование расходного материала],MATCH(Расходка[№],Поиск_расходки[Индекс8],0)),"")</f>
        <v>Dolphin</v>
      </c>
      <c r="Z12" s="139" t="str">
        <f>IFERROR(INDEX(Расходка[Наименование расходного материала],MATCH(Расходка[№],Поиск_расходки[Индекс9],0)),"")</f>
        <v>Dolphin</v>
      </c>
      <c r="AA12" s="139" t="str">
        <f>IFERROR(INDEX(Расходка[Наименование расходного материала],MATCH(Расходка[№],Поиск_расходки[Индекс10],0)),"")</f>
        <v>Dolphin</v>
      </c>
      <c r="AB12" s="139" t="str">
        <f>IFERROR(INDEX(Расходка[Наименование расходного материала],MATCH(Расходка[№],Поиск_расходки[Индекс11],0)),"")</f>
        <v>Dolphin</v>
      </c>
      <c r="AC12" s="139" t="str">
        <f>IFERROR(INDEX(Расходка[Наименование расходного материала],MATCH(Расходка[№],Поиск_расходки[Индекс12],0)),"")</f>
        <v>Dolphin</v>
      </c>
      <c r="AD12" s="139" t="str">
        <f>IFERROR(INDEX(Расходка[Наименование расходного материала],MATCH(Расходка[№],Поиск_расходки[Индекс13],0)),"")</f>
        <v>Dolphin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269</v>
      </c>
      <c r="C13" s="1" t="s">
        <v>413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Oscor 7F</v>
      </c>
      <c r="X13" s="139" t="str">
        <f>IFERROR(INDEX(Расходка[Наименование расходного материала],MATCH(Расходка[№],Поиск_расходки[Индекс7],0)),"")</f>
        <v>Oscor 7F</v>
      </c>
      <c r="Y13" s="139" t="str">
        <f>IFERROR(INDEX(Расходка[Наименование расходного материала],MATCH(Расходка[№],Поиск_расходки[Индекс8],0)),"")</f>
        <v>Oscor 7F</v>
      </c>
      <c r="Z13" s="139" t="str">
        <f>IFERROR(INDEX(Расходка[Наименование расходного материала],MATCH(Расходка[№],Поиск_расходки[Индекс9],0)),"")</f>
        <v>Oscor 7F</v>
      </c>
      <c r="AA13" s="139" t="str">
        <f>IFERROR(INDEX(Расходка[Наименование расходного материала],MATCH(Расходка[№],Поиск_расходки[Индекс10],0)),"")</f>
        <v>Oscor 7F</v>
      </c>
      <c r="AB13" s="139" t="str">
        <f>IFERROR(INDEX(Расходка[Наименование расходного материала],MATCH(Расходка[№],Поиск_расходки[Индекс11],0)),"")</f>
        <v>Oscor 7F</v>
      </c>
      <c r="AC13" s="139" t="str">
        <f>IFERROR(INDEX(Расходка[Наименование расходного материала],MATCH(Расходка[№],Поиск_расходки[Индекс12],0)),"")</f>
        <v>Oscor 7F</v>
      </c>
      <c r="AD13" s="139" t="str">
        <f>IFERROR(INDEX(Расходка[Наименование расходного материала],MATCH(Расходка[№],Поиск_расходки[Индекс13],0)),"")</f>
        <v>Oscor 7F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</v>
      </c>
      <c r="C14" t="s">
        <v>396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Cougar LS Hydro-Track®</v>
      </c>
      <c r="X14" s="139" t="str">
        <f>IFERROR(INDEX(Расходка[Наименование расходного материала],MATCH(Расходка[№],Поиск_расходки[Индекс7],0)),"")</f>
        <v>Cougar LS Hydro-Track®</v>
      </c>
      <c r="Y14" s="139" t="str">
        <f>IFERROR(INDEX(Расходка[Наименование расходного материала],MATCH(Расходка[№],Поиск_расходки[Индекс8],0)),"")</f>
        <v>Cougar LS Hydro-Track®</v>
      </c>
      <c r="Z14" s="139" t="str">
        <f>IFERROR(INDEX(Расходка[Наименование расходного материала],MATCH(Расходка[№],Поиск_расходки[Индекс9],0)),"")</f>
        <v>Cougar LS Hydro-Track®</v>
      </c>
      <c r="AA14" s="139" t="str">
        <f>IFERROR(INDEX(Расходка[Наименование расходного материала],MATCH(Расходка[№],Поиск_расходки[Индекс10],0)),"")</f>
        <v>Cougar LS Hydro-Track®</v>
      </c>
      <c r="AB14" s="139" t="str">
        <f>IFERROR(INDEX(Расходка[Наименование расходного материала],MATCH(Расходка[№],Поиск_расходки[Индекс11],0)),"")</f>
        <v>Cougar LS Hydro-Track®</v>
      </c>
      <c r="AC14" s="139" t="str">
        <f>IFERROR(INDEX(Расходка[Наименование расходного материала],MATCH(Расходка[№],Поиск_расходки[Индекс12],0)),"")</f>
        <v>Cougar LS Hydro-Track®</v>
      </c>
      <c r="AD14" s="139" t="str">
        <f>IFERROR(INDEX(Расходка[Наименование расходного материала],MATCH(Расходка[№],Поиск_расходки[Индекс13],0)),"")</f>
        <v>Cougar LS Hydro-Track®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</v>
      </c>
      <c r="C15" t="s">
        <v>424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Cougar XT Hydro-Track®</v>
      </c>
      <c r="X15" s="139" t="str">
        <f>IFERROR(INDEX(Расходка[Наименование расходного материала],MATCH(Расходка[№],Поиск_расходки[Индекс7],0)),"")</f>
        <v>Cougar XT Hydro-Track®</v>
      </c>
      <c r="Y15" s="139" t="str">
        <f>IFERROR(INDEX(Расходка[Наименование расходного материала],MATCH(Расходка[№],Поиск_расходки[Индекс8],0)),"")</f>
        <v>Cougar XT Hydro-Track®</v>
      </c>
      <c r="Z15" s="139" t="str">
        <f>IFERROR(INDEX(Расходка[Наименование расходного материала],MATCH(Расходка[№],Поиск_расходки[Индекс9],0)),"")</f>
        <v>Cougar XT Hydro-Track®</v>
      </c>
      <c r="AA15" s="139" t="str">
        <f>IFERROR(INDEX(Расходка[Наименование расходного материала],MATCH(Расходка[№],Поиск_расходки[Индекс10],0)),"")</f>
        <v>Cougar XT Hydro-Track®</v>
      </c>
      <c r="AB15" s="139" t="str">
        <f>IFERROR(INDEX(Расходка[Наименование расходного материала],MATCH(Расходка[№],Поиск_расходки[Индекс11],0)),"")</f>
        <v>Cougar XT Hydro-Track®</v>
      </c>
      <c r="AC15" s="139" t="str">
        <f>IFERROR(INDEX(Расходка[Наименование расходного материала],MATCH(Расходка[№],Поиск_расходки[Индекс12],0)),"")</f>
        <v>Cougar XT Hydro-Track®</v>
      </c>
      <c r="AD15" s="139" t="str">
        <f>IFERROR(INDEX(Расходка[Наименование расходного материала],MATCH(Расходка[№],Поиск_расходки[Индекс13],0)),"")</f>
        <v>Cougar XT Hydro-Track®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389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Fielder</v>
      </c>
      <c r="X16" s="139" t="str">
        <f>IFERROR(INDEX(Расходка[Наименование расходного материала],MATCH(Расходка[№],Поиск_расходки[Индекс7],0)),"")</f>
        <v>Fielder</v>
      </c>
      <c r="Y16" s="139" t="str">
        <f>IFERROR(INDEX(Расходка[Наименование расходного материала],MATCH(Расходка[№],Поиск_расходки[Индекс8],0)),"")</f>
        <v>Fielder</v>
      </c>
      <c r="Z16" s="139" t="str">
        <f>IFERROR(INDEX(Расходка[Наименование расходного материала],MATCH(Расходка[№],Поиск_расходки[Индекс9],0)),"")</f>
        <v>Fielder</v>
      </c>
      <c r="AA16" s="139" t="str">
        <f>IFERROR(INDEX(Расходка[Наименование расходного материала],MATCH(Расходка[№],Поиск_расходки[Индекс10],0)),"")</f>
        <v>Fielder</v>
      </c>
      <c r="AB16" s="139" t="str">
        <f>IFERROR(INDEX(Расходка[Наименование расходного материала],MATCH(Расходка[№],Поиск_расходки[Индекс11],0)),"")</f>
        <v>Fielder</v>
      </c>
      <c r="AC16" s="139" t="str">
        <f>IFERROR(INDEX(Расходка[Наименование расходного материала],MATCH(Расходка[№],Поиск_расходки[Индекс12],0)),"")</f>
        <v>Fielder</v>
      </c>
      <c r="AD16" s="139" t="str">
        <f>IFERROR(INDEX(Расходка[Наименование расходного материала],MATCH(Расходка[№],Поиск_расходки[Индекс13],0)),"")</f>
        <v>Fielder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s="1" t="s">
        <v>457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Gaia Second</v>
      </c>
      <c r="X17" s="139" t="str">
        <f>IFERROR(INDEX(Расходка[Наименование расходного материала],MATCH(Расходка[№],Поиск_расходки[Индекс7],0)),"")</f>
        <v>Gaia Second</v>
      </c>
      <c r="Y17" s="139" t="str">
        <f>IFERROR(INDEX(Расходка[Наименование расходного материала],MATCH(Расходка[№],Поиск_расходки[Индекс8],0)),"")</f>
        <v>Gaia Second</v>
      </c>
      <c r="Z17" s="139" t="str">
        <f>IFERROR(INDEX(Расходка[Наименование расходного материала],MATCH(Расходка[№],Поиск_расходки[Индекс9],0)),"")</f>
        <v>Gaia Second</v>
      </c>
      <c r="AA17" s="139" t="str">
        <f>IFERROR(INDEX(Расходка[Наименование расходного материала],MATCH(Расходка[№],Поиск_расходки[Индекс10],0)),"")</f>
        <v>Gaia Second</v>
      </c>
      <c r="AB17" s="139" t="str">
        <f>IFERROR(INDEX(Расходка[Наименование расходного материала],MATCH(Расходка[№],Поиск_расходки[Индекс11],0)),"")</f>
        <v>Gaia Second</v>
      </c>
      <c r="AC17" s="139" t="str">
        <f>IFERROR(INDEX(Расходка[Наименование расходного материала],MATCH(Расходка[№],Поиск_расходки[Индекс12],0)),"")</f>
        <v>Gaia Second</v>
      </c>
      <c r="AD17" s="139" t="str">
        <f>IFERROR(INDEX(Расходка[Наименование расходного материала],MATCH(Расходка[№],Поиск_расходки[Индекс13],0)),"")</f>
        <v>Gaia Second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s="1" t="s">
        <v>397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Intuition</v>
      </c>
      <c r="X18" s="139" t="str">
        <f>IFERROR(INDEX(Расходка[Наименование расходного материала],MATCH(Расходка[№],Поиск_расходки[Индекс7],0)),"")</f>
        <v>Intuition</v>
      </c>
      <c r="Y18" s="139" t="str">
        <f>IFERROR(INDEX(Расходка[Наименование расходного материала],MATCH(Расходка[№],Поиск_расходки[Индекс8],0)),"")</f>
        <v>Intuition</v>
      </c>
      <c r="Z18" s="139" t="str">
        <f>IFERROR(INDEX(Расходка[Наименование расходного материала],MATCH(Расходка[№],Поиск_расходки[Индекс9],0)),"")</f>
        <v>Intuition</v>
      </c>
      <c r="AA18" s="139" t="str">
        <f>IFERROR(INDEX(Расходка[Наименование расходного материала],MATCH(Расходка[№],Поиск_расходки[Индекс10],0)),"")</f>
        <v>Intuition</v>
      </c>
      <c r="AB18" s="139" t="str">
        <f>IFERROR(INDEX(Расходка[Наименование расходного материала],MATCH(Расходка[№],Поиск_расходки[Индекс11],0)),"")</f>
        <v>Intuition</v>
      </c>
      <c r="AC18" s="139" t="str">
        <f>IFERROR(INDEX(Расходка[Наименование расходного материала],MATCH(Расходка[№],Поиск_расходки[Индекс12],0)),"")</f>
        <v>Intuition</v>
      </c>
      <c r="AD18" s="139" t="str">
        <f>IFERROR(INDEX(Расходка[Наименование расходного материала],MATCH(Расходка[№],Поиск_расходки[Индекс13],0)),"")</f>
        <v>Intuition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393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ProVia 3 Hydro-Track®</v>
      </c>
      <c r="X19" s="139" t="str">
        <f>IFERROR(INDEX(Расходка[Наименование расходного материала],MATCH(Расходка[№],Поиск_расходки[Индекс7],0)),"")</f>
        <v>ProVia 3 Hydro-Track®</v>
      </c>
      <c r="Y19" s="139" t="str">
        <f>IFERROR(INDEX(Расходка[Наименование расходного материала],MATCH(Расходка[№],Поиск_расходки[Индекс8],0)),"")</f>
        <v>ProVia 3 Hydro-Track®</v>
      </c>
      <c r="Z19" s="139" t="str">
        <f>IFERROR(INDEX(Расходка[Наименование расходного материала],MATCH(Расходка[№],Поиск_расходки[Индекс9],0)),"")</f>
        <v>ProVia 3 Hydro-Track®</v>
      </c>
      <c r="AA19" s="139" t="str">
        <f>IFERROR(INDEX(Расходка[Наименование расходного материала],MATCH(Расходка[№],Поиск_расходки[Индекс10],0)),"")</f>
        <v>ProVia 3 Hydro-Track®</v>
      </c>
      <c r="AB19" s="139" t="str">
        <f>IFERROR(INDEX(Расходка[Наименование расходного материала],MATCH(Расходка[№],Поиск_расходки[Индекс11],0)),"")</f>
        <v>ProVia 3 Hydro-Track®</v>
      </c>
      <c r="AC19" s="139" t="str">
        <f>IFERROR(INDEX(Расходка[Наименование расходного материала],MATCH(Расходка[№],Поиск_расходки[Индекс12],0)),"")</f>
        <v>ProVia 3 Hydro-Track®</v>
      </c>
      <c r="AD19" s="139" t="str">
        <f>IFERROR(INDEX(Расходка[Наименование расходного материала],MATCH(Расходка[№],Поиск_расходки[Индекс13],0)),"")</f>
        <v>ProVia 3 Hydro-Track®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t="s">
        <v>394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ProVia 6 Hydro-Track®</v>
      </c>
      <c r="X20" s="139" t="str">
        <f>IFERROR(INDEX(Расходка[Наименование расходного материала],MATCH(Расходка[№],Поиск_расходки[Индекс7],0)),"")</f>
        <v>ProVia 6 Hydro-Track®</v>
      </c>
      <c r="Y20" s="139" t="str">
        <f>IFERROR(INDEX(Расходка[Наименование расходного материала],MATCH(Расходка[№],Поиск_расходки[Индекс8],0)),"")</f>
        <v>ProVia 6 Hydro-Track®</v>
      </c>
      <c r="Z20" s="139" t="str">
        <f>IFERROR(INDEX(Расходка[Наименование расходного материала],MATCH(Расходка[№],Поиск_расходки[Индекс9],0)),"")</f>
        <v>ProVia 6 Hydro-Track®</v>
      </c>
      <c r="AA20" s="139" t="str">
        <f>IFERROR(INDEX(Расходка[Наименование расходного материала],MATCH(Расходка[№],Поиск_расходки[Индекс10],0)),"")</f>
        <v>ProVia 6 Hydro-Track®</v>
      </c>
      <c r="AB20" s="139" t="str">
        <f>IFERROR(INDEX(Расходка[Наименование расходного материала],MATCH(Расходка[№],Поиск_расходки[Индекс11],0)),"")</f>
        <v>ProVia 6 Hydro-Track®</v>
      </c>
      <c r="AC20" s="139" t="str">
        <f>IFERROR(INDEX(Расходка[Наименование расходного материала],MATCH(Расходка[№],Поиск_расходки[Индекс12],0)),"")</f>
        <v>ProVia 6 Hydro-Track®</v>
      </c>
      <c r="AD20" s="139" t="str">
        <f>IFERROR(INDEX(Расходка[Наименование расходного материала],MATCH(Расходка[№],Поиск_расходки[Индекс13],0)),"")</f>
        <v>ProVia 6 Hydro-Track®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t="s">
        <v>395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ProVia 9 Hydro-Track®</v>
      </c>
      <c r="X21" s="139" t="str">
        <f>IFERROR(INDEX(Расходка[Наименование расходного материала],MATCH(Расходка[№],Поиск_расходки[Индекс7],0)),"")</f>
        <v>ProVia 9 Hydro-Track®</v>
      </c>
      <c r="Y21" s="139" t="str">
        <f>IFERROR(INDEX(Расходка[Наименование расходного материала],MATCH(Расходка[№],Поиск_расходки[Индекс8],0)),"")</f>
        <v>ProVia 9 Hydro-Track®</v>
      </c>
      <c r="Z21" s="139" t="str">
        <f>IFERROR(INDEX(Расходка[Наименование расходного материала],MATCH(Расходка[№],Поиск_расходки[Индекс9],0)),"")</f>
        <v>ProVia 9 Hydro-Track®</v>
      </c>
      <c r="AA21" s="139" t="str">
        <f>IFERROR(INDEX(Расходка[Наименование расходного материала],MATCH(Расходка[№],Поиск_расходки[Индекс10],0)),"")</f>
        <v>ProVia 9 Hydro-Track®</v>
      </c>
      <c r="AB21" s="139" t="str">
        <f>IFERROR(INDEX(Расходка[Наименование расходного материала],MATCH(Расходка[№],Поиск_расходки[Индекс11],0)),"")</f>
        <v>ProVia 9 Hydro-Track®</v>
      </c>
      <c r="AC21" s="139" t="str">
        <f>IFERROR(INDEX(Расходка[Наименование расходного материала],MATCH(Расходка[№],Поиск_расходки[Индекс12],0)),"")</f>
        <v>ProVia 9 Hydro-Track®</v>
      </c>
      <c r="AD21" s="139" t="str">
        <f>IFERROR(INDEX(Расходка[Наименование расходного материала],MATCH(Расходка[№],Поиск_расходки[Индекс13],0)),"")</f>
        <v>ProVia 9 Hydro-Track®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t="s">
        <v>391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Rinato</v>
      </c>
      <c r="X22" s="139" t="str">
        <f>IFERROR(INDEX(Расходка[Наименование расходного материала],MATCH(Расходка[№],Поиск_расходки[Индекс7],0)),"")</f>
        <v>Rinato</v>
      </c>
      <c r="Y22" s="139" t="str">
        <f>IFERROR(INDEX(Расходка[Наименование расходного материала],MATCH(Расходка[№],Поиск_расходки[Индекс8],0)),"")</f>
        <v>Rinato</v>
      </c>
      <c r="Z22" s="139" t="str">
        <f>IFERROR(INDEX(Расходка[Наименование расходного материала],MATCH(Расходка[№],Поиск_расходки[Индекс9],0)),"")</f>
        <v>Rinato</v>
      </c>
      <c r="AA22" s="139" t="str">
        <f>IFERROR(INDEX(Расходка[Наименование расходного материала],MATCH(Расходка[№],Поиск_расходки[Индекс10],0)),"")</f>
        <v>Rinato</v>
      </c>
      <c r="AB22" s="139" t="str">
        <f>IFERROR(INDEX(Расходка[Наименование расходного материала],MATCH(Расходка[№],Поиск_расходки[Индекс11],0)),"")</f>
        <v>Rinato</v>
      </c>
      <c r="AC22" s="139" t="str">
        <f>IFERROR(INDEX(Расходка[Наименование расходного материала],MATCH(Расходка[№],Поиск_расходки[Индекс12],0)),"")</f>
        <v>Rinato</v>
      </c>
      <c r="AD22" s="139" t="str">
        <f>IFERROR(INDEX(Расходка[Наименование расходного материала],MATCH(Расходка[№],Поиск_расходки[Индекс13],0)),"")</f>
        <v>Rinato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s="1" t="s">
        <v>447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Runthrough NS (Floppy)</v>
      </c>
      <c r="X23" s="139" t="str">
        <f>IFERROR(INDEX(Расходка[Наименование расходного материала],MATCH(Расходка[№],Поиск_расходки[Индекс7],0)),"")</f>
        <v>Runthrough NS (Floppy)</v>
      </c>
      <c r="Y23" s="139" t="str">
        <f>IFERROR(INDEX(Расходка[Наименование расходного материала],MATCH(Расходка[№],Поиск_расходки[Индекс8],0)),"")</f>
        <v>Runthrough NS (Floppy)</v>
      </c>
      <c r="Z23" s="139" t="str">
        <f>IFERROR(INDEX(Расходка[Наименование расходного материала],MATCH(Расходка[№],Поиск_расходки[Индекс9],0)),"")</f>
        <v>Runthrough NS (Floppy)</v>
      </c>
      <c r="AA23" s="139" t="str">
        <f>IFERROR(INDEX(Расходка[Наименование расходного материала],MATCH(Расходка[№],Поиск_расходки[Индекс10],0)),"")</f>
        <v>Runthrough NS (Floppy)</v>
      </c>
      <c r="AB23" s="139" t="str">
        <f>IFERROR(INDEX(Расходка[Наименование расходного материала],MATCH(Расходка[№],Поиск_расходки[Индекс11],0)),"")</f>
        <v>Runthrough NS (Floppy)</v>
      </c>
      <c r="AC23" s="139" t="str">
        <f>IFERROR(INDEX(Расходка[Наименование расходного материала],MATCH(Расходка[№],Поиск_расходки[Индекс12],0)),"")</f>
        <v>Runthrough NS (Floppy)</v>
      </c>
      <c r="AD23" s="139" t="str">
        <f>IFERROR(INDEX(Расходка[Наименование расходного материала],MATCH(Расходка[№],Поиск_расходки[Индекс13],0)),"")</f>
        <v>Runthrough NS (Floppy)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s="1" t="s">
        <v>459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Runthrough NS Hypercoat</v>
      </c>
      <c r="X24" s="139" t="str">
        <f>IFERROR(INDEX(Расходка[Наименование расходного материала],MATCH(Расходка[№],Поиск_расходки[Индекс7],0)),"")</f>
        <v>Runthrough NS Hypercoat</v>
      </c>
      <c r="Y24" s="139" t="str">
        <f>IFERROR(INDEX(Расходка[Наименование расходного материала],MATCH(Расходка[№],Поиск_расходки[Индекс8],0)),"")</f>
        <v>Runthrough NS Hypercoat</v>
      </c>
      <c r="Z24" s="139" t="str">
        <f>IFERROR(INDEX(Расходка[Наименование расходного материала],MATCH(Расходка[№],Поиск_расходки[Индекс9],0)),"")</f>
        <v>Runthrough NS Hypercoat</v>
      </c>
      <c r="AA24" s="139" t="str">
        <f>IFERROR(INDEX(Расходка[Наименование расходного материала],MATCH(Расходка[№],Поиск_расходки[Индекс10],0)),"")</f>
        <v>Runthrough NS Hypercoat</v>
      </c>
      <c r="AB24" s="139" t="str">
        <f>IFERROR(INDEX(Расходка[Наименование расходного материала],MATCH(Расходка[№],Поиск_расходки[Индекс11],0)),"")</f>
        <v>Runthrough NS Hypercoat</v>
      </c>
      <c r="AC24" s="139" t="str">
        <f>IFERROR(INDEX(Расходка[Наименование расходного материала],MATCH(Расходка[№],Поиск_расходки[Индекс12],0)),"")</f>
        <v>Runthrough NS Hypercoat</v>
      </c>
      <c r="AD24" s="139" t="str">
        <f>IFERROR(INDEX(Расходка[Наименование расходного материала],MATCH(Расходка[№],Поиск_расходки[Индекс13],0)),"")</f>
        <v>Runthrough NS Hypercoat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s="1" t="s">
        <v>458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Runthrough NS Intermediate</v>
      </c>
      <c r="X25" s="139" t="str">
        <f>IFERROR(INDEX(Расходка[Наименование расходного материала],MATCH(Расходка[№],Поиск_расходки[Индекс7],0)),"")</f>
        <v>Runthrough NS Intermediate</v>
      </c>
      <c r="Y25" s="139" t="str">
        <f>IFERROR(INDEX(Расходка[Наименование расходного материала],MATCH(Расходка[№],Поиск_расходки[Индекс8],0)),"")</f>
        <v>Runthrough NS Intermediate</v>
      </c>
      <c r="Z25" s="139" t="str">
        <f>IFERROR(INDEX(Расходка[Наименование расходного материала],MATCH(Расходка[№],Поиск_расходки[Индекс9],0)),"")</f>
        <v>Runthrough NS Intermediate</v>
      </c>
      <c r="AA25" s="139" t="str">
        <f>IFERROR(INDEX(Расходка[Наименование расходного материала],MATCH(Расходка[№],Поиск_расходки[Индекс10],0)),"")</f>
        <v>Runthrough NS Intermediate</v>
      </c>
      <c r="AB25" s="139" t="str">
        <f>IFERROR(INDEX(Расходка[Наименование расходного материала],MATCH(Расходка[№],Поиск_расходки[Индекс11],0)),"")</f>
        <v>Runthrough NS Intermediate</v>
      </c>
      <c r="AC25" s="139" t="str">
        <f>IFERROR(INDEX(Расходка[Наименование расходного материала],MATCH(Расходка[№],Поиск_расходки[Индекс12],0)),"")</f>
        <v>Runthrough NS Intermediate</v>
      </c>
      <c r="AD25" s="139" t="str">
        <f>IFERROR(INDEX(Расходка[Наименование расходного материала],MATCH(Расходка[№],Поиск_расходки[Индекс13],0)),"")</f>
        <v>Runthrough NS Intermediate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390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Sion</v>
      </c>
      <c r="X26" s="144" t="str">
        <f>IFERROR(INDEX(Расходка[Наименование расходного материала],MATCH(Расходка[№],Поиск_расходки[Индекс7],0)),"")</f>
        <v>Sion</v>
      </c>
      <c r="Y26" s="144" t="str">
        <f>IFERROR(INDEX(Расходка[Наименование расходного материала],MATCH(Расходка[№],Поиск_расходки[Индекс8],0)),"")</f>
        <v>Sion</v>
      </c>
      <c r="Z26" s="144" t="str">
        <f>IFERROR(INDEX(Расходка[Наименование расходного материала],MATCH(Расходка[№],Поиск_расходки[Индекс9],0)),"")</f>
        <v>Sion</v>
      </c>
      <c r="AA26" s="144" t="str">
        <f>IFERROR(INDEX(Расходка[Наименование расходного материала],MATCH(Расходка[№],Поиск_расходки[Индекс10],0)),"")</f>
        <v>Sion</v>
      </c>
      <c r="AB26" s="144" t="str">
        <f>IFERROR(INDEX(Расходка[Наименование расходного материала],MATCH(Расходка[№],Поиск_расходки[Индекс11],0)),"")</f>
        <v>Sion</v>
      </c>
      <c r="AC26" s="144" t="str">
        <f>IFERROR(INDEX(Расходка[Наименование расходного материала],MATCH(Расходка[№],Поиск_расходки[Индекс12],0)),"")</f>
        <v>Sion</v>
      </c>
      <c r="AD26" s="144" t="str">
        <f>IFERROR(INDEX(Расходка[Наименование расходного материала],MATCH(Расходка[№],Поиск_расходки[Индекс13],0)),"")</f>
        <v>Sion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t="s">
        <v>392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Thunder</v>
      </c>
      <c r="X27" s="144" t="str">
        <f>IFERROR(INDEX(Расходка[Наименование расходного материала],MATCH(Расходка[№],Поиск_расходки[Индекс7],0)),"")</f>
        <v>Thunder</v>
      </c>
      <c r="Y27" s="144" t="str">
        <f>IFERROR(INDEX(Расходка[Наименование расходного материала],MATCH(Расходка[№],Поиск_расходки[Индекс8],0)),"")</f>
        <v>Thunder</v>
      </c>
      <c r="Z27" s="144" t="str">
        <f>IFERROR(INDEX(Расходка[Наименование расходного материала],MATCH(Расходка[№],Поиск_расходки[Индекс9],0)),"")</f>
        <v>Thunder</v>
      </c>
      <c r="AA27" s="144" t="str">
        <f>IFERROR(INDEX(Расходка[Наименование расходного материала],MATCH(Расходка[№],Поиск_расходки[Индекс10],0)),"")</f>
        <v>Thunder</v>
      </c>
      <c r="AB27" s="144" t="str">
        <f>IFERROR(INDEX(Расходка[Наименование расходного материала],MATCH(Расходка[№],Поиск_расходки[Индекс11],0)),"")</f>
        <v>Thunder</v>
      </c>
      <c r="AC27" s="144" t="str">
        <f>IFERROR(INDEX(Расходка[Наименование расходного материала],MATCH(Расходка[№],Поиск_расходки[Индекс12],0)),"")</f>
        <v>Thunder</v>
      </c>
      <c r="AD27" s="144" t="str">
        <f>IFERROR(INDEX(Расходка[Наименование расходного материала],MATCH(Расходка[№],Поиск_расходки[Индекс13],0)),"")</f>
        <v>Thunder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t="s">
        <v>461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1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Whisper MS</v>
      </c>
      <c r="X28" s="144" t="str">
        <f>IFERROR(INDEX(Расходка[Наименование расходного материала],MATCH(Расходка[№],Поиск_расходки[Индекс7],0)),"")</f>
        <v>Whisper MS</v>
      </c>
      <c r="Y28" s="144" t="str">
        <f>IFERROR(INDEX(Расходка[Наименование расходного материала],MATCH(Расходка[№],Поиск_расходки[Индекс8],0)),"")</f>
        <v>Whisper MS</v>
      </c>
      <c r="Z28" s="144" t="str">
        <f>IFERROR(INDEX(Расходка[Наименование расходного материала],MATCH(Расходка[№],Поиск_расходки[Индекс9],0)),"")</f>
        <v>Whisper MS</v>
      </c>
      <c r="AA28" s="144" t="str">
        <f>IFERROR(INDEX(Расходка[Наименование расходного материала],MATCH(Расходка[№],Поиск_расходки[Индекс10],0)),"")</f>
        <v>Whisper MS</v>
      </c>
      <c r="AB28" s="144" t="str">
        <f>IFERROR(INDEX(Расходка[Наименование расходного материала],MATCH(Расходка[№],Поиск_расходки[Индекс11],0)),"")</f>
        <v>Whisper MS</v>
      </c>
      <c r="AC28" s="144" t="str">
        <f>IFERROR(INDEX(Расходка[Наименование расходного материала],MATCH(Расходка[№],Поиск_расходки[Индекс12],0)),"")</f>
        <v>Whisper MS</v>
      </c>
      <c r="AD28" s="144" t="str">
        <f>IFERROR(INDEX(Расходка[Наименование расходного материала],MATCH(Расходка[№],Поиск_расходки[Индекс13],0)),"")</f>
        <v>Whisper MS</v>
      </c>
      <c r="AF28" s="4" t="s">
        <v>5</v>
      </c>
      <c r="AG28" s="4" t="s">
        <v>456</v>
      </c>
    </row>
    <row r="29" spans="1:33">
      <c r="A29">
        <v>28</v>
      </c>
      <c r="B29" t="s">
        <v>3</v>
      </c>
      <c r="C29" t="s">
        <v>462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Winn 200T</v>
      </c>
      <c r="X29" s="144" t="str">
        <f>IFERROR(INDEX(Расходка[Наименование расходного материала],MATCH(Расходка[№],Поиск_расходки[Индекс7],0)),"")</f>
        <v>Winn 200T</v>
      </c>
      <c r="Y29" s="144" t="str">
        <f>IFERROR(INDEX(Расходка[Наименование расходного материала],MATCH(Расходка[№],Поиск_расходки[Индекс8],0)),"")</f>
        <v>Winn 200T</v>
      </c>
      <c r="Z29" s="144" t="str">
        <f>IFERROR(INDEX(Расходка[Наименование расходного материала],MATCH(Расходка[№],Поиск_расходки[Индекс9],0)),"")</f>
        <v>Winn 200T</v>
      </c>
      <c r="AA29" s="144" t="str">
        <f>IFERROR(INDEX(Расходка[Наименование расходного материала],MATCH(Расходка[№],Поиск_расходки[Индекс10],0)),"")</f>
        <v>Winn 200T</v>
      </c>
      <c r="AB29" s="144" t="str">
        <f>IFERROR(INDEX(Расходка[Наименование расходного материала],MATCH(Расходка[№],Поиск_расходки[Индекс11],0)),"")</f>
        <v>Winn 200T</v>
      </c>
      <c r="AC29" s="144" t="str">
        <f>IFERROR(INDEX(Расходка[Наименование расходного материала],MATCH(Расходка[№],Поиск_расходки[Индекс12],0)),"")</f>
        <v>Winn 200T</v>
      </c>
      <c r="AD29" s="144" t="str">
        <f>IFERROR(INDEX(Расходка[Наименование расходного материала],MATCH(Расходка[№],Поиск_расходки[Индекс13],0)),"")</f>
        <v>Winn 200T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434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0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0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0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0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0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0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0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0" s="4" t="s">
        <v>6</v>
      </c>
      <c r="AG30" s="4" t="s">
        <v>453</v>
      </c>
    </row>
    <row r="31" spans="1:33">
      <c r="A31">
        <v>30</v>
      </c>
      <c r="B31" t="s">
        <v>3</v>
      </c>
      <c r="C31" t="s">
        <v>124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1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1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1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1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1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1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1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1" s="4" t="s">
        <v>6</v>
      </c>
      <c r="AG31" s="4" t="s">
        <v>418</v>
      </c>
    </row>
    <row r="32" spans="1:33">
      <c r="A32">
        <v>31</v>
      </c>
      <c r="B32" t="s">
        <v>6</v>
      </c>
      <c r="C32" s="1" t="s">
        <v>344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BMS, Integtity</v>
      </c>
      <c r="X32" s="144" t="str">
        <f>IFERROR(INDEX(Расходка[Наименование расходного материала],MATCH(Расходка[№],Поиск_расходки[Индекс7],0)),"")</f>
        <v>BMS, Integtity</v>
      </c>
      <c r="Y32" s="144" t="str">
        <f>IFERROR(INDEX(Расходка[Наименование расходного материала],MATCH(Расходка[№],Поиск_расходки[Индекс8],0)),"")</f>
        <v>BMS, Integtity</v>
      </c>
      <c r="Z32" s="144" t="str">
        <f>IFERROR(INDEX(Расходка[Наименование расходного материала],MATCH(Расходка[№],Поиск_расходки[Индекс9],0)),"")</f>
        <v>BMS, Integtity</v>
      </c>
      <c r="AA32" s="144" t="str">
        <f>IFERROR(INDEX(Расходка[Наименование расходного материала],MATCH(Расходка[№],Поиск_расходки[Индекс10],0)),"")</f>
        <v>BMS, Integtity</v>
      </c>
      <c r="AB32" s="144" t="str">
        <f>IFERROR(INDEX(Расходка[Наименование расходного материала],MATCH(Расходка[№],Поиск_расходки[Индекс11],0)),"")</f>
        <v>BMS, Integtity</v>
      </c>
      <c r="AC32" s="144" t="str">
        <f>IFERROR(INDEX(Расходка[Наименование расходного материала],MATCH(Расходка[№],Поиск_расходки[Индекс12],0)),"")</f>
        <v>BMS, Integtity</v>
      </c>
      <c r="AD32" s="144" t="str">
        <f>IFERROR(INDEX(Расходка[Наименование расходного материала],MATCH(Расходка[№],Поиск_расходки[Индекс13],0)),"")</f>
        <v>BMS, Integtity</v>
      </c>
      <c r="AF32" s="4" t="s">
        <v>6</v>
      </c>
      <c r="AG32" s="4" t="s">
        <v>429</v>
      </c>
    </row>
    <row r="33" spans="1:33">
      <c r="A33">
        <v>32</v>
      </c>
      <c r="B33" t="s">
        <v>6</v>
      </c>
      <c r="C33" s="197" t="s">
        <v>428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DES, Calipso</v>
      </c>
      <c r="X33" s="144" t="str">
        <f>IFERROR(INDEX(Расходка[Наименование расходного материала],MATCH(Расходка[№],Поиск_расходки[Индекс7],0)),"")</f>
        <v>DES, Calipso</v>
      </c>
      <c r="Y33" s="144" t="str">
        <f>IFERROR(INDEX(Расходка[Наименование расходного материала],MATCH(Расходка[№],Поиск_расходки[Индекс8],0)),"")</f>
        <v>DES, Calipso</v>
      </c>
      <c r="Z33" s="144" t="str">
        <f>IFERROR(INDEX(Расходка[Наименование расходного материала],MATCH(Расходка[№],Поиск_расходки[Индекс9],0)),"")</f>
        <v>DES, Calipso</v>
      </c>
      <c r="AA33" s="144" t="str">
        <f>IFERROR(INDEX(Расходка[Наименование расходного материала],MATCH(Расходка[№],Поиск_расходки[Индекс10],0)),"")</f>
        <v>DES, Calipso</v>
      </c>
      <c r="AB33" s="144" t="str">
        <f>IFERROR(INDEX(Расходка[Наименование расходного материала],MATCH(Расходка[№],Поиск_расходки[Индекс11],0)),"")</f>
        <v>DES, Calipso</v>
      </c>
      <c r="AC33" s="144" t="str">
        <f>IFERROR(INDEX(Расходка[Наименование расходного материала],MATCH(Расходка[№],Поиск_расходки[Индекс12],0)),"")</f>
        <v>DES, Calipso</v>
      </c>
      <c r="AD33" s="144" t="str">
        <f>IFERROR(INDEX(Расходка[Наименование расходного материала],MATCH(Расходка[№],Поиск_расходки[Индекс13],0)),"")</f>
        <v>DES, Calipso</v>
      </c>
      <c r="AF33" s="4" t="s">
        <v>6</v>
      </c>
      <c r="AG33" s="4" t="s">
        <v>105</v>
      </c>
    </row>
    <row r="34" spans="1:33">
      <c r="A34">
        <v>33</v>
      </c>
      <c r="B34" t="s">
        <v>6</v>
      </c>
      <c r="C34" s="197" t="s">
        <v>427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DES, NanoMed</v>
      </c>
      <c r="X34" s="144" t="str">
        <f>IFERROR(INDEX(Расходка[Наименование расходного материала],MATCH(Расходка[№],Поиск_расходки[Индекс7],0)),"")</f>
        <v>DES, NanoMed</v>
      </c>
      <c r="Y34" s="144" t="str">
        <f>IFERROR(INDEX(Расходка[Наименование расходного материала],MATCH(Расходка[№],Поиск_расходки[Индекс8],0)),"")</f>
        <v>DES, NanoMed</v>
      </c>
      <c r="Z34" s="144" t="str">
        <f>IFERROR(INDEX(Расходка[Наименование расходного материала],MATCH(Расходка[№],Поиск_расходки[Индекс9],0)),"")</f>
        <v>DES, NanoMed</v>
      </c>
      <c r="AA34" s="144" t="str">
        <f>IFERROR(INDEX(Расходка[Наименование расходного материала],MATCH(Расходка[№],Поиск_расходки[Индекс10],0)),"")</f>
        <v>DES, NanoMed</v>
      </c>
      <c r="AB34" s="144" t="str">
        <f>IFERROR(INDEX(Расходка[Наименование расходного материала],MATCH(Расходка[№],Поиск_расходки[Индекс11],0)),"")</f>
        <v>DES, NanoMed</v>
      </c>
      <c r="AC34" s="144" t="str">
        <f>IFERROR(INDEX(Расходка[Наименование расходного материала],MATCH(Расходка[№],Поиск_расходки[Индекс12],0)),"")</f>
        <v>DES, NanoMed</v>
      </c>
      <c r="AD34" s="144" t="str">
        <f>IFERROR(INDEX(Расходка[Наименование расходного материала],MATCH(Расходка[№],Поиск_расходки[Индекс13],0)),"")</f>
        <v>DES, NanoMed</v>
      </c>
      <c r="AF34" s="4" t="s">
        <v>6</v>
      </c>
      <c r="AG34" s="4" t="s">
        <v>160</v>
      </c>
    </row>
    <row r="35" spans="1:33">
      <c r="A35">
        <v>34</v>
      </c>
      <c r="B35" t="s">
        <v>6</v>
      </c>
      <c r="C35" s="163" t="s">
        <v>398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1</v>
      </c>
      <c r="I35" s="142">
        <f>IF(ISNUMBER(SEARCH('Карта учёта'!$B$17,Расходка[Наименование расходного материала])),MAX($I$1:I34)+1,0)</f>
        <v>1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DES, Resolute Integtity</v>
      </c>
      <c r="X35" s="144" t="str">
        <f>IFERROR(INDEX(Расходка[Наименование расходного материала],MATCH(Расходка[№],Поиск_расходки[Индекс7],0)),"")</f>
        <v>DES, Resolute Integtity</v>
      </c>
      <c r="Y35" s="144" t="str">
        <f>IFERROR(INDEX(Расходка[Наименование расходного материала],MATCH(Расходка[№],Поиск_расходки[Индекс8],0)),"")</f>
        <v>DES, Resolute Integtity</v>
      </c>
      <c r="Z35" s="144" t="str">
        <f>IFERROR(INDEX(Расходка[Наименование расходного материала],MATCH(Расходка[№],Поиск_расходки[Индекс9],0)),"")</f>
        <v>DES, Resolute Integtity</v>
      </c>
      <c r="AA35" s="144" t="str">
        <f>IFERROR(INDEX(Расходка[Наименование расходного материала],MATCH(Расходка[№],Поиск_расходки[Индекс10],0)),"")</f>
        <v>DES, Resolute Integtity</v>
      </c>
      <c r="AB35" s="144" t="str">
        <f>IFERROR(INDEX(Расходка[Наименование расходного материала],MATCH(Расходка[№],Поиск_расходки[Индекс11],0)),"")</f>
        <v>DES, Resolute Integtity</v>
      </c>
      <c r="AC35" s="144" t="str">
        <f>IFERROR(INDEX(Расходка[Наименование расходного материала],MATCH(Расходка[№],Поиск_расходки[Индекс12],0)),"")</f>
        <v>DES, Resolute Integtity</v>
      </c>
      <c r="AD35" s="144" t="str">
        <f>IFERROR(INDEX(Расходка[Наименование расходного материала],MATCH(Расходка[№],Поиск_расходки[Индекс13],0)),"")</f>
        <v>DES, Resolute Integtity</v>
      </c>
      <c r="AF35" s="4" t="s">
        <v>6</v>
      </c>
      <c r="AG35" s="4" t="s">
        <v>452</v>
      </c>
    </row>
    <row r="36" spans="1:33">
      <c r="A36">
        <v>35</v>
      </c>
      <c r="B36" t="s">
        <v>6</v>
      </c>
      <c r="C36" t="s">
        <v>454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DES, Yukon Chrome PC</v>
      </c>
      <c r="X36" s="144" t="str">
        <f>IFERROR(INDEX(Расходка[Наименование расходного материала],MATCH(Расходка[№],Поиск_расходки[Индекс7],0)),"")</f>
        <v>DES, Yukon Chrome PC</v>
      </c>
      <c r="Y36" s="144" t="str">
        <f>IFERROR(INDEX(Расходка[Наименование расходного материала],MATCH(Расходка[№],Поиск_расходки[Индекс8],0)),"")</f>
        <v>DES, Yukon Chrome PC</v>
      </c>
      <c r="Z36" s="144" t="str">
        <f>IFERROR(INDEX(Расходка[Наименование расходного материала],MATCH(Расходка[№],Поиск_расходки[Индекс9],0)),"")</f>
        <v>DES, Yukon Chrome PC</v>
      </c>
      <c r="AA36" s="144" t="str">
        <f>IFERROR(INDEX(Расходка[Наименование расходного материала],MATCH(Расходка[№],Поиск_расходки[Индекс10],0)),"")</f>
        <v>DES, Yukon Chrome PC</v>
      </c>
      <c r="AB36" s="144" t="str">
        <f>IFERROR(INDEX(Расходка[Наименование расходного материала],MATCH(Расходка[№],Поиск_расходки[Индекс11],0)),"")</f>
        <v>DES, Yukon Chrome PC</v>
      </c>
      <c r="AC36" s="144" t="str">
        <f>IFERROR(INDEX(Расходка[Наименование расходного материала],MATCH(Расходка[№],Поиск_расходки[Индекс12],0)),"")</f>
        <v>DES, Yukon Chrome PC</v>
      </c>
      <c r="AD36" s="144" t="str">
        <f>IFERROR(INDEX(Расходка[Наименование расходного материала],MATCH(Расходка[№],Поиск_расходки[Индекс13],0)),"")</f>
        <v>DES, Yukon Chrome PC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99" t="s">
        <v>443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DES,Firehawk</v>
      </c>
      <c r="X37" s="144" t="str">
        <f>IFERROR(INDEX(Расходка[Наименование расходного материала],MATCH(Расходка[№],Поиск_расходки[Индекс7],0)),"")</f>
        <v>DES,Firehawk</v>
      </c>
      <c r="Y37" s="144" t="str">
        <f>IFERROR(INDEX(Расходка[Наименование расходного материала],MATCH(Расходка[№],Поиск_расходки[Индекс8],0)),"")</f>
        <v>DES,Firehawk</v>
      </c>
      <c r="Z37" s="144" t="str">
        <f>IFERROR(INDEX(Расходка[Наименование расходного материала],MATCH(Расходка[№],Поиск_расходки[Индекс9],0)),"")</f>
        <v>DES,Firehawk</v>
      </c>
      <c r="AA37" s="144" t="str">
        <f>IFERROR(INDEX(Расходка[Наименование расходного материала],MATCH(Расходка[№],Поиск_расходки[Индекс10],0)),"")</f>
        <v>DES,Firehawk</v>
      </c>
      <c r="AB37" s="144" t="str">
        <f>IFERROR(INDEX(Расходка[Наименование расходного материала],MATCH(Расходка[№],Поиск_расходки[Индекс11],0)),"")</f>
        <v>DES,Firehawk</v>
      </c>
      <c r="AC37" s="144" t="str">
        <f>IFERROR(INDEX(Расходка[Наименование расходного материала],MATCH(Расходка[№],Поиск_расходки[Индекс12],0)),"")</f>
        <v>DES,Firehawk</v>
      </c>
      <c r="AD37" s="144" t="str">
        <f>IFERROR(INDEX(Расходка[Наименование расходного материала],MATCH(Расходка[№],Поиск_расходки[Индекс13],0)),"")</f>
        <v>DES,Firehawk</v>
      </c>
      <c r="AF37" s="4" t="s">
        <v>6</v>
      </c>
      <c r="AG37" s="4" t="s">
        <v>165</v>
      </c>
    </row>
    <row r="38" spans="1:33">
      <c r="A38">
        <v>37</v>
      </c>
      <c r="B38" t="s">
        <v>123</v>
      </c>
      <c r="C38" s="1" t="s">
        <v>399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Guidezilla™ II 6F</v>
      </c>
      <c r="X38" s="144" t="str">
        <f>IFERROR(INDEX(Расходка[Наименование расходного материала],MATCH(Расходка[№],Поиск_расходки[Индекс7],0)),"")</f>
        <v>Guidezilla™ II 6F</v>
      </c>
      <c r="Y38" s="144" t="str">
        <f>IFERROR(INDEX(Расходка[Наименование расходного материала],MATCH(Расходка[№],Поиск_расходки[Индекс8],0)),"")</f>
        <v>Guidezilla™ II 6F</v>
      </c>
      <c r="Z38" s="144" t="str">
        <f>IFERROR(INDEX(Расходка[Наименование расходного материала],MATCH(Расходка[№],Поиск_расходки[Индекс9],0)),"")</f>
        <v>Guidezilla™ II 6F</v>
      </c>
      <c r="AA38" s="144" t="str">
        <f>IFERROR(INDEX(Расходка[Наименование расходного материала],MATCH(Расходка[№],Поиск_расходки[Индекс10],0)),"")</f>
        <v>Guidezilla™ II 6F</v>
      </c>
      <c r="AB38" s="144" t="str">
        <f>IFERROR(INDEX(Расходка[Наименование расходного материала],MATCH(Расходка[№],Поиск_расходки[Индекс11],0)),"")</f>
        <v>Guidezilla™ II 6F</v>
      </c>
      <c r="AC38" s="144" t="str">
        <f>IFERROR(INDEX(Расходка[Наименование расходного материала],MATCH(Расходка[№],Поиск_расходки[Индекс12],0)),"")</f>
        <v>Guidezilla™ II 6F</v>
      </c>
      <c r="AD38" s="144" t="str">
        <f>IFERROR(INDEX(Расходка[Наименование расходного материала],MATCH(Расходка[№],Поиск_расходки[Индекс13],0)),"")</f>
        <v>Guidezilla™ II 6F</v>
      </c>
      <c r="AF38" s="4" t="s">
        <v>6</v>
      </c>
      <c r="AG38" s="4" t="s">
        <v>432</v>
      </c>
    </row>
    <row r="39" spans="1:33">
      <c r="A39">
        <v>38</v>
      </c>
      <c r="B39" t="s">
        <v>123</v>
      </c>
      <c r="C39" s="1" t="s">
        <v>425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Telescope ™ II 6F</v>
      </c>
      <c r="X39" s="144" t="str">
        <f>IFERROR(INDEX(Расходка[Наименование расходного материала],MATCH(Расходка[№],Поиск_расходки[Индекс7],0)),"")</f>
        <v>Telescope ™ II 6F</v>
      </c>
      <c r="Y39" s="144" t="str">
        <f>IFERROR(INDEX(Расходка[Наименование расходного материала],MATCH(Расходка[№],Поиск_расходки[Индекс8],0)),"")</f>
        <v>Telescope ™ II 6F</v>
      </c>
      <c r="Z39" s="144" t="str">
        <f>IFERROR(INDEX(Расходка[Наименование расходного материала],MATCH(Расходка[№],Поиск_расходки[Индекс9],0)),"")</f>
        <v>Telescope ™ II 6F</v>
      </c>
      <c r="AA39" s="144" t="str">
        <f>IFERROR(INDEX(Расходка[Наименование расходного материала],MATCH(Расходка[№],Поиск_расходки[Индекс10],0)),"")</f>
        <v>Telescope ™ II 6F</v>
      </c>
      <c r="AB39" s="144" t="str">
        <f>IFERROR(INDEX(Расходка[Наименование расходного материала],MATCH(Расходка[№],Поиск_расходки[Индекс11],0)),"")</f>
        <v>Telescope ™ II 6F</v>
      </c>
      <c r="AC39" s="144" t="str">
        <f>IFERROR(INDEX(Расходка[Наименование расходного материала],MATCH(Расходка[№],Поиск_расходки[Индекс12],0)),"")</f>
        <v>Telescope ™ II 6F</v>
      </c>
      <c r="AD39" s="144" t="str">
        <f>IFERROR(INDEX(Расходка[Наименование расходного материала],MATCH(Расходка[№],Поиск_расходки[Индекс13],0)),"")</f>
        <v>Telescope ™ II 6F</v>
      </c>
      <c r="AF39" s="4" t="s">
        <v>6</v>
      </c>
      <c r="AG39" s="4" t="s">
        <v>164</v>
      </c>
    </row>
    <row r="40" spans="1:33">
      <c r="A40">
        <v>39</v>
      </c>
      <c r="B40" t="s">
        <v>4</v>
      </c>
      <c r="C40" t="s">
        <v>444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Launcher 6F AL 1</v>
      </c>
      <c r="X40" s="144" t="str">
        <f>IFERROR(INDEX(Расходка[Наименование расходного материала],MATCH(Расходка[№],Поиск_расходки[Индекс7],0)),"")</f>
        <v>Launcher 6F AL 1</v>
      </c>
      <c r="Y40" s="144" t="str">
        <f>IFERROR(INDEX(Расходка[Наименование расходного материала],MATCH(Расходка[№],Поиск_расходки[Индекс8],0)),"")</f>
        <v>Launcher 6F AL 1</v>
      </c>
      <c r="Z40" s="144" t="str">
        <f>IFERROR(INDEX(Расходка[Наименование расходного материала],MATCH(Расходка[№],Поиск_расходки[Индекс9],0)),"")</f>
        <v>Launcher 6F AL 1</v>
      </c>
      <c r="AA40" s="144" t="str">
        <f>IFERROR(INDEX(Расходка[Наименование расходного материала],MATCH(Расходка[№],Поиск_расходки[Индекс10],0)),"")</f>
        <v>Launcher 6F AL 1</v>
      </c>
      <c r="AB40" s="144" t="str">
        <f>IFERROR(INDEX(Расходка[Наименование расходного материала],MATCH(Расходка[№],Поиск_расходки[Индекс11],0)),"")</f>
        <v>Launcher 6F AL 1</v>
      </c>
      <c r="AC40" s="144" t="str">
        <f>IFERROR(INDEX(Расходка[Наименование расходного материала],MATCH(Расходка[№],Поиск_расходки[Индекс12],0)),"")</f>
        <v>Launcher 6F AL 1</v>
      </c>
      <c r="AD40" s="144" t="str">
        <f>IFERROR(INDEX(Расходка[Наименование расходного материала],MATCH(Расходка[№],Поиск_расходки[Индекс13],0)),"")</f>
        <v>Launcher 6F AL 1</v>
      </c>
      <c r="AF40" s="4" t="s">
        <v>6</v>
      </c>
      <c r="AG40" s="4" t="s">
        <v>433</v>
      </c>
    </row>
    <row r="41" spans="1:33">
      <c r="A41">
        <v>40</v>
      </c>
      <c r="B41" t="s">
        <v>4</v>
      </c>
      <c r="C41" t="s">
        <v>445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Launcher 6F AL 2</v>
      </c>
      <c r="X41" s="144" t="str">
        <f>IFERROR(INDEX(Расходка[Наименование расходного материала],MATCH(Расходка[№],Поиск_расходки[Индекс7],0)),"")</f>
        <v>Launcher 6F AL 2</v>
      </c>
      <c r="Y41" s="144" t="str">
        <f>IFERROR(INDEX(Расходка[Наименование расходного материала],MATCH(Расходка[№],Поиск_расходки[Индекс8],0)),"")</f>
        <v>Launcher 6F AL 2</v>
      </c>
      <c r="Z41" s="144" t="str">
        <f>IFERROR(INDEX(Расходка[Наименование расходного материала],MATCH(Расходка[№],Поиск_расходки[Индекс9],0)),"")</f>
        <v>Launcher 6F AL 2</v>
      </c>
      <c r="AA41" s="144" t="str">
        <f>IFERROR(INDEX(Расходка[Наименование расходного материала],MATCH(Расходка[№],Поиск_расходки[Индекс10],0)),"")</f>
        <v>Launcher 6F AL 2</v>
      </c>
      <c r="AB41" s="144" t="str">
        <f>IFERROR(INDEX(Расходка[Наименование расходного материала],MATCH(Расходка[№],Поиск_расходки[Индекс11],0)),"")</f>
        <v>Launcher 6F AL 2</v>
      </c>
      <c r="AC41" s="144" t="str">
        <f>IFERROR(INDEX(Расходка[Наименование расходного материала],MATCH(Расходка[№],Поиск_расходки[Индекс12],0)),"")</f>
        <v>Launcher 6F AL 2</v>
      </c>
      <c r="AD41" s="144" t="str">
        <f>IFERROR(INDEX(Расходка[Наименование расходного материала],MATCH(Расходка[№],Поиск_расходки[Индекс13],0)),"")</f>
        <v>Launcher 6F AL 2</v>
      </c>
      <c r="AF41" s="4" t="s">
        <v>6</v>
      </c>
      <c r="AG41" s="4" t="s">
        <v>167</v>
      </c>
    </row>
    <row r="42" spans="1:33">
      <c r="A42">
        <v>41</v>
      </c>
      <c r="B42" t="s">
        <v>4</v>
      </c>
      <c r="C42" t="s">
        <v>400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Launcher 6F EBU 3.5</v>
      </c>
      <c r="X42" s="144" t="str">
        <f>IFERROR(INDEX(Расходка[Наименование расходного материала],MATCH(Расходка[№],Поиск_расходки[Индекс7],0)),"")</f>
        <v>Launcher 6F EBU 3.5</v>
      </c>
      <c r="Y42" s="144" t="str">
        <f>IFERROR(INDEX(Расходка[Наименование расходного материала],MATCH(Расходка[№],Поиск_расходки[Индекс8],0)),"")</f>
        <v>Launcher 6F EBU 3.5</v>
      </c>
      <c r="Z42" s="144" t="str">
        <f>IFERROR(INDEX(Расходка[Наименование расходного материала],MATCH(Расходка[№],Поиск_расходки[Индекс9],0)),"")</f>
        <v>Launcher 6F EBU 3.5</v>
      </c>
      <c r="AA42" s="144" t="str">
        <f>IFERROR(INDEX(Расходка[Наименование расходного материала],MATCH(Расходка[№],Поиск_расходки[Индекс10],0)),"")</f>
        <v>Launcher 6F EBU 3.5</v>
      </c>
      <c r="AB42" s="144" t="str">
        <f>IFERROR(INDEX(Расходка[Наименование расходного материала],MATCH(Расходка[№],Поиск_расходки[Индекс11],0)),"")</f>
        <v>Launcher 6F EBU 3.5</v>
      </c>
      <c r="AC42" s="144" t="str">
        <f>IFERROR(INDEX(Расходка[Наименование расходного материала],MATCH(Расходка[№],Поиск_расходки[Индекс12],0)),"")</f>
        <v>Launcher 6F EBU 3.5</v>
      </c>
      <c r="AD42" s="144" t="str">
        <f>IFERROR(INDEX(Расходка[Наименование расходного материала],MATCH(Расходка[№],Поиск_расходки[Индекс13],0)),"")</f>
        <v>Launcher 6F EBU 3.5</v>
      </c>
      <c r="AF42" s="4" t="s">
        <v>6</v>
      </c>
      <c r="AG42" s="4" t="s">
        <v>168</v>
      </c>
    </row>
    <row r="43" spans="1:33">
      <c r="A43">
        <v>42</v>
      </c>
      <c r="B43" t="s">
        <v>4</v>
      </c>
      <c r="C43" t="s">
        <v>401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Launcher 6F EBU 4.0</v>
      </c>
      <c r="X43" s="144" t="str">
        <f>IFERROR(INDEX(Расходка[Наименование расходного материала],MATCH(Расходка[№],Поиск_расходки[Индекс7],0)),"")</f>
        <v>Launcher 6F EBU 4.0</v>
      </c>
      <c r="Y43" s="144" t="str">
        <f>IFERROR(INDEX(Расходка[Наименование расходного материала],MATCH(Расходка[№],Поиск_расходки[Индекс8],0)),"")</f>
        <v>Launcher 6F EBU 4.0</v>
      </c>
      <c r="Z43" s="144" t="str">
        <f>IFERROR(INDEX(Расходка[Наименование расходного материала],MATCH(Расходка[№],Поиск_расходки[Индекс9],0)),"")</f>
        <v>Launcher 6F EBU 4.0</v>
      </c>
      <c r="AA43" s="144" t="str">
        <f>IFERROR(INDEX(Расходка[Наименование расходного материала],MATCH(Расходка[№],Поиск_расходки[Индекс10],0)),"")</f>
        <v>Launcher 6F EBU 4.0</v>
      </c>
      <c r="AB43" s="144" t="str">
        <f>IFERROR(INDEX(Расходка[Наименование расходного материала],MATCH(Расходка[№],Поиск_расходки[Индекс11],0)),"")</f>
        <v>Launcher 6F EBU 4.0</v>
      </c>
      <c r="AC43" s="144" t="str">
        <f>IFERROR(INDEX(Расходка[Наименование расходного материала],MATCH(Расходка[№],Поиск_расходки[Индекс12],0)),"")</f>
        <v>Launcher 6F EBU 4.0</v>
      </c>
      <c r="AD43" s="144" t="str">
        <f>IFERROR(INDEX(Расходка[Наименование расходного материала],MATCH(Расходка[№],Поиск_расходки[Индекс13],0)),"")</f>
        <v>Launcher 6F EBU 4.0</v>
      </c>
      <c r="AF43" s="4" t="s">
        <v>6</v>
      </c>
      <c r="AG43" s="4" t="s">
        <v>419</v>
      </c>
    </row>
    <row r="44" spans="1:33">
      <c r="A44">
        <v>43</v>
      </c>
      <c r="B44" t="s">
        <v>4</v>
      </c>
      <c r="C44" t="s">
        <v>402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Launcher 6F JL 3.5</v>
      </c>
      <c r="X44" s="144" t="str">
        <f>IFERROR(INDEX(Расходка[Наименование расходного материала],MATCH(Расходка[№],Поиск_расходки[Индекс7],0)),"")</f>
        <v>Launcher 6F JL 3.5</v>
      </c>
      <c r="Y44" s="144" t="str">
        <f>IFERROR(INDEX(Расходка[Наименование расходного материала],MATCH(Расходка[№],Поиск_расходки[Индекс8],0)),"")</f>
        <v>Launcher 6F JL 3.5</v>
      </c>
      <c r="Z44" s="144" t="str">
        <f>IFERROR(INDEX(Расходка[Наименование расходного материала],MATCH(Расходка[№],Поиск_расходки[Индекс9],0)),"")</f>
        <v>Launcher 6F JL 3.5</v>
      </c>
      <c r="AA44" s="144" t="str">
        <f>IFERROR(INDEX(Расходка[Наименование расходного материала],MATCH(Расходка[№],Поиск_расходки[Индекс10],0)),"")</f>
        <v>Launcher 6F JL 3.5</v>
      </c>
      <c r="AB44" s="144" t="str">
        <f>IFERROR(INDEX(Расходка[Наименование расходного материала],MATCH(Расходка[№],Поиск_расходки[Индекс11],0)),"")</f>
        <v>Launcher 6F JL 3.5</v>
      </c>
      <c r="AC44" s="144" t="str">
        <f>IFERROR(INDEX(Расходка[Наименование расходного материала],MATCH(Расходка[№],Поиск_расходки[Индекс12],0)),"")</f>
        <v>Launcher 6F JL 3.5</v>
      </c>
      <c r="AD44" s="144" t="str">
        <f>IFERROR(INDEX(Расходка[Наименование расходного материала],MATCH(Расходка[№],Поиск_расходки[Индекс13],0)),"")</f>
        <v>Launcher 6F JL 3.5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403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JL 4.0</v>
      </c>
      <c r="X45" s="144" t="str">
        <f>IFERROR(INDEX(Расходка[Наименование расходного материала],MATCH(Расходка[№],Поиск_расходки[Индекс7],0)),"")</f>
        <v>Launcher 6F JL 4.0</v>
      </c>
      <c r="Y45" s="144" t="str">
        <f>IFERROR(INDEX(Расходка[Наименование расходного материала],MATCH(Расходка[№],Поиск_расходки[Индекс8],0)),"")</f>
        <v>Launcher 6F JL 4.0</v>
      </c>
      <c r="Z45" s="144" t="str">
        <f>IFERROR(INDEX(Расходка[Наименование расходного материала],MATCH(Расходка[№],Поиск_расходки[Индекс9],0)),"")</f>
        <v>Launcher 6F JL 4.0</v>
      </c>
      <c r="AA45" s="144" t="str">
        <f>IFERROR(INDEX(Расходка[Наименование расходного материала],MATCH(Расходка[№],Поиск_расходки[Индекс10],0)),"")</f>
        <v>Launcher 6F JL 4.0</v>
      </c>
      <c r="AB45" s="144" t="str">
        <f>IFERROR(INDEX(Расходка[Наименование расходного материала],MATCH(Расходка[№],Поиск_расходки[Индекс11],0)),"")</f>
        <v>Launcher 6F JL 4.0</v>
      </c>
      <c r="AC45" s="144" t="str">
        <f>IFERROR(INDEX(Расходка[Наименование расходного материала],MATCH(Расходка[№],Поиск_расходки[Индекс12],0)),"")</f>
        <v>Launcher 6F JL 4.0</v>
      </c>
      <c r="AD45" s="144" t="str">
        <f>IFERROR(INDEX(Расходка[Наименование расходного материала],MATCH(Расходка[№],Поиск_расходки[Индекс13],0)),"")</f>
        <v>Launcher 6F JL 4.0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409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JL 4.5</v>
      </c>
      <c r="X46" s="144" t="str">
        <f>IFERROR(INDEX(Расходка[Наименование расходного материала],MATCH(Расходка[№],Поиск_расходки[Индекс7],0)),"")</f>
        <v>Launcher 6F JL 4.5</v>
      </c>
      <c r="Y46" s="144" t="str">
        <f>IFERROR(INDEX(Расходка[Наименование расходного материала],MATCH(Расходка[№],Поиск_расходки[Индекс8],0)),"")</f>
        <v>Launcher 6F JL 4.5</v>
      </c>
      <c r="Z46" s="144" t="str">
        <f>IFERROR(INDEX(Расходка[Наименование расходного материала],MATCH(Расходка[№],Поиск_расходки[Индекс9],0)),"")</f>
        <v>Launcher 6F JL 4.5</v>
      </c>
      <c r="AA46" s="144" t="str">
        <f>IFERROR(INDEX(Расходка[Наименование расходного материала],MATCH(Расходка[№],Поиск_расходки[Индекс10],0)),"")</f>
        <v>Launcher 6F JL 4.5</v>
      </c>
      <c r="AB46" s="144" t="str">
        <f>IFERROR(INDEX(Расходка[Наименование расходного материала],MATCH(Расходка[№],Поиск_расходки[Индекс11],0)),"")</f>
        <v>Launcher 6F JL 4.5</v>
      </c>
      <c r="AC46" s="144" t="str">
        <f>IFERROR(INDEX(Расходка[Наименование расходного материала],MATCH(Расходка[№],Поиск_расходки[Индекс12],0)),"")</f>
        <v>Launcher 6F JL 4.5</v>
      </c>
      <c r="AD46" s="144" t="str">
        <f>IFERROR(INDEX(Расходка[Наименование расходного материала],MATCH(Расходка[№],Поиск_расходки[Индекс13],0)),"")</f>
        <v>Launcher 6F JL 4.5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404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JR 3.5</v>
      </c>
      <c r="X47" s="144" t="str">
        <f>IFERROR(INDEX(Расходка[Наименование расходного материала],MATCH(Расходка[№],Поиск_расходки[Индекс7],0)),"")</f>
        <v>Launcher 6F JR 3.5</v>
      </c>
      <c r="Y47" s="144" t="str">
        <f>IFERROR(INDEX(Расходка[Наименование расходного материала],MATCH(Расходка[№],Поиск_расходки[Индекс8],0)),"")</f>
        <v>Launcher 6F JR 3.5</v>
      </c>
      <c r="Z47" s="144" t="str">
        <f>IFERROR(INDEX(Расходка[Наименование расходного материала],MATCH(Расходка[№],Поиск_расходки[Индекс9],0)),"")</f>
        <v>Launcher 6F JR 3.5</v>
      </c>
      <c r="AA47" s="144" t="str">
        <f>IFERROR(INDEX(Расходка[Наименование расходного материала],MATCH(Расходка[№],Поиск_расходки[Индекс10],0)),"")</f>
        <v>Launcher 6F JR 3.5</v>
      </c>
      <c r="AB47" s="144" t="str">
        <f>IFERROR(INDEX(Расходка[Наименование расходного материала],MATCH(Расходка[№],Поиск_расходки[Индекс11],0)),"")</f>
        <v>Launcher 6F JR 3.5</v>
      </c>
      <c r="AC47" s="144" t="str">
        <f>IFERROR(INDEX(Расходка[Наименование расходного материала],MATCH(Расходка[№],Поиск_расходки[Индекс12],0)),"")</f>
        <v>Launcher 6F JR 3.5</v>
      </c>
      <c r="AD47" s="144" t="str">
        <f>IFERROR(INDEX(Расходка[Наименование расходного материала],MATCH(Расходка[№],Поиск_расходки[Индекс13],0)),"")</f>
        <v>Launcher 6F JR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405</v>
      </c>
      <c r="E48" s="142">
        <f>IF(ISNUMBER(SEARCH('Карта учёта'!$B$13,Расходка[[#This Row],[Наименование расходного материала]])),MAX($E$1:E47)+1,0)</f>
        <v>1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JR 4.0</v>
      </c>
      <c r="X48" s="144" t="str">
        <f>IFERROR(INDEX(Расходка[Наименование расходного материала],MATCH(Расходка[№],Поиск_расходки[Индекс7],0)),"")</f>
        <v>Launcher 6F JR 4.0</v>
      </c>
      <c r="Y48" s="144" t="str">
        <f>IFERROR(INDEX(Расходка[Наименование расходного материала],MATCH(Расходка[№],Поиск_расходки[Индекс8],0)),"")</f>
        <v>Launcher 6F JR 4.0</v>
      </c>
      <c r="Z48" s="144" t="str">
        <f>IFERROR(INDEX(Расходка[Наименование расходного материала],MATCH(Расходка[№],Поиск_расходки[Индекс9],0)),"")</f>
        <v>Launcher 6F JR 4.0</v>
      </c>
      <c r="AA48" s="144" t="str">
        <f>IFERROR(INDEX(Расходка[Наименование расходного материала],MATCH(Расходка[№],Поиск_расходки[Индекс10],0)),"")</f>
        <v>Launcher 6F JR 4.0</v>
      </c>
      <c r="AB48" s="144" t="str">
        <f>IFERROR(INDEX(Расходка[Наименование расходного материала],MATCH(Расходка[№],Поиск_расходки[Индекс11],0)),"")</f>
        <v>Launcher 6F JR 4.0</v>
      </c>
      <c r="AC48" s="144" t="str">
        <f>IFERROR(INDEX(Расходка[Наименование расходного материала],MATCH(Расходка[№],Поиск_расходки[Индекс12],0)),"")</f>
        <v>Launcher 6F JR 4.0</v>
      </c>
      <c r="AD48" s="144" t="str">
        <f>IFERROR(INDEX(Расходка[Наименование расходного материала],MATCH(Расходка[№],Поиск_расходки[Индекс13],0)),"")</f>
        <v>Launcher 6F JR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416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7F JL 3.5</v>
      </c>
      <c r="X49" s="144" t="str">
        <f>IFERROR(INDEX(Расходка[Наименование расходного материала],MATCH(Расходка[№],Поиск_расходки[Индекс7],0)),"")</f>
        <v>Launcher 7F JL 3.5</v>
      </c>
      <c r="Y49" s="144" t="str">
        <f>IFERROR(INDEX(Расходка[Наименование расходного материала],MATCH(Расходка[№],Поиск_расходки[Индекс8],0)),"")</f>
        <v>Launcher 7F JL 3.5</v>
      </c>
      <c r="Z49" s="144" t="str">
        <f>IFERROR(INDEX(Расходка[Наименование расходного материала],MATCH(Расходка[№],Поиск_расходки[Индекс9],0)),"")</f>
        <v>Launcher 7F JL 3.5</v>
      </c>
      <c r="AA49" s="144" t="str">
        <f>IFERROR(INDEX(Расходка[Наименование расходного материала],MATCH(Расходка[№],Поиск_расходки[Индекс10],0)),"")</f>
        <v>Launcher 7F JL 3.5</v>
      </c>
      <c r="AB49" s="144" t="str">
        <f>IFERROR(INDEX(Расходка[Наименование расходного материала],MATCH(Расходка[№],Поиск_расходки[Индекс11],0)),"")</f>
        <v>Launcher 7F JL 3.5</v>
      </c>
      <c r="AC49" s="144" t="str">
        <f>IFERROR(INDEX(Расходка[Наименование расходного материала],MATCH(Расходка[№],Поиск_расходки[Индекс12],0)),"")</f>
        <v>Launcher 7F JL 3.5</v>
      </c>
      <c r="AD49" s="144" t="str">
        <f>IFERROR(INDEX(Расходка[Наименование расходного материала],MATCH(Расходка[№],Поиск_расходки[Индекс13],0)),"")</f>
        <v>Launcher 7F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415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7F JL 4.0</v>
      </c>
      <c r="X50" s="144" t="str">
        <f>IFERROR(INDEX(Расходка[Наименование расходного материала],MATCH(Расходка[№],Поиск_расходки[Индекс7],0)),"")</f>
        <v>Launcher 7F JL 4.0</v>
      </c>
      <c r="Y50" s="144" t="str">
        <f>IFERROR(INDEX(Расходка[Наименование расходного материала],MATCH(Расходка[№],Поиск_расходки[Индекс8],0)),"")</f>
        <v>Launcher 7F JL 4.0</v>
      </c>
      <c r="Z50" s="144" t="str">
        <f>IFERROR(INDEX(Расходка[Наименование расходного материала],MATCH(Расходка[№],Поиск_расходки[Индекс9],0)),"")</f>
        <v>Launcher 7F JL 4.0</v>
      </c>
      <c r="AA50" s="144" t="str">
        <f>IFERROR(INDEX(Расходка[Наименование расходного материала],MATCH(Расходка[№],Поиск_расходки[Индекс10],0)),"")</f>
        <v>Launcher 7F JL 4.0</v>
      </c>
      <c r="AB50" s="144" t="str">
        <f>IFERROR(INDEX(Расходка[Наименование расходного материала],MATCH(Расходка[№],Поиск_расходки[Индекс11],0)),"")</f>
        <v>Launcher 7F JL 4.0</v>
      </c>
      <c r="AC50" s="144" t="str">
        <f>IFERROR(INDEX(Расходка[Наименование расходного материала],MATCH(Расходка[№],Поиск_расходки[Индекс12],0)),"")</f>
        <v>Launcher 7F JL 4.0</v>
      </c>
      <c r="AD50" s="144" t="str">
        <f>IFERROR(INDEX(Расходка[Наименование расходного материала],MATCH(Расходка[№],Поиск_расходки[Индекс13],0)),"")</f>
        <v>Launcher 7F JL 4.0</v>
      </c>
      <c r="AF50" s="4" t="s">
        <v>6</v>
      </c>
      <c r="AG50" s="4" t="s">
        <v>169</v>
      </c>
    </row>
    <row r="51" spans="1:33">
      <c r="A51">
        <v>50</v>
      </c>
      <c r="B51" t="s">
        <v>367</v>
      </c>
      <c r="C51" s="1" t="s">
        <v>406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Angio-Seal™ VIP</v>
      </c>
      <c r="X51" s="144" t="str">
        <f>IFERROR(INDEX(Расходка[Наименование расходного материала],MATCH(Расходка[№],Поиск_расходки[Индекс7],0)),"")</f>
        <v>Angio-Seal™ VIP</v>
      </c>
      <c r="Y51" s="144" t="str">
        <f>IFERROR(INDEX(Расходка[Наименование расходного материала],MATCH(Расходка[№],Поиск_расходки[Индекс8],0)),"")</f>
        <v>Angio-Seal™ VIP</v>
      </c>
      <c r="Z51" s="144" t="str">
        <f>IFERROR(INDEX(Расходка[Наименование расходного материала],MATCH(Расходка[№],Поиск_расходки[Индекс9],0)),"")</f>
        <v>Angio-Seal™ VIP</v>
      </c>
      <c r="AA51" s="144" t="str">
        <f>IFERROR(INDEX(Расходка[Наименование расходного материала],MATCH(Расходка[№],Поиск_расходки[Индекс10],0)),"")</f>
        <v>Angio-Seal™ VIP</v>
      </c>
      <c r="AB51" s="144" t="str">
        <f>IFERROR(INDEX(Расходка[Наименование расходного материала],MATCH(Расходка[№],Поиск_расходки[Индекс11],0)),"")</f>
        <v>Angio-Seal™ VIP</v>
      </c>
      <c r="AC51" s="144" t="str">
        <f>IFERROR(INDEX(Расходка[Наименование расходного материала],MATCH(Расходка[№],Поиск_расходки[Индекс12],0)),"")</f>
        <v>Angio-Seal™ VIP</v>
      </c>
      <c r="AD51" s="144" t="str">
        <f>IFERROR(INDEX(Расходка[Наименование расходного материала],MATCH(Расходка[№],Поиск_расходки[Индекс13],0)),"")</f>
        <v>Angio-Seal™ VIP</v>
      </c>
      <c r="AF51" s="4" t="s">
        <v>6</v>
      </c>
      <c r="AG51" s="4" t="s">
        <v>170</v>
      </c>
    </row>
    <row r="52" spans="1:33">
      <c r="A52">
        <v>51</v>
      </c>
      <c r="B52" t="s">
        <v>378</v>
      </c>
      <c r="C52" t="s">
        <v>469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RadiFocus</v>
      </c>
      <c r="X52" s="144" t="str">
        <f>IFERROR(INDEX(Расходка[Наименование расходного материала],MATCH(Расходка[№],Поиск_расходки[Индекс7],0)),"")</f>
        <v>RadiFocus</v>
      </c>
      <c r="Y52" s="144" t="str">
        <f>IFERROR(INDEX(Расходка[Наименование расходного материала],MATCH(Расходка[№],Поиск_расходки[Индекс8],0)),"")</f>
        <v>RadiFocus</v>
      </c>
      <c r="Z52" s="144" t="str">
        <f>IFERROR(INDEX(Расходка[Наименование расходного материала],MATCH(Расходка[№],Поиск_расходки[Индекс9],0)),"")</f>
        <v>RadiFocus</v>
      </c>
      <c r="AA52" s="144" t="str">
        <f>IFERROR(INDEX(Расходка[Наименование расходного материала],MATCH(Расходка[№],Поиск_расходки[Индекс10],0)),"")</f>
        <v>RadiFocus</v>
      </c>
      <c r="AB52" s="144" t="str">
        <f>IFERROR(INDEX(Расходка[Наименование расходного материала],MATCH(Расходка[№],Поиск_расходки[Индекс11],0)),"")</f>
        <v>RadiFocus</v>
      </c>
      <c r="AC52" s="144" t="str">
        <f>IFERROR(INDEX(Расходка[Наименование расходного материала],MATCH(Расходка[№],Поиск_расходки[Индекс12],0)),"")</f>
        <v>RadiFocus</v>
      </c>
      <c r="AD52" s="144" t="str">
        <f>IFERROR(INDEX(Расходка[Наименование расходного материала],MATCH(Расходка[№],Поиск_расходки[Индекс13],0)),"")</f>
        <v>RadiFocus</v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430</v>
      </c>
    </row>
    <row r="55" spans="1:33">
      <c r="A55">
        <v>54</v>
      </c>
      <c r="C55" s="1"/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материала]])),MAX($E$1:E58)+1,0)</f>
        <v>0</v>
      </c>
      <c r="F57" s="142">
        <f>IF(ISNUMBER(SEARCH('Карта учёта'!$B$14,Расходка[[#This Row],[Наименование расходного материала]])),MAX($F$1:F58)+1,0)</f>
        <v>0</v>
      </c>
      <c r="G57" s="142">
        <f>IF(ISNUMBER(SEARCH('Карта учёта'!$B$15,Расходка[Наименование расходного материала])),MAX($G$1:G58)+1,0)</f>
        <v>0</v>
      </c>
      <c r="H57" s="142">
        <f>IF(ISNUMBER(SEARCH('Карта учёта'!$B$16,Расходка[Наименование расходного материала])),MAX($H$1:H58)+1,0)</f>
        <v>0</v>
      </c>
      <c r="I57" s="142">
        <f>IF(ISNUMBER(SEARCH('Карта учёта'!$B$17,Расходка[Наименование расходного материала])),MAX($I$1:I58)+1,0)</f>
        <v>0</v>
      </c>
      <c r="J57" s="142">
        <f>IF(ISNUMBER(SEARCH('Карта учёта'!$B$18,Расходка[Наименование расходного материала])),MAX($J$1:J58)+1,0)</f>
        <v>0</v>
      </c>
      <c r="K57" s="142">
        <f>IF(ISNUMBER(SEARCH('Карта учёта'!$B$19,Расходка[Наименование расходного материала])),MAX($K$1:K58)+1,0)</f>
        <v>0</v>
      </c>
      <c r="L57" s="142">
        <f>IF(ISNUMBER(SEARCH('Карта учёта'!$B$20,Расходка[Наименование расходного материала])),MAX($L$1:L58)+1,0)</f>
        <v>0</v>
      </c>
      <c r="M57" s="142">
        <f>IF(ISNUMBER(SEARCH('Карта учёта'!$B$21,Расходка[Наименование расходного материала])),MAX($M$1:M58)+1,0)</f>
        <v>0</v>
      </c>
      <c r="N57" s="142">
        <f>IF(ISNUMBER(SEARCH('Карта учёта'!$B$22,Расходка[Наименование расходного материала])),MAX($N$1:N58)+1,0)</f>
        <v>0</v>
      </c>
      <c r="O57" s="142">
        <f>IF(ISNUMBER(SEARCH('Карта учёта'!$B$23,Расходка[Наименование расходного материала])),MAX($O$1:O58)+1,0)</f>
        <v>0</v>
      </c>
      <c r="P57" s="142">
        <f>IF(ISNUMBER(SEARCH('Карта учёта'!$B$24,Расходка[Наименование расходного материала])),MAX($P$1:P58)+1,0)</f>
        <v>0</v>
      </c>
      <c r="Q57" s="142">
        <f>IF(ISNUMBER(SEARCH('Карта учёта'!$B$25,Расходка[Наименование расходного материала])),MAX($Q$1:Q58)+1,0)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58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zoomScale="90" zoomScaleNormal="90" workbookViewId="0">
      <selection activeCell="D20" sqref="D2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467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468</v>
      </c>
    </row>
    <row r="52" spans="1:2">
      <c r="A52" t="s">
        <v>233</v>
      </c>
      <c r="B52" t="s">
        <v>206</v>
      </c>
    </row>
    <row r="53" spans="1:2">
      <c r="A53" t="s">
        <v>233</v>
      </c>
      <c r="B53" t="s">
        <v>209</v>
      </c>
    </row>
    <row r="54" spans="1:2">
      <c r="A54" t="s">
        <v>233</v>
      </c>
      <c r="B54" t="s">
        <v>212</v>
      </c>
    </row>
    <row r="55" spans="1:2">
      <c r="A55" t="s">
        <v>233</v>
      </c>
      <c r="B55" t="s">
        <v>215</v>
      </c>
    </row>
    <row r="56" spans="1:2">
      <c r="A56" t="s">
        <v>233</v>
      </c>
      <c r="B56" t="s">
        <v>218</v>
      </c>
    </row>
    <row r="57" spans="1:2">
      <c r="A57" t="s">
        <v>233</v>
      </c>
      <c r="B57" t="s">
        <v>221</v>
      </c>
    </row>
    <row r="58" spans="1:2">
      <c r="A58" t="s">
        <v>233</v>
      </c>
      <c r="B58" t="s">
        <v>226</v>
      </c>
    </row>
    <row r="59" spans="1:2">
      <c r="A59" t="s">
        <v>233</v>
      </c>
      <c r="B59" t="s">
        <v>340</v>
      </c>
    </row>
    <row r="60" spans="1:2">
      <c r="A60" t="s">
        <v>233</v>
      </c>
      <c r="B60" t="s">
        <v>228</v>
      </c>
    </row>
    <row r="61" spans="1:2">
      <c r="A61" t="s">
        <v>233</v>
      </c>
      <c r="B61" t="s">
        <v>229</v>
      </c>
    </row>
    <row r="62" spans="1:2">
      <c r="A62" t="s">
        <v>233</v>
      </c>
      <c r="B62" t="s">
        <v>230</v>
      </c>
    </row>
    <row r="63" spans="1:2">
      <c r="A63" t="s">
        <v>233</v>
      </c>
      <c r="B63" t="s">
        <v>231</v>
      </c>
    </row>
    <row r="64" spans="1:2">
      <c r="A64" t="s">
        <v>233</v>
      </c>
      <c r="B64" t="s">
        <v>203</v>
      </c>
    </row>
    <row r="65" spans="1:2">
      <c r="A65" t="s">
        <v>233</v>
      </c>
      <c r="B65" t="s">
        <v>247</v>
      </c>
    </row>
    <row r="66" spans="1:2">
      <c r="A66" t="s">
        <v>234</v>
      </c>
      <c r="B66" t="s">
        <v>423</v>
      </c>
    </row>
    <row r="67" spans="1:2">
      <c r="A67" t="s">
        <v>234</v>
      </c>
      <c r="B67" t="s">
        <v>205</v>
      </c>
    </row>
    <row r="68" spans="1:2">
      <c r="A68" t="s">
        <v>234</v>
      </c>
      <c r="B68" t="s">
        <v>470</v>
      </c>
    </row>
    <row r="69" spans="1:2">
      <c r="A69" t="s">
        <v>234</v>
      </c>
      <c r="B69" t="s">
        <v>208</v>
      </c>
    </row>
    <row r="70" spans="1:2">
      <c r="A70" t="s">
        <v>234</v>
      </c>
      <c r="B70" t="s">
        <v>202</v>
      </c>
    </row>
    <row r="71" spans="1:2">
      <c r="A71" t="s">
        <v>234</v>
      </c>
      <c r="B71" t="s">
        <v>211</v>
      </c>
    </row>
    <row r="72" spans="1:2">
      <c r="A72" t="s">
        <v>234</v>
      </c>
      <c r="B72" t="s">
        <v>214</v>
      </c>
    </row>
    <row r="73" spans="1:2">
      <c r="A73" t="s">
        <v>234</v>
      </c>
      <c r="B73" t="s">
        <v>217</v>
      </c>
    </row>
    <row r="74" spans="1:2">
      <c r="A74" t="s">
        <v>234</v>
      </c>
      <c r="B74" t="s">
        <v>220</v>
      </c>
    </row>
    <row r="75" spans="1:2">
      <c r="A75" t="s">
        <v>234</v>
      </c>
      <c r="B75" t="s">
        <v>223</v>
      </c>
    </row>
    <row r="76" spans="1:2">
      <c r="A76" t="s">
        <v>234</v>
      </c>
      <c r="B76" t="s">
        <v>225</v>
      </c>
    </row>
    <row r="77" spans="1:2">
      <c r="A77" t="s">
        <v>246</v>
      </c>
      <c r="B77" t="s">
        <v>204</v>
      </c>
    </row>
    <row r="78" spans="1:2">
      <c r="A78" t="s">
        <v>246</v>
      </c>
      <c r="B78" t="s">
        <v>339</v>
      </c>
    </row>
    <row r="79" spans="1:2">
      <c r="A79" t="s">
        <v>246</v>
      </c>
      <c r="B79" t="s">
        <v>207</v>
      </c>
    </row>
    <row r="80" spans="1:2">
      <c r="A80" t="s">
        <v>246</v>
      </c>
      <c r="B80" t="s">
        <v>210</v>
      </c>
    </row>
    <row r="81" spans="1:2">
      <c r="A81" t="s">
        <v>246</v>
      </c>
      <c r="B81" t="s">
        <v>213</v>
      </c>
    </row>
    <row r="82" spans="1:2">
      <c r="A82" t="s">
        <v>246</v>
      </c>
      <c r="B82" t="s">
        <v>216</v>
      </c>
    </row>
    <row r="83" spans="1:2">
      <c r="A83" t="s">
        <v>246</v>
      </c>
      <c r="B83" t="s">
        <v>222</v>
      </c>
    </row>
    <row r="84" spans="1:2">
      <c r="A84" t="s">
        <v>246</v>
      </c>
      <c r="B84" t="s">
        <v>219</v>
      </c>
    </row>
    <row r="85" spans="1:2">
      <c r="A85" t="s">
        <v>246</v>
      </c>
      <c r="B85" t="s">
        <v>224</v>
      </c>
    </row>
    <row r="86" spans="1:2">
      <c r="A86" t="s">
        <v>246</v>
      </c>
      <c r="B86" t="s">
        <v>227</v>
      </c>
    </row>
  </sheetData>
  <sheetProtection sheet="1" objects="1" scenarios="1"/>
  <phoneticPr fontId="14" type="noConversion"/>
  <dataValidations count="1">
    <dataValidation type="list" allowBlank="1" showInputMessage="1" showErrorMessage="1" sqref="A21:A86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2022-11-21T21:48:32Z</cp:lastPrinted>
  <dcterms:created xsi:type="dcterms:W3CDTF">2015-06-05T18:19:34Z</dcterms:created>
  <dcterms:modified xsi:type="dcterms:W3CDTF">2022-11-21T21:48:37Z</dcterms:modified>
</cp:coreProperties>
</file>