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2\12\10\"/>
    </mc:Choice>
  </mc:AlternateContent>
  <bookViews>
    <workbookView xWindow="-105" yWindow="-105" windowWidth="23250" windowHeight="12570" activeTab="1"/>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7" i="1" l="1"/>
  <c r="F57" i="1"/>
  <c r="G57" i="1"/>
  <c r="H57" i="1"/>
  <c r="I57" i="1"/>
  <c r="J57" i="1"/>
  <c r="K57" i="1"/>
  <c r="L57" i="1"/>
  <c r="M57" i="1"/>
  <c r="N57" i="1"/>
  <c r="O57" i="1"/>
  <c r="P57" i="1"/>
  <c r="Q57" i="1"/>
  <c r="E59" i="1"/>
  <c r="E60" i="1"/>
  <c r="E61" i="1"/>
  <c r="E62" i="1"/>
  <c r="E63" i="1"/>
  <c r="F59" i="1"/>
  <c r="F60" i="1"/>
  <c r="F61" i="1"/>
  <c r="F62" i="1"/>
  <c r="F63" i="1"/>
  <c r="G59" i="1"/>
  <c r="G60" i="1"/>
  <c r="G61" i="1"/>
  <c r="G62" i="1"/>
  <c r="G63" i="1"/>
  <c r="H59" i="1"/>
  <c r="H60" i="1"/>
  <c r="H61" i="1"/>
  <c r="H62" i="1"/>
  <c r="H63" i="1"/>
  <c r="I59" i="1"/>
  <c r="I60" i="1"/>
  <c r="I61" i="1"/>
  <c r="I62" i="1"/>
  <c r="I63" i="1"/>
  <c r="J59" i="1"/>
  <c r="J60" i="1"/>
  <c r="J61" i="1"/>
  <c r="J62" i="1"/>
  <c r="J63" i="1"/>
  <c r="K59" i="1"/>
  <c r="K60" i="1"/>
  <c r="K61" i="1"/>
  <c r="K62" i="1"/>
  <c r="K63" i="1"/>
  <c r="L59" i="1"/>
  <c r="L60" i="1"/>
  <c r="L61" i="1"/>
  <c r="L62" i="1"/>
  <c r="L63" i="1"/>
  <c r="M59" i="1"/>
  <c r="M60" i="1"/>
  <c r="M61" i="1"/>
  <c r="M62" i="1"/>
  <c r="M63" i="1"/>
  <c r="N59" i="1"/>
  <c r="N60" i="1"/>
  <c r="N61" i="1"/>
  <c r="N62" i="1"/>
  <c r="N63" i="1"/>
  <c r="O59" i="1"/>
  <c r="O60" i="1"/>
  <c r="O61" i="1"/>
  <c r="O62" i="1"/>
  <c r="O63" i="1"/>
  <c r="P59" i="1"/>
  <c r="P60" i="1"/>
  <c r="P61" i="1"/>
  <c r="P62" i="1"/>
  <c r="P63" i="1"/>
  <c r="Q59" i="1"/>
  <c r="Q60" i="1"/>
  <c r="Q61" i="1"/>
  <c r="Q62" i="1"/>
  <c r="Q63" i="1"/>
  <c r="R60" i="1"/>
  <c r="R61" i="1"/>
  <c r="R62" i="1"/>
  <c r="R63" i="1"/>
  <c r="S60" i="1"/>
  <c r="S61" i="1"/>
  <c r="S62" i="1"/>
  <c r="S63" i="1"/>
  <c r="T60" i="1"/>
  <c r="T61" i="1"/>
  <c r="T62" i="1"/>
  <c r="T63" i="1"/>
  <c r="U60" i="1"/>
  <c r="U61" i="1"/>
  <c r="U62" i="1"/>
  <c r="U63" i="1"/>
  <c r="V60" i="1"/>
  <c r="V61" i="1"/>
  <c r="V62" i="1"/>
  <c r="V63" i="1"/>
  <c r="W60" i="1"/>
  <c r="W61" i="1"/>
  <c r="W62" i="1"/>
  <c r="W63" i="1"/>
  <c r="X60" i="1"/>
  <c r="X61" i="1"/>
  <c r="X62" i="1"/>
  <c r="X63" i="1"/>
  <c r="Y60" i="1"/>
  <c r="Y61" i="1"/>
  <c r="Y62" i="1"/>
  <c r="Y63" i="1"/>
  <c r="Z60" i="1"/>
  <c r="Z61" i="1"/>
  <c r="Z62" i="1"/>
  <c r="Z63" i="1"/>
  <c r="AA60" i="1"/>
  <c r="AA61" i="1"/>
  <c r="AA62" i="1"/>
  <c r="AA63" i="1"/>
  <c r="AB60" i="1"/>
  <c r="AB61" i="1"/>
  <c r="AB62" i="1"/>
  <c r="AB63" i="1"/>
  <c r="AC60" i="1"/>
  <c r="AC61" i="1"/>
  <c r="AC62" i="1"/>
  <c r="AC63" i="1"/>
  <c r="AD60" i="1"/>
  <c r="AD61" i="1"/>
  <c r="AD62" i="1"/>
  <c r="AD63" i="1"/>
  <c r="C4" i="5" l="1"/>
  <c r="E58" i="1" l="1"/>
  <c r="F58" i="1"/>
  <c r="S59" i="1" s="1"/>
  <c r="G58" i="1"/>
  <c r="T59" i="1" s="1"/>
  <c r="H58" i="1"/>
  <c r="I58" i="1"/>
  <c r="J58" i="1"/>
  <c r="K58" i="1"/>
  <c r="L58" i="1"/>
  <c r="M58" i="1"/>
  <c r="N58" i="1"/>
  <c r="AA59" i="1" s="1"/>
  <c r="O58" i="1"/>
  <c r="AB59" i="1" s="1"/>
  <c r="P58" i="1"/>
  <c r="AC59" i="1" s="1"/>
  <c r="Q58" i="1"/>
  <c r="AD59" i="1" s="1"/>
  <c r="E55" i="1" l="1"/>
  <c r="E56" i="1"/>
  <c r="F55" i="1"/>
  <c r="F56" i="1"/>
  <c r="G55" i="1"/>
  <c r="G56" i="1"/>
  <c r="H55" i="1"/>
  <c r="H56" i="1"/>
  <c r="I55" i="1"/>
  <c r="I56" i="1"/>
  <c r="J55" i="1"/>
  <c r="J56" i="1"/>
  <c r="K55" i="1"/>
  <c r="K56" i="1"/>
  <c r="L55" i="1"/>
  <c r="L56" i="1"/>
  <c r="M55" i="1"/>
  <c r="M56" i="1"/>
  <c r="N55" i="1"/>
  <c r="N56" i="1"/>
  <c r="O55" i="1"/>
  <c r="O56" i="1"/>
  <c r="P55" i="1"/>
  <c r="P56" i="1"/>
  <c r="Q55" i="1"/>
  <c r="Q56" i="1"/>
  <c r="F54" i="1" l="1"/>
  <c r="G54" i="1"/>
  <c r="G52" i="1" l="1"/>
  <c r="G53" i="1"/>
  <c r="C17" i="5" l="1"/>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3" i="5"/>
  <c r="C3" i="5"/>
  <c r="C5" i="5"/>
  <c r="C6" i="5"/>
  <c r="C7" i="5"/>
  <c r="C8" i="5"/>
  <c r="C9" i="5"/>
  <c r="C10" i="5"/>
  <c r="C11" i="5"/>
  <c r="C12" i="5"/>
  <c r="C14" i="5"/>
  <c r="C15" i="5"/>
  <c r="C16"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N8" i="1"/>
  <c r="F6" i="1"/>
  <c r="I6" i="1"/>
  <c r="G7" i="1"/>
  <c r="E6" i="1"/>
  <c r="M6" i="1"/>
  <c r="H7" i="1"/>
  <c r="O7" i="1"/>
  <c r="Q8" i="1"/>
  <c r="L8" i="1"/>
  <c r="K7" i="1"/>
  <c r="P11" i="1"/>
  <c r="J7" i="1" l="1"/>
  <c r="J8" i="1" s="1"/>
  <c r="G8" i="1"/>
  <c r="N9" i="1"/>
  <c r="E7" i="1"/>
  <c r="I7" i="1"/>
  <c r="F7" i="1"/>
  <c r="J9" i="1"/>
  <c r="M7" i="1"/>
  <c r="M8" i="1" s="1"/>
  <c r="M9" i="1" s="1"/>
  <c r="O8" i="1"/>
  <c r="O9" i="1" s="1"/>
  <c r="O10" i="1" s="1"/>
  <c r="H8" i="1"/>
  <c r="P12" i="1"/>
  <c r="Q9" i="1"/>
  <c r="L9" i="1"/>
  <c r="K8" i="1"/>
  <c r="N10" i="1" l="1"/>
  <c r="E8" i="1"/>
  <c r="E9" i="1" s="1"/>
  <c r="E10" i="1" s="1"/>
  <c r="I8" i="1"/>
  <c r="I9" i="1" s="1"/>
  <c r="Q10" i="1"/>
  <c r="Q11" i="1" s="1"/>
  <c r="Q12" i="1" s="1"/>
  <c r="Q13" i="1" s="1"/>
  <c r="J10" i="1"/>
  <c r="G9" i="1"/>
  <c r="H9" i="1"/>
  <c r="F8" i="1"/>
  <c r="M10" i="1"/>
  <c r="M11" i="1" s="1"/>
  <c r="M12" i="1" s="1"/>
  <c r="K9" i="1"/>
  <c r="P13" i="1"/>
  <c r="O11" i="1"/>
  <c r="G10" i="1"/>
  <c r="L10" i="1"/>
  <c r="N11" i="1" l="1"/>
  <c r="N12" i="1" s="1"/>
  <c r="F9" i="1"/>
  <c r="F10" i="1" s="1"/>
  <c r="F11" i="1" s="1"/>
  <c r="F12" i="1" s="1"/>
  <c r="O12" i="1"/>
  <c r="J11" i="1"/>
  <c r="K10" i="1"/>
  <c r="I10" i="1"/>
  <c r="I11" i="1" s="1"/>
  <c r="I12" i="1" s="1"/>
  <c r="P14" i="1"/>
  <c r="P15" i="1" s="1"/>
  <c r="H10" i="1"/>
  <c r="H11" i="1" s="1"/>
  <c r="H12" i="1" s="1"/>
  <c r="H13" i="1" s="1"/>
  <c r="E11" i="1"/>
  <c r="G11" i="1"/>
  <c r="O13" i="1"/>
  <c r="O14" i="1" s="1"/>
  <c r="L11" i="1"/>
  <c r="L12" i="1" s="1"/>
  <c r="Q14" i="1"/>
  <c r="M13" i="1"/>
  <c r="M14" i="1" s="1"/>
  <c r="K11" i="1"/>
  <c r="N13" i="1" l="1"/>
  <c r="AA2" i="1" s="1"/>
  <c r="F13" i="1"/>
  <c r="F14" i="1" s="1"/>
  <c r="F15" i="1" s="1"/>
  <c r="I13" i="1"/>
  <c r="I14" i="1" s="1"/>
  <c r="J12" i="1"/>
  <c r="G12" i="1"/>
  <c r="G13" i="1" s="1"/>
  <c r="J13" i="1"/>
  <c r="J14" i="1" s="1"/>
  <c r="J15" i="1" s="1"/>
  <c r="J16" i="1" s="1"/>
  <c r="N14" i="1"/>
  <c r="N15" i="1" s="1"/>
  <c r="E12" i="1"/>
  <c r="H14" i="1"/>
  <c r="H15" i="1" s="1"/>
  <c r="M15" i="1"/>
  <c r="O15" i="1"/>
  <c r="L13" i="1"/>
  <c r="L14" i="1" s="1"/>
  <c r="L15" i="1" s="1"/>
  <c r="P16" i="1"/>
  <c r="Q15" i="1"/>
  <c r="K12" i="1"/>
  <c r="I15" i="1" l="1"/>
  <c r="J17" i="1"/>
  <c r="J18" i="1" s="1"/>
  <c r="N16" i="1"/>
  <c r="N17" i="1" s="1"/>
  <c r="H16" i="1"/>
  <c r="H17" i="1" s="1"/>
  <c r="E13" i="1"/>
  <c r="F16" i="1"/>
  <c r="F17" i="1" s="1"/>
  <c r="I16" i="1"/>
  <c r="I17" i="1" s="1"/>
  <c r="M16" i="1"/>
  <c r="M17" i="1" s="1"/>
  <c r="O16" i="1"/>
  <c r="O17" i="1" s="1"/>
  <c r="K13" i="1"/>
  <c r="K14" i="1" s="1"/>
  <c r="P17" i="1"/>
  <c r="Q16" i="1"/>
  <c r="L16" i="1"/>
  <c r="G14" i="1"/>
  <c r="F18" i="1" l="1"/>
  <c r="F19"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H23" i="1" l="1"/>
  <c r="E15" i="1"/>
  <c r="K18" i="1"/>
  <c r="K19" i="1" s="1"/>
  <c r="K20" i="1" s="1"/>
  <c r="K21" i="1" s="1"/>
  <c r="K22" i="1" s="1"/>
  <c r="K23" i="1" s="1"/>
  <c r="K24" i="1" s="1"/>
  <c r="Q18" i="1"/>
  <c r="Q19" i="1" s="1"/>
  <c r="Q20" i="1" s="1"/>
  <c r="Q21" i="1" s="1"/>
  <c r="Q22" i="1" s="1"/>
  <c r="Q23" i="1" s="1"/>
  <c r="Q24" i="1" s="1"/>
  <c r="P21" i="1"/>
  <c r="P22" i="1" s="1"/>
  <c r="I25" i="1"/>
  <c r="I26" i="1" s="1"/>
  <c r="AD4" i="1"/>
  <c r="AD6" i="1"/>
  <c r="AD3" i="1"/>
  <c r="AD5" i="1"/>
  <c r="AD7" i="1"/>
  <c r="AD15" i="1"/>
  <c r="AD13" i="1"/>
  <c r="M21" i="1"/>
  <c r="O20" i="1"/>
  <c r="AD19" i="1"/>
  <c r="N19" i="1"/>
  <c r="N20" i="1" s="1"/>
  <c r="J22" i="1"/>
  <c r="L18" i="1"/>
  <c r="G16" i="1"/>
  <c r="G17" i="1" s="1"/>
  <c r="F20" i="1"/>
  <c r="Q25" i="1" l="1"/>
  <c r="K25" i="1"/>
  <c r="K26" i="1" s="1"/>
  <c r="K27" i="1" s="1"/>
  <c r="E16" i="1"/>
  <c r="E17" i="1" s="1"/>
  <c r="H24" i="1"/>
  <c r="AD18" i="1"/>
  <c r="AD21" i="1"/>
  <c r="G18" i="1"/>
  <c r="G19" i="1" s="1"/>
  <c r="G20" i="1" s="1"/>
  <c r="I27" i="1"/>
  <c r="M22" i="1"/>
  <c r="O21" i="1"/>
  <c r="N21" i="1"/>
  <c r="N22" i="1" s="1"/>
  <c r="P23" i="1"/>
  <c r="J23" i="1"/>
  <c r="J24" i="1" s="1"/>
  <c r="L19" i="1"/>
  <c r="L20" i="1" s="1"/>
  <c r="F21" i="1"/>
  <c r="K28" i="1" l="1"/>
  <c r="Q26" i="1"/>
  <c r="AD26" i="1" s="1"/>
  <c r="G21" i="1"/>
  <c r="G22" i="1" s="1"/>
  <c r="G23" i="1" s="1"/>
  <c r="H25" i="1"/>
  <c r="E18" i="1"/>
  <c r="I28" i="1"/>
  <c r="K29" i="1"/>
  <c r="P24" i="1"/>
  <c r="M23" i="1"/>
  <c r="O22" i="1"/>
  <c r="J25" i="1"/>
  <c r="N23" i="1"/>
  <c r="L21" i="1"/>
  <c r="F22" i="1"/>
  <c r="Q27" i="1" l="1"/>
  <c r="H26" i="1"/>
  <c r="H27" i="1" s="1"/>
  <c r="H28" i="1" s="1"/>
  <c r="H29" i="1" s="1"/>
  <c r="E19" i="1"/>
  <c r="L22" i="1"/>
  <c r="L23" i="1" s="1"/>
  <c r="L24" i="1" s="1"/>
  <c r="M24" i="1"/>
  <c r="K30" i="1"/>
  <c r="AD25" i="1"/>
  <c r="I29" i="1"/>
  <c r="J26" i="1"/>
  <c r="J27" i="1" s="1"/>
  <c r="J28" i="1" s="1"/>
  <c r="J29" i="1" s="1"/>
  <c r="J30" i="1" s="1"/>
  <c r="J31" i="1" s="1"/>
  <c r="J32" i="1" s="1"/>
  <c r="J33" i="1" s="1"/>
  <c r="J34" i="1" s="1"/>
  <c r="J35" i="1" s="1"/>
  <c r="J36" i="1" s="1"/>
  <c r="J37" i="1" s="1"/>
  <c r="J38" i="1" s="1"/>
  <c r="J39" i="1" s="1"/>
  <c r="J40" i="1" s="1"/>
  <c r="J41" i="1" s="1"/>
  <c r="J42" i="1" s="1"/>
  <c r="J43" i="1" s="1"/>
  <c r="J44" i="1" s="1"/>
  <c r="J45" i="1" s="1"/>
  <c r="J46" i="1" s="1"/>
  <c r="G24" i="1"/>
  <c r="P25" i="1"/>
  <c r="N24" i="1"/>
  <c r="O23" i="1"/>
  <c r="O24" i="1" s="1"/>
  <c r="AA18" i="1"/>
  <c r="F23" i="1"/>
  <c r="F24" i="1" s="1"/>
  <c r="L25" i="1" l="1"/>
  <c r="L26" i="1" s="1"/>
  <c r="Q28" i="1"/>
  <c r="Q29" i="1" s="1"/>
  <c r="J47" i="1"/>
  <c r="J48" i="1" s="1"/>
  <c r="H30" i="1"/>
  <c r="H31" i="1" s="1"/>
  <c r="H32" i="1" s="1"/>
  <c r="E20" i="1"/>
  <c r="M25" i="1"/>
  <c r="M26" i="1" s="1"/>
  <c r="K31" i="1"/>
  <c r="I30" i="1"/>
  <c r="AA13" i="1"/>
  <c r="G25" i="1"/>
  <c r="G26" i="1" s="1"/>
  <c r="W2" i="1"/>
  <c r="P26" i="1"/>
  <c r="N25" i="1"/>
  <c r="AC18" i="1"/>
  <c r="AC4" i="1"/>
  <c r="AC3" i="1"/>
  <c r="AC13" i="1"/>
  <c r="AC5" i="1"/>
  <c r="AC6" i="1"/>
  <c r="AC7" i="1"/>
  <c r="AC21" i="1"/>
  <c r="AC19" i="1"/>
  <c r="AC15" i="1"/>
  <c r="AA4" i="1"/>
  <c r="AA21" i="1"/>
  <c r="AA15" i="1"/>
  <c r="AA3" i="1"/>
  <c r="AA6" i="1"/>
  <c r="AA5" i="1"/>
  <c r="AA19" i="1"/>
  <c r="O25" i="1"/>
  <c r="O26" i="1" s="1"/>
  <c r="F25" i="1"/>
  <c r="J49" i="1" l="1"/>
  <c r="J50" i="1" s="1"/>
  <c r="L27" i="1"/>
  <c r="L28" i="1" s="1"/>
  <c r="L29" i="1" s="1"/>
  <c r="Q30" i="1"/>
  <c r="AD30" i="1" s="1"/>
  <c r="E21" i="1"/>
  <c r="G27" i="1"/>
  <c r="G28" i="1" s="1"/>
  <c r="H33" i="1"/>
  <c r="H34" i="1" s="1"/>
  <c r="H35" i="1" s="1"/>
  <c r="H36" i="1" s="1"/>
  <c r="H37" i="1" s="1"/>
  <c r="H38" i="1" s="1"/>
  <c r="H39" i="1" s="1"/>
  <c r="H40" i="1" s="1"/>
  <c r="H41" i="1" s="1"/>
  <c r="H42" i="1" s="1"/>
  <c r="H43" i="1" s="1"/>
  <c r="H44" i="1" s="1"/>
  <c r="H45" i="1" s="1"/>
  <c r="H46" i="1" s="1"/>
  <c r="I31" i="1"/>
  <c r="I32" i="1" s="1"/>
  <c r="I33" i="1" s="1"/>
  <c r="I34" i="1" s="1"/>
  <c r="I35" i="1" s="1"/>
  <c r="I36" i="1" s="1"/>
  <c r="I37" i="1" s="1"/>
  <c r="I38" i="1" s="1"/>
  <c r="I39" i="1" s="1"/>
  <c r="I40" i="1" s="1"/>
  <c r="I41" i="1" s="1"/>
  <c r="I42" i="1" s="1"/>
  <c r="I43" i="1" s="1"/>
  <c r="I44" i="1" s="1"/>
  <c r="I45" i="1" s="1"/>
  <c r="I46" i="1" s="1"/>
  <c r="K32" i="1"/>
  <c r="K33" i="1" s="1"/>
  <c r="K34" i="1" s="1"/>
  <c r="K35" i="1" s="1"/>
  <c r="K36" i="1" s="1"/>
  <c r="K37" i="1" s="1"/>
  <c r="K38" i="1" s="1"/>
  <c r="K39" i="1" s="1"/>
  <c r="K40" i="1" s="1"/>
  <c r="K41" i="1" s="1"/>
  <c r="K42" i="1" s="1"/>
  <c r="AD29" i="1"/>
  <c r="M27" i="1"/>
  <c r="AB26" i="1"/>
  <c r="O27" i="1"/>
  <c r="AC26" i="1"/>
  <c r="P27" i="1"/>
  <c r="F26" i="1"/>
  <c r="F27" i="1" s="1"/>
  <c r="N26" i="1"/>
  <c r="AB2" i="1"/>
  <c r="AB5" i="1"/>
  <c r="AB4" i="1"/>
  <c r="AB3" i="1"/>
  <c r="AB7" i="1"/>
  <c r="AB6" i="1"/>
  <c r="AB13" i="1"/>
  <c r="AB15" i="1"/>
  <c r="AB18" i="1"/>
  <c r="AB21" i="1"/>
  <c r="AB19" i="1"/>
  <c r="J51" i="1" l="1"/>
  <c r="Q31" i="1"/>
  <c r="H47" i="1"/>
  <c r="H48" i="1" s="1"/>
  <c r="I47" i="1"/>
  <c r="I48" i="1" s="1"/>
  <c r="I49" i="1" s="1"/>
  <c r="I50" i="1" s="1"/>
  <c r="K43" i="1"/>
  <c r="V2" i="1"/>
  <c r="U2" i="1"/>
  <c r="E22" i="1"/>
  <c r="E23" i="1" s="1"/>
  <c r="E24" i="1" s="1"/>
  <c r="N27" i="1"/>
  <c r="M28" i="1"/>
  <c r="M29" i="1" s="1"/>
  <c r="L30" i="1"/>
  <c r="G29" i="1"/>
  <c r="F28" i="1"/>
  <c r="P28" i="1"/>
  <c r="O28" i="1"/>
  <c r="AA26" i="1"/>
  <c r="AA7" i="1"/>
  <c r="J52" i="1" l="1"/>
  <c r="J53" i="1" s="1"/>
  <c r="I51" i="1"/>
  <c r="H49" i="1"/>
  <c r="Q32" i="1"/>
  <c r="AD31" i="1"/>
  <c r="Q33" i="1"/>
  <c r="AD17" i="1" s="1"/>
  <c r="N28" i="1"/>
  <c r="N29" i="1" s="1"/>
  <c r="K44" i="1"/>
  <c r="G30" i="1"/>
  <c r="G31" i="1" s="1"/>
  <c r="G32" i="1" s="1"/>
  <c r="G33" i="1" s="1"/>
  <c r="G34" i="1" s="1"/>
  <c r="G35" i="1" s="1"/>
  <c r="G36" i="1" s="1"/>
  <c r="G37" i="1" s="1"/>
  <c r="G38" i="1" s="1"/>
  <c r="G39" i="1" s="1"/>
  <c r="G40" i="1" s="1"/>
  <c r="G41" i="1" s="1"/>
  <c r="G42" i="1" s="1"/>
  <c r="E25" i="1"/>
  <c r="AD16" i="1"/>
  <c r="L31" i="1"/>
  <c r="L32" i="1" s="1"/>
  <c r="M30" i="1"/>
  <c r="F29" i="1"/>
  <c r="F30" i="1" s="1"/>
  <c r="P29" i="1"/>
  <c r="O29" i="1"/>
  <c r="J54" i="1" l="1"/>
  <c r="W56" i="1" s="1"/>
  <c r="W43" i="1"/>
  <c r="W51" i="1"/>
  <c r="W40" i="1"/>
  <c r="W47" i="1"/>
  <c r="W58" i="1"/>
  <c r="W49" i="1"/>
  <c r="I52" i="1"/>
  <c r="H50" i="1"/>
  <c r="Q34" i="1"/>
  <c r="AD34" i="1" s="1"/>
  <c r="K45" i="1"/>
  <c r="G43" i="1"/>
  <c r="G44" i="1" s="1"/>
  <c r="G45" i="1" s="1"/>
  <c r="E26" i="1"/>
  <c r="F31" i="1"/>
  <c r="F32" i="1" s="1"/>
  <c r="F33" i="1" s="1"/>
  <c r="F34" i="1" s="1"/>
  <c r="F35" i="1" s="1"/>
  <c r="F36" i="1" s="1"/>
  <c r="F37" i="1" s="1"/>
  <c r="F38" i="1" s="1"/>
  <c r="F39" i="1" s="1"/>
  <c r="F40" i="1" s="1"/>
  <c r="F41" i="1" s="1"/>
  <c r="F42" i="1" s="1"/>
  <c r="F43" i="1" s="1"/>
  <c r="F44" i="1" s="1"/>
  <c r="F45" i="1" s="1"/>
  <c r="L33" i="1"/>
  <c r="M31" i="1"/>
  <c r="N30" i="1"/>
  <c r="O30" i="1"/>
  <c r="P30" i="1"/>
  <c r="AC25" i="1"/>
  <c r="AB25" i="1"/>
  <c r="AA25" i="1"/>
  <c r="W39" i="1" l="1"/>
  <c r="W42" i="1"/>
  <c r="W44" i="1"/>
  <c r="W41" i="1"/>
  <c r="W46" i="1"/>
  <c r="W45" i="1"/>
  <c r="W59" i="1"/>
  <c r="W48" i="1"/>
  <c r="W52" i="1"/>
  <c r="W55" i="1"/>
  <c r="W53" i="1"/>
  <c r="W57" i="1"/>
  <c r="W54" i="1"/>
  <c r="W50" i="1"/>
  <c r="I53" i="1"/>
  <c r="H51" i="1"/>
  <c r="H52" i="1" s="1"/>
  <c r="H53" i="1" s="1"/>
  <c r="H54" i="1" s="1"/>
  <c r="U59" i="1" s="1"/>
  <c r="Q35" i="1"/>
  <c r="F46" i="1"/>
  <c r="F47" i="1" s="1"/>
  <c r="F48" i="1" s="1"/>
  <c r="F49" i="1" s="1"/>
  <c r="F50" i="1" s="1"/>
  <c r="G46" i="1"/>
  <c r="K46" i="1"/>
  <c r="T2" i="1"/>
  <c r="AD33" i="1"/>
  <c r="AD32" i="1"/>
  <c r="E27" i="1"/>
  <c r="M32" i="1"/>
  <c r="M33" i="1" s="1"/>
  <c r="L34" i="1"/>
  <c r="S2" i="1"/>
  <c r="AC30" i="1"/>
  <c r="P31" i="1"/>
  <c r="AB30" i="1"/>
  <c r="O31" i="1"/>
  <c r="AA30" i="1"/>
  <c r="N31" i="1"/>
  <c r="V54" i="1" l="1"/>
  <c r="I54" i="1"/>
  <c r="V59" i="1" s="1"/>
  <c r="V56" i="1"/>
  <c r="V55" i="1"/>
  <c r="V41" i="1"/>
  <c r="V47" i="1"/>
  <c r="V39" i="1"/>
  <c r="V53" i="1"/>
  <c r="V51" i="1"/>
  <c r="V40" i="1"/>
  <c r="V42" i="1"/>
  <c r="V50" i="1"/>
  <c r="V48" i="1"/>
  <c r="V46" i="1"/>
  <c r="V52" i="1"/>
  <c r="V45" i="1"/>
  <c r="V44" i="1"/>
  <c r="V43" i="1"/>
  <c r="V49" i="1"/>
  <c r="U52" i="1"/>
  <c r="U42" i="1"/>
  <c r="U57" i="1"/>
  <c r="U45" i="1"/>
  <c r="U47" i="1"/>
  <c r="V57" i="1"/>
  <c r="V58" i="1"/>
  <c r="U54" i="1"/>
  <c r="U58" i="1"/>
  <c r="U49" i="1"/>
  <c r="U50" i="1"/>
  <c r="U44" i="1"/>
  <c r="U56" i="1"/>
  <c r="U55" i="1"/>
  <c r="U53" i="1"/>
  <c r="U51" i="1"/>
  <c r="U41" i="1"/>
  <c r="U48" i="1"/>
  <c r="U46" i="1"/>
  <c r="U40" i="1"/>
  <c r="U39" i="1"/>
  <c r="U43" i="1"/>
  <c r="F51" i="1"/>
  <c r="Q36" i="1"/>
  <c r="G47" i="1"/>
  <c r="K47" i="1"/>
  <c r="E28" i="1"/>
  <c r="L35" i="1"/>
  <c r="M34" i="1"/>
  <c r="AB31" i="1"/>
  <c r="O32" i="1"/>
  <c r="O33" i="1" s="1"/>
  <c r="AA31" i="1"/>
  <c r="N32" i="1"/>
  <c r="N33" i="1" s="1"/>
  <c r="AC31" i="1"/>
  <c r="P32" i="1"/>
  <c r="P33" i="1" s="1"/>
  <c r="AA29" i="1"/>
  <c r="AB29" i="1"/>
  <c r="AC29" i="1"/>
  <c r="F52" i="1" l="1"/>
  <c r="AD36" i="1"/>
  <c r="Q37" i="1"/>
  <c r="G48" i="1"/>
  <c r="K48" i="1"/>
  <c r="E29" i="1"/>
  <c r="E30" i="1" s="1"/>
  <c r="E31" i="1" s="1"/>
  <c r="L36" i="1"/>
  <c r="M35" i="1"/>
  <c r="AC17" i="1"/>
  <c r="P34" i="1"/>
  <c r="AA17" i="1"/>
  <c r="N34" i="1"/>
  <c r="N35" i="1" s="1"/>
  <c r="N36" i="1" s="1"/>
  <c r="N37" i="1" s="1"/>
  <c r="N38" i="1" s="1"/>
  <c r="N39" i="1" s="1"/>
  <c r="N40" i="1" s="1"/>
  <c r="N41" i="1" s="1"/>
  <c r="N42" i="1" s="1"/>
  <c r="AB17" i="1"/>
  <c r="O34" i="1"/>
  <c r="AD37" i="1" l="1"/>
  <c r="F53" i="1"/>
  <c r="S41" i="1" s="1"/>
  <c r="K49" i="1"/>
  <c r="K50" i="1" s="1"/>
  <c r="G49" i="1"/>
  <c r="O35" i="1"/>
  <c r="O36" i="1" s="1"/>
  <c r="O37" i="1" s="1"/>
  <c r="O38" i="1" s="1"/>
  <c r="O39" i="1" s="1"/>
  <c r="O40" i="1" s="1"/>
  <c r="O41" i="1" s="1"/>
  <c r="O42" i="1" s="1"/>
  <c r="P35" i="1"/>
  <c r="P36" i="1" s="1"/>
  <c r="P37" i="1" s="1"/>
  <c r="P38" i="1" s="1"/>
  <c r="P39" i="1" s="1"/>
  <c r="P40" i="1" s="1"/>
  <c r="P41" i="1" s="1"/>
  <c r="P42" i="1" s="1"/>
  <c r="Q38" i="1"/>
  <c r="AA42" i="1"/>
  <c r="N43" i="1"/>
  <c r="AC42" i="1"/>
  <c r="AA41" i="1"/>
  <c r="AA40" i="1"/>
  <c r="AA39" i="1"/>
  <c r="AB39" i="1"/>
  <c r="AB40" i="1"/>
  <c r="AB41" i="1"/>
  <c r="AC40" i="1"/>
  <c r="AC41" i="1"/>
  <c r="AC39" i="1"/>
  <c r="AB38" i="1"/>
  <c r="AB32" i="1"/>
  <c r="AA38" i="1"/>
  <c r="AA32" i="1"/>
  <c r="AC38" i="1"/>
  <c r="AC32" i="1"/>
  <c r="E32" i="1"/>
  <c r="E33" i="1" s="1"/>
  <c r="E34" i="1" s="1"/>
  <c r="L37" i="1"/>
  <c r="AA37" i="1"/>
  <c r="AA16" i="1"/>
  <c r="AC37" i="1"/>
  <c r="AC16" i="1"/>
  <c r="AB37" i="1"/>
  <c r="AB16" i="1"/>
  <c r="M36" i="1"/>
  <c r="AB36" i="1"/>
  <c r="AA36" i="1"/>
  <c r="AC36" i="1"/>
  <c r="AB34" i="1"/>
  <c r="AB22" i="1"/>
  <c r="AA34" i="1"/>
  <c r="AA22" i="1"/>
  <c r="AC34" i="1"/>
  <c r="AC22" i="1"/>
  <c r="P43" i="1" l="1"/>
  <c r="S54" i="1"/>
  <c r="S56" i="1"/>
  <c r="S43" i="1"/>
  <c r="S48" i="1"/>
  <c r="S40" i="1"/>
  <c r="S53" i="1"/>
  <c r="S47" i="1"/>
  <c r="S39" i="1"/>
  <c r="S55" i="1"/>
  <c r="S52" i="1"/>
  <c r="S44" i="1"/>
  <c r="S49" i="1"/>
  <c r="S46" i="1"/>
  <c r="S51" i="1"/>
  <c r="S42" i="1"/>
  <c r="S50" i="1"/>
  <c r="S45" i="1"/>
  <c r="S57" i="1"/>
  <c r="S58" i="1"/>
  <c r="O43" i="1"/>
  <c r="AB42" i="1"/>
  <c r="K51" i="1"/>
  <c r="G50" i="1"/>
  <c r="AD38" i="1"/>
  <c r="Q39" i="1"/>
  <c r="AC43" i="1"/>
  <c r="P44" i="1"/>
  <c r="AA43" i="1"/>
  <c r="N44" i="1"/>
  <c r="AB43" i="1"/>
  <c r="O44" i="1"/>
  <c r="AA33" i="1"/>
  <c r="L38" i="1"/>
  <c r="L39" i="1" s="1"/>
  <c r="AC33" i="1"/>
  <c r="AB33" i="1"/>
  <c r="E35" i="1"/>
  <c r="E36" i="1" s="1"/>
  <c r="M37" i="1"/>
  <c r="K52" i="1" l="1"/>
  <c r="K53" i="1" s="1"/>
  <c r="X2" i="1"/>
  <c r="G51" i="1"/>
  <c r="T58" i="1" s="1"/>
  <c r="T41" i="1"/>
  <c r="T44" i="1"/>
  <c r="T46" i="1"/>
  <c r="T48" i="1"/>
  <c r="T40" i="1"/>
  <c r="T43" i="1"/>
  <c r="T45" i="1"/>
  <c r="T42" i="1"/>
  <c r="T56" i="1"/>
  <c r="T50" i="1"/>
  <c r="T57" i="1"/>
  <c r="T51" i="1"/>
  <c r="T53" i="1"/>
  <c r="T52" i="1"/>
  <c r="T55" i="1"/>
  <c r="T54" i="1"/>
  <c r="AD39" i="1"/>
  <c r="AA35" i="1"/>
  <c r="AC35" i="1"/>
  <c r="AC23" i="1"/>
  <c r="Q40" i="1"/>
  <c r="O45" i="1"/>
  <c r="O46" i="1" s="1"/>
  <c r="AB46" i="1" s="1"/>
  <c r="N45" i="1"/>
  <c r="N46" i="1" s="1"/>
  <c r="N47" i="1" s="1"/>
  <c r="AA47" i="1" s="1"/>
  <c r="P45" i="1"/>
  <c r="P46" i="1" s="1"/>
  <c r="P47" i="1" s="1"/>
  <c r="AA44" i="1"/>
  <c r="AC44" i="1"/>
  <c r="L40" i="1"/>
  <c r="E37" i="1"/>
  <c r="E38" i="1" s="1"/>
  <c r="E39" i="1" s="1"/>
  <c r="E40" i="1" s="1"/>
  <c r="E41" i="1" s="1"/>
  <c r="M38" i="1"/>
  <c r="M39" i="1" s="1"/>
  <c r="M40" i="1" s="1"/>
  <c r="K54" i="1" l="1"/>
  <c r="X56" i="1" s="1"/>
  <c r="T49" i="1"/>
  <c r="X41" i="1"/>
  <c r="X52" i="1"/>
  <c r="X46" i="1"/>
  <c r="X45" i="1"/>
  <c r="X44" i="1"/>
  <c r="X48" i="1"/>
  <c r="T39" i="1"/>
  <c r="X57" i="1"/>
  <c r="X58" i="1"/>
  <c r="X54" i="1"/>
  <c r="X50" i="1"/>
  <c r="X53" i="1"/>
  <c r="X49" i="1"/>
  <c r="T47" i="1"/>
  <c r="AC47" i="1"/>
  <c r="AA46" i="1"/>
  <c r="Q41" i="1"/>
  <c r="AA23" i="1"/>
  <c r="AB23" i="1"/>
  <c r="E42" i="1"/>
  <c r="E43" i="1" s="1"/>
  <c r="E44" i="1" s="1"/>
  <c r="E45" i="1" s="1"/>
  <c r="E46" i="1" s="1"/>
  <c r="E47" i="1" s="1"/>
  <c r="E48" i="1" s="1"/>
  <c r="AC46" i="1"/>
  <c r="P48" i="1"/>
  <c r="N48" i="1"/>
  <c r="AA48" i="1"/>
  <c r="O47" i="1"/>
  <c r="AB47" i="1" s="1"/>
  <c r="M41" i="1"/>
  <c r="L41" i="1"/>
  <c r="X43" i="1" l="1"/>
  <c r="X39" i="1"/>
  <c r="X51" i="1"/>
  <c r="X47" i="1"/>
  <c r="X40" i="1"/>
  <c r="X59" i="1"/>
  <c r="X42" i="1"/>
  <c r="X55" i="1"/>
  <c r="E49" i="1"/>
  <c r="E50" i="1" s="1"/>
  <c r="AC45" i="1"/>
  <c r="P49" i="1"/>
  <c r="P50" i="1" s="1"/>
  <c r="AA45" i="1"/>
  <c r="N49" i="1"/>
  <c r="N50" i="1" s="1"/>
  <c r="AB35" i="1"/>
  <c r="AC28" i="1"/>
  <c r="Q42" i="1"/>
  <c r="AD22" i="1"/>
  <c r="Q43" i="1"/>
  <c r="AB44" i="1"/>
  <c r="O48" i="1"/>
  <c r="AA50" i="1"/>
  <c r="AA49" i="1"/>
  <c r="AC48" i="1"/>
  <c r="AC50" i="1"/>
  <c r="AC49" i="1"/>
  <c r="AB48" i="1"/>
  <c r="Z2" i="1"/>
  <c r="M42" i="1"/>
  <c r="L42"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R2" i="1" l="1"/>
  <c r="E51" i="1"/>
  <c r="N51" i="1"/>
  <c r="N52" i="1" s="1"/>
  <c r="N53" i="1" s="1"/>
  <c r="N54" i="1" s="1"/>
  <c r="P51" i="1"/>
  <c r="P52" i="1" s="1"/>
  <c r="P53" i="1" s="1"/>
  <c r="P54" i="1" s="1"/>
  <c r="AB45" i="1"/>
  <c r="O49" i="1"/>
  <c r="Q44" i="1"/>
  <c r="AA56" i="1"/>
  <c r="AA55" i="1"/>
  <c r="AA10" i="1"/>
  <c r="AA9" i="1"/>
  <c r="AA27" i="1"/>
  <c r="AA11" i="1"/>
  <c r="AA24" i="1"/>
  <c r="AA8" i="1"/>
  <c r="AA12" i="1"/>
  <c r="AA28" i="1"/>
  <c r="AC55" i="1"/>
  <c r="AC56" i="1"/>
  <c r="AC11" i="1"/>
  <c r="AC27" i="1"/>
  <c r="AC10" i="1"/>
  <c r="AC8" i="1"/>
  <c r="AC24" i="1"/>
  <c r="AC9" i="1"/>
  <c r="AC12" i="1"/>
  <c r="M43" i="1"/>
  <c r="L43" i="1"/>
  <c r="T5" i="1"/>
  <c r="T3" i="1"/>
  <c r="T4" i="1"/>
  <c r="T37" i="1"/>
  <c r="T34" i="1"/>
  <c r="T35" i="1"/>
  <c r="T15" i="1"/>
  <c r="T24" i="1"/>
  <c r="T6" i="1"/>
  <c r="T11" i="1"/>
  <c r="T25" i="1"/>
  <c r="T12" i="1"/>
  <c r="T9" i="1"/>
  <c r="T23" i="1"/>
  <c r="T16" i="1"/>
  <c r="T20" i="1"/>
  <c r="T30" i="1"/>
  <c r="T33" i="1"/>
  <c r="T38" i="1"/>
  <c r="T36" i="1"/>
  <c r="T19" i="1"/>
  <c r="T21" i="1"/>
  <c r="T14" i="1"/>
  <c r="T17" i="1"/>
  <c r="T28" i="1"/>
  <c r="T7" i="1"/>
  <c r="T8" i="1"/>
  <c r="T26" i="1"/>
  <c r="T13" i="1"/>
  <c r="T22" i="1"/>
  <c r="T18" i="1"/>
  <c r="T10" i="1"/>
  <c r="T27" i="1"/>
  <c r="T29" i="1"/>
  <c r="T31" i="1"/>
  <c r="T32" i="1"/>
  <c r="AA20" i="1" l="1"/>
  <c r="AC20" i="1"/>
  <c r="E52" i="1"/>
  <c r="AC58" i="1"/>
  <c r="AC14" i="1"/>
  <c r="AA58" i="1"/>
  <c r="AA14" i="1"/>
  <c r="AC57" i="1"/>
  <c r="AA57" i="1"/>
  <c r="AC53" i="1"/>
  <c r="AC51" i="1"/>
  <c r="AC54" i="1"/>
  <c r="AC52" i="1"/>
  <c r="AA54" i="1"/>
  <c r="AA52" i="1"/>
  <c r="AA51" i="1"/>
  <c r="AA53" i="1"/>
  <c r="AB49" i="1"/>
  <c r="Q45" i="1"/>
  <c r="Q46" i="1" s="1"/>
  <c r="Q47" i="1" s="1"/>
  <c r="AD35" i="1"/>
  <c r="O50" i="1"/>
  <c r="O51" i="1" s="1"/>
  <c r="O52" i="1" s="1"/>
  <c r="O53" i="1" s="1"/>
  <c r="O54" i="1" s="1"/>
  <c r="AB20" i="1" s="1"/>
  <c r="L44"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E53" i="1" l="1"/>
  <c r="AB58" i="1"/>
  <c r="AB14" i="1"/>
  <c r="AB53" i="1"/>
  <c r="AB52" i="1"/>
  <c r="Q48" i="1"/>
  <c r="Q49" i="1" s="1"/>
  <c r="Q50" i="1" s="1"/>
  <c r="Q51" i="1" s="1"/>
  <c r="Q52" i="1" s="1"/>
  <c r="Q53" i="1" s="1"/>
  <c r="Q54" i="1" s="1"/>
  <c r="AD20" i="1" s="1"/>
  <c r="AB54" i="1"/>
  <c r="AB57" i="1"/>
  <c r="AB50" i="1"/>
  <c r="AD50" i="1"/>
  <c r="AD42" i="1"/>
  <c r="AD41" i="1"/>
  <c r="AD40" i="1"/>
  <c r="AD43" i="1"/>
  <c r="AD45" i="1"/>
  <c r="AD46" i="1"/>
  <c r="AD44" i="1"/>
  <c r="AD47" i="1"/>
  <c r="AD48" i="1"/>
  <c r="AD49" i="1"/>
  <c r="AB51" i="1"/>
  <c r="AD51" i="1"/>
  <c r="AB56" i="1"/>
  <c r="AB55" i="1"/>
  <c r="AB10" i="1"/>
  <c r="AB9" i="1"/>
  <c r="AB27" i="1"/>
  <c r="AB11" i="1"/>
  <c r="AB8" i="1"/>
  <c r="AB24" i="1"/>
  <c r="AB12" i="1"/>
  <c r="AB28" i="1"/>
  <c r="AD56" i="1"/>
  <c r="AD55" i="1"/>
  <c r="AD10" i="1"/>
  <c r="AD8" i="1"/>
  <c r="AD9" i="1"/>
  <c r="AD12" i="1"/>
  <c r="AD24" i="1"/>
  <c r="AD11" i="1"/>
  <c r="AD27" i="1"/>
  <c r="AD28" i="1"/>
  <c r="AD23" i="1"/>
  <c r="AD52" i="1"/>
  <c r="M48" i="1"/>
  <c r="L45" i="1"/>
  <c r="L46" i="1" s="1"/>
  <c r="L47" i="1" s="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E54" i="1" l="1"/>
  <c r="R3" i="1" s="1"/>
  <c r="R32" i="1"/>
  <c r="R14" i="1"/>
  <c r="R36" i="1"/>
  <c r="R45" i="1"/>
  <c r="R11" i="1"/>
  <c r="R50" i="1"/>
  <c r="R49" i="1"/>
  <c r="R16" i="1"/>
  <c r="R10" i="1"/>
  <c r="R30" i="1"/>
  <c r="R52" i="1"/>
  <c r="AD57" i="1"/>
  <c r="AD58" i="1"/>
  <c r="AD14" i="1"/>
  <c r="AD54" i="1"/>
  <c r="AD53" i="1"/>
  <c r="M49" i="1"/>
  <c r="L48" i="1"/>
  <c r="Y2" i="1"/>
  <c r="V3" i="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R6" i="1" l="1"/>
  <c r="R34" i="1"/>
  <c r="R21" i="1"/>
  <c r="R23" i="1"/>
  <c r="R22" i="1"/>
  <c r="R37" i="1"/>
  <c r="R51" i="1"/>
  <c r="R56" i="1"/>
  <c r="R40" i="1"/>
  <c r="R13" i="1"/>
  <c r="R53" i="1"/>
  <c r="R48" i="1"/>
  <c r="R46" i="1"/>
  <c r="R15" i="1"/>
  <c r="R33" i="1"/>
  <c r="R5" i="1"/>
  <c r="R38" i="1"/>
  <c r="R8" i="1"/>
  <c r="R4" i="1"/>
  <c r="R12" i="1"/>
  <c r="R9" i="1"/>
  <c r="R39" i="1"/>
  <c r="R24" i="1"/>
  <c r="R47" i="1"/>
  <c r="R7" i="1"/>
  <c r="R26" i="1"/>
  <c r="R59" i="1"/>
  <c r="R27" i="1"/>
  <c r="R20" i="1"/>
  <c r="R58" i="1"/>
  <c r="R18" i="1"/>
  <c r="R31" i="1"/>
  <c r="R44" i="1"/>
  <c r="R41" i="1"/>
  <c r="R25" i="1"/>
  <c r="R28" i="1"/>
  <c r="R29" i="1"/>
  <c r="R42" i="1"/>
  <c r="R17" i="1"/>
  <c r="R35" i="1"/>
  <c r="R54" i="1"/>
  <c r="R19" i="1"/>
  <c r="R57" i="1"/>
  <c r="R43" i="1"/>
  <c r="R55" i="1"/>
  <c r="L49" i="1"/>
  <c r="M50" i="1"/>
  <c r="W14" i="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M51" i="1" l="1"/>
  <c r="M52" i="1" s="1"/>
  <c r="M53" i="1" s="1"/>
  <c r="L50" i="1"/>
  <c r="M54" i="1" l="1"/>
  <c r="L51" i="1"/>
  <c r="L52" i="1" s="1"/>
  <c r="L53" i="1" s="1"/>
  <c r="Z36" i="1" l="1"/>
  <c r="Z9" i="1"/>
  <c r="Z10" i="1"/>
  <c r="Z8" i="1"/>
  <c r="Z3" i="1"/>
  <c r="Z26" i="1"/>
  <c r="Z15" i="1"/>
  <c r="Z5" i="1"/>
  <c r="Z6" i="1"/>
  <c r="Z46" i="1"/>
  <c r="Z12" i="1"/>
  <c r="Z13" i="1"/>
  <c r="Z11" i="1"/>
  <c r="Z4" i="1"/>
  <c r="Z7" i="1"/>
  <c r="Z16" i="1"/>
  <c r="Z20" i="1"/>
  <c r="Z59" i="1"/>
  <c r="Z47" i="1"/>
  <c r="Z30" i="1"/>
  <c r="Z33" i="1"/>
  <c r="Z35" i="1"/>
  <c r="Z40" i="1"/>
  <c r="Z43" i="1"/>
  <c r="Z31" i="1"/>
  <c r="Z38" i="1"/>
  <c r="Z34" i="1"/>
  <c r="Z32" i="1"/>
  <c r="Z17" i="1"/>
  <c r="Z49" i="1"/>
  <c r="Z39" i="1"/>
  <c r="Z22" i="1"/>
  <c r="Z37" i="1"/>
  <c r="Z53" i="1"/>
  <c r="Z52" i="1"/>
  <c r="Z54" i="1"/>
  <c r="Z42" i="1"/>
  <c r="Z18" i="1"/>
  <c r="Z29" i="1"/>
  <c r="Z24" i="1"/>
  <c r="Z48" i="1"/>
  <c r="Z19" i="1"/>
  <c r="Z23" i="1"/>
  <c r="Z25" i="1"/>
  <c r="Z27" i="1"/>
  <c r="Z21" i="1"/>
  <c r="Z41" i="1"/>
  <c r="Z44" i="1"/>
  <c r="Z50" i="1"/>
  <c r="Z28" i="1"/>
  <c r="Z51" i="1"/>
  <c r="L54" i="1"/>
  <c r="Y5" i="1" s="1"/>
  <c r="Z45" i="1"/>
  <c r="Y42" i="1"/>
  <c r="Y36" i="1"/>
  <c r="Y32" i="1"/>
  <c r="Y19" i="1"/>
  <c r="Y37" i="1"/>
  <c r="Y4" i="1"/>
  <c r="Y21" i="1"/>
  <c r="Y8" i="1"/>
  <c r="Y48" i="1"/>
  <c r="Y23" i="1"/>
  <c r="Y13" i="1"/>
  <c r="Z14" i="1"/>
  <c r="Z57" i="1"/>
  <c r="Z55" i="1"/>
  <c r="Z56" i="1"/>
  <c r="Z58" i="1"/>
  <c r="Y54" i="1"/>
  <c r="Y56" i="1"/>
  <c r="Y12" i="1"/>
  <c r="Y11" i="1"/>
  <c r="Y6" i="1"/>
  <c r="Y40" i="1"/>
  <c r="Y9" i="1"/>
  <c r="Y10" i="1"/>
  <c r="Y39" i="1"/>
  <c r="Y46" i="1"/>
  <c r="Y16" i="1"/>
  <c r="Y15" i="1"/>
  <c r="Y57" i="1"/>
  <c r="Y26" i="1"/>
  <c r="Y18" i="1"/>
  <c r="Y7" i="1"/>
  <c r="Y49" i="1"/>
  <c r="Y27" i="1"/>
  <c r="Y3" i="1"/>
  <c r="Y24" i="1"/>
  <c r="Y41" i="1" l="1"/>
  <c r="Y43" i="1"/>
  <c r="Y17" i="1"/>
  <c r="Y22" i="1"/>
  <c r="Y38" i="1"/>
  <c r="Y31" i="1"/>
  <c r="Y50" i="1"/>
  <c r="Y53" i="1"/>
  <c r="Y28" i="1"/>
  <c r="Y34" i="1"/>
  <c r="Y25" i="1"/>
  <c r="Y47" i="1"/>
  <c r="Y45" i="1"/>
  <c r="Y33" i="1"/>
  <c r="Y29" i="1"/>
  <c r="Y58" i="1"/>
  <c r="Y14" i="1"/>
  <c r="Y59" i="1"/>
  <c r="Y44" i="1"/>
  <c r="Y52" i="1"/>
  <c r="Y55" i="1"/>
  <c r="Y51" i="1"/>
  <c r="Y35" i="1"/>
  <c r="Y20" i="1"/>
  <c r="Y30"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<sst xmlns="http://schemas.openxmlformats.org/spreadsheetml/2006/main" count="778" uniqueCount="487">
  <si>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</si>
  <si>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</si>
  <si>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</si>
  <si>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</si>
  <si>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</si>
  <si>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</si>
  <si>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</si>
  <si>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</si>
  <si>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</si>
  <si>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</si>
  <si>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</si>
  <si>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</si>
  <si>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</si>
  <si>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</si>
  <si>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</si>
  <si>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</si>
  <si>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</si>
  <si>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</si>
  <si>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</si>
  <si>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</si>
  <si>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</si>
  <si>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</si>
  <si>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</si>
  <si>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</si>
  <si>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</si>
  <si>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</si>
  <si>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</si>
  <si>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</si>
  <si>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</si>
  <si>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</si>
  <si>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</si>
  <si>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</si>
  <si>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</si>
  <si>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</si>
  <si>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</si>
  <si>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</si>
  <si>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</si>
  <si>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</si>
  <si>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</si>
  <si>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</si>
  <si>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</si>
  <si>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</si>
  <si>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</si>
  <si>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</si>
  <si>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</si>
  <si>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</si>
  <si>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</si>
  <si>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</si>
  <si>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</si>
  <si>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</si>
  <si>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</si>
  <si>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</si>
  <si>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</si>
  <si>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</si>
  <si>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</si>
  <si>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</si>
  <si>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</si>
  <si>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</si>
  <si>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</si>
  <si>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</si>
  <si>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</si>
  <si>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</si>
  <si>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</si>
  <si>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</si>
  <si>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</si>
  <si>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</si>
  <si>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</si>
  <si>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</si>
  <si>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</si>
  <si>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</si>
  <si>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</si>
  <si>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</si>
  <si>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</si>
  <si>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</si>
  <si>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</si>
  <si>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</si>
  <si>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</si>
  <si>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</si>
  <si>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</si>
  <si>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</si>
  <si>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</si>
  <si>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</si>
  <si>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</si>
  <si>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</si>
  <si>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</si>
  <si>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</si>
  <si>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</si>
  <si>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</si>
  <si>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</si>
  <si>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</si>
  <si>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</si>
  <si>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</si>
  <si>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</si>
  <si>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</si>
  <si>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</si>
  <si>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</si>
  <si>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</si>
  <si>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</si>
  <si>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</si>
  <si>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</si>
  <si>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</si>
  <si>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</si>
  <si>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</si>
  <si>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</si>
  <si>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</si>
  <si>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</si>
  <si>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</si>
  <si>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</si>
  <si>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</si>
  <si>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</si>
  <si>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</si>
  <si>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</si>
  <si>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</si>
  <si>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</si>
  <si>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</si>
  <si>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</si>
  <si>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</si>
  <si>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</si>
  <si>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</si>
  <si>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</si>
  <si>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</si>
  <si>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</si>
  <si>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</si>
  <si>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</si>
  <si>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</si>
  <si>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</si>
  <si>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</si>
  <si>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</si>
  <si>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</si>
  <si>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</si>
  <si>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</si>
  <si>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</si>
  <si>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</si>
  <si>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</si>
  <si>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</si>
  <si>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</si>
  <si>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</si>
  <si>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</si>
  <si>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</si>
  <si>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</si>
  <si>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</si>
  <si>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</si>
  <si>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</si>
  <si>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</si>
  <si>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</si>
  <si>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</si>
  <si>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</si>
  <si>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</si>
  <si>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</si>
  <si>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</si>
  <si>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</si>
  <si>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</si>
  <si>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</si>
  <si>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</si>
  <si>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</si>
  <si>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</si>
  <si>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</si>
  <si>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</si>
  <si>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</si>
  <si>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</si>
  <si>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</si>
  <si>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</si>
  <si>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</si>
  <si>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</si>
  <si>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</si>
  <si>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</si>
  <si>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</si>
  <si>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</si>
  <si>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</si>
  <si>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</si>
  <si>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</si>
  <si>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</si>
  <si>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</si>
  <si>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</si>
  <si>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</si>
  <si>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</si>
  <si>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</si>
  <si>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</si>
  <si>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</si>
  <si>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</si>
  <si>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</si>
  <si>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</si>
  <si>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</si>
  <si>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</si>
  <si>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</si>
  <si>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</si>
  <si>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</si>
  <si>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</si>
  <si>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</si>
  <si>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</si>
  <si>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</si>
  <si>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</si>
  <si>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</si>
  <si>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</si>
  <si>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</si>
  <si>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</si>
  <si>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</si>
  <si>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</si>
  <si>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</si>
  <si>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</si>
  <si>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</si>
  <si>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</si>
  <si>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</si>
  <si>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</si>
  <si>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</si>
  <si>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</si>
  <si>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</si>
  <si>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</si>
  <si>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</si>
  <si>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</si>
  <si>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</si>
  <si>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</si>
  <si>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</si>
  <si>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</si>
  <si>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</si>
  <si>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</si>
  <si>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</si>
  <si>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</si>
  <si>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</si>
  <si>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</si>
  <si>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</si>
  <si>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</si>
  <si>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</si>
  <si>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</si>
  <si>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</si>
  <si>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</si>
  <si>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</si>
  <si>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</si>
  <si>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</si>
  <si>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</si>
  <si>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</si>
  <si>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</si>
  <si>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</si>
  <si>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</si>
  <si>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</si>
  <si>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</si>
  <si>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</si>
  <si>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</si>
  <si>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</si>
  <si>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</si>
  <si>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</si>
  <si>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</si>
  <si>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</si>
  <si>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</si>
  <si>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</si>
  <si>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</si>
  <si>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</si>
  <si>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</si>
  <si>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</si>
  <si>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</si>
  <si>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</si>
  <si>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</si>
  <si>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</si>
  <si>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</si>
  <si>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</si>
  <si>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</si>
  <si>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</si>
  <si>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</si>
  <si>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</si>
  <si>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</si>
  <si>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</si>
  <si>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</si>
  <si>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</si>
  <si>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</si>
  <si>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</si>
  <si>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</si>
  <si>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</si>
  <si>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</si>
  <si>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</si>
  <si>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</si>
  <si>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</si>
  <si>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</si>
  <si>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</si>
  <si>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</si>
  <si>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</si>
  <si>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</si>
  <si>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</si>
  <si>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</si>
  <si>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</si>
  <si>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</si>
  <si>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</si>
  <si>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</si>
  <si>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</si>
  <si>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</si>
  <si>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</si>
  <si>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</si>
  <si>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</si>
  <si>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</si>
  <si>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</si>
  <si>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</si>
  <si>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</si>
  <si>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</si>
  <si>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</si>
  <si>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</si>
  <si>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</si>
  <si>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</si>
  <si>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</si>
  <si>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</si>
  <si>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</si>
  <si>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</si>
  <si>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</si>
  <si>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</si>
  <si>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</si>
  <si>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</si>
  <si>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</si>
  <si>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</si>
  <si>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</si>
  <si>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</si>
  <si>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</si>
  <si>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</si>
  <si>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</si>
  <si>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</si>
  <si>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</si>
  <si>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</si>
  <si>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</si>
  <si>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</si>
  <si>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</si>
  <si>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</si>
  <si>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</si>
  <si>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</si>
  <si>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</si>
  <si>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</si>
  <si>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</si>
  <si>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</si>
  <si>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</si>
  <si>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</si>
  <si>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</si>
  <si>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</si>
  <si>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</si>
  <si>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</si>
  <si>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</si>
  <si>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</si>
  <si>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</si>
  <si>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</si>
  <si>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</si>
  <si>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</si>
  <si>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</si>
  <si>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</si>
  <si>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</si>
  <si>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</si>
  <si>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</si>
  <si>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</si>
  <si>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</si>
  <si>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</si>
  <si>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</si>
  <si>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</si>
  <si>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</si>
  <si>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</si>
  <si>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</si>
  <si>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</si>
  <si>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</si>
  <si>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</si>
  <si>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</si>
  <si>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</si>
  <si>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</si>
  <si>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</si>
  <si>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</si>
  <si>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</si>
  <si>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</si>
  <si>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</si>
  <si>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</si>
  <si>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</si>
  <si>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</si>
  <si>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</si>
  <si>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</si>
  <si>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</si>
  <si>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</si>
  <si>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</si>
  <si>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</si>
  <si>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</si>
  <si>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</si>
  <si>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</si>
  <si>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</si>
  <si>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</si>
  <si>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</si>
  <si>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</si>
  <si>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</si>
  <si>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</si>
  <si>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</si>
  <si>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DES</t>
  </si>
  <si>
    <t>Hunter® 6F</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</si>
  <si>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</si>
  <si>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</si>
  <si>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</si>
  <si>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</si>
  <si>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</si>
  <si>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</si>
  <si>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</si>
  <si>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</si>
  <si>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</si>
  <si>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</si>
  <si>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</si>
  <si>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</si>
  <si>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</si>
  <si>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</si>
  <si>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</si>
  <si>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</si>
  <si>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</si>
  <si>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</si>
  <si>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</si>
  <si>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</si>
  <si>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</si>
  <si>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</si>
  <si>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</si>
  <si>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</si>
  <si>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</si>
  <si>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</si>
  <si>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</si>
  <si>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</si>
  <si>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</si>
  <si>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</si>
  <si>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</si>
  <si>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</si>
  <si>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</si>
  <si>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</si>
  <si>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</si>
  <si>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</si>
  <si>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</si>
  <si>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</si>
  <si>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</si>
  <si>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</si>
  <si>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</si>
  <si>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</si>
  <si>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</si>
  <si>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</si>
  <si>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</si>
  <si>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</si>
  <si>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</si>
  <si>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</si>
  <si>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</si>
  <si>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</si>
  <si>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</si>
  <si>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</si>
  <si>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</si>
  <si>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</si>
  <si>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</si>
  <si>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</si>
  <si>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</si>
  <si>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</si>
  <si>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</si>
  <si>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</si>
  <si>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</si>
  <si>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</si>
  <si>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</si>
  <si>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</si>
  <si>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</si>
  <si>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Нистратов А.В.</t>
  </si>
  <si>
    <t xml:space="preserve">Заведующий отделения: Д.В. Карчевский </t>
  </si>
  <si>
    <t>Runthrough NS (Floppy)</t>
  </si>
  <si>
    <t>Dolphin</t>
  </si>
  <si>
    <t xml:space="preserve">Наименование </t>
  </si>
  <si>
    <t>Наименование</t>
  </si>
  <si>
    <t>2.5 - 21</t>
  </si>
  <si>
    <t>2.25 - 21</t>
  </si>
  <si>
    <t>DES, Yukon Chrome PC</t>
  </si>
  <si>
    <t>SubMarine Rapido, Invatec</t>
  </si>
  <si>
    <t>5.0 - 20</t>
  </si>
  <si>
    <t>Gaia Second</t>
  </si>
  <si>
    <t>Runthrough NS Intermediate</t>
  </si>
  <si>
    <t>Runthrough NS Hypercoat</t>
  </si>
  <si>
    <t xml:space="preserve">Баллонный катетер коронарный стандартный </t>
  </si>
  <si>
    <t>Whisper MS</t>
  </si>
  <si>
    <t>Winn 200T</t>
  </si>
  <si>
    <t>BasixTOUCH</t>
  </si>
  <si>
    <t>э</t>
  </si>
  <si>
    <t>Соболев Д.А.</t>
  </si>
  <si>
    <t>Шатунова А.И.</t>
  </si>
  <si>
    <t>RadiFocus</t>
  </si>
  <si>
    <t>Дибиров М.А.</t>
  </si>
  <si>
    <t>лучевой</t>
  </si>
  <si>
    <t>Perouse Medical FLAMINGO</t>
  </si>
  <si>
    <t>Фисура О.И.</t>
  </si>
  <si>
    <t>Старшая мед.сетра: О.Н. Черткова</t>
  </si>
  <si>
    <t>Gaia Third</t>
  </si>
  <si>
    <t>50 ml</t>
  </si>
  <si>
    <t>Правый</t>
  </si>
  <si>
    <t>ОКС с ↑ ST</t>
  </si>
  <si>
    <t>Сакулин Н.С.</t>
  </si>
  <si>
    <t>12:12</t>
  </si>
  <si>
    <t>стеноз пркосимального сегмента сегмента 40%, пролонгированный стеноз среднего сегмента 50%.  Антеградный кровоток TIMI III.</t>
  </si>
  <si>
    <t>проходим, стеноз тела ствола ЛКА 40%.</t>
  </si>
  <si>
    <t>бассейн представлен доминантной ВТК, стенозы проксимального сегмента 70% и 50%. Антеградный кровоток TIMI III.</t>
  </si>
  <si>
    <t>С учётом клинических данных совместно с деж.кардиологом Потаповой А.Н. принято решение  о выполнении экстренной реваскуляризации ПКА.</t>
  </si>
  <si>
    <t>150 ml</t>
  </si>
  <si>
    <r>
      <t>1. Контроль места пункции, повязка  на руке до 6 ч.</t>
    </r>
    <r>
      <rPr>
        <i/>
        <sz val="11"/>
        <color theme="1"/>
        <rFont val="Calibri"/>
        <family val="2"/>
        <charset val="204"/>
        <scheme val="minor"/>
      </rPr>
      <t xml:space="preserve"> 2) При доказательной ишемии на фоне ОМТ технически выполнимо стентирование бассейна ОА.</t>
    </r>
  </si>
  <si>
    <r>
      <t xml:space="preserve">Устье ПКА катетеризировано проводниковым катетером Launcher JR 3,5 6Fr. На коронарном проводнике Whisper MS выполнена частичная реканализация до дистальных сегментов ЗМЖВ и ЗБВ. В зону среднего сегмента с полным покрытием 60% стенозов имплантирован DES Resolute Integrity 3,5-30 mm, давлением 11 атм. На контрольной съёмке признаки блокады микроциркуляторного русла (феномен slow-reflow)/ что является показанием для введения блокаторов IIB/IIIA рецепторов (1 флакон 10 мл в дозе 180 мкг/кг). В зону проксимального сегмента с оверлаппингом на предыдущий стент имплантирован  DES Resolute Integrity 3,5-30 mm, давлением 12 атм. Постдилатация стентов БК от системы доставки стента, давлением 16 атм.  На контрольной съёмке признаков краевых диссекций, тромбоза по ОА нет, ангиографический результат достигнут, антеградный кровоток по ПКА восстановлен ближе к </t>
    </r>
    <r>
      <rPr>
        <u/>
        <sz val="11"/>
        <color theme="1"/>
        <rFont val="Times New Roman"/>
        <family val="1"/>
        <charset val="204"/>
      </rPr>
      <t>TIMI III</t>
    </r>
    <r>
      <rPr>
        <sz val="11"/>
        <color theme="1"/>
        <rFont val="Times New Roman"/>
        <family val="1"/>
        <charset val="204"/>
      </rPr>
      <t xml:space="preserve">.  Пациент в стабильном состоянии переводится в ПРИТ для дальнейшего наблюдения и лечения. </t>
    </r>
  </si>
  <si>
    <t>стеноз проксимального сегмента 30%, тотальная окклюзия на уровне среднего сегмента, на границе среднего и дистального сегмента стенозы 60%, неровности контуров дистального сегмента. Антеградный кровоток TIMI 0. Слабые коллатерали из СВ ПНА в СВ ЗМЖВ - Rentrop 1; TTG2.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</si>
</sst>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sz val="10"/>
      <color theme="1"/>
      <name val="Aharoni"/>
      <charset val="177"/>
    </font>
    <font>
      <u/>
      <sz val="10"/>
      <color theme="1"/>
      <name val="Calibri"/>
      <family val="2"/>
      <charset val="204"/>
      <scheme val="minor"/>
    </font>
    <font>
      <u/>
      <sz val="11"/>
      <color theme="1"/>
      <name val="Times New Roman"/>
      <family val="1"/>
      <charset val="204"/>
    </font>
    <font>
      <i/>
      <sz val="11"/>
      <color theme="1"/>
      <name val="Calibri"/>
      <family val="2"/>
      <charset val="204"/>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3"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7" fillId="9" borderId="21" applyNumberFormat="0" applyAlignment="0" applyProtection="0"/>
  </cellStyleXfs>
  <cellXfs count="231">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1"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Border="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pplyProtection="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Border="1" applyAlignment="1" applyProtection="1">
      <alignment vertical="center"/>
      <protection locked="0"/>
    </xf>
    <xf numFmtId="0" fontId="15"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Border="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Border="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Border="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4" fillId="0" borderId="12" xfId="0" applyFont="1" applyBorder="1"/>
    <xf numFmtId="0" fontId="0" fillId="0" borderId="0" xfId="0" applyBorder="1" applyProtection="1">
      <protection locked="0"/>
    </xf>
    <xf numFmtId="165" fontId="15" fillId="0" borderId="7" xfId="0" applyNumberFormat="1" applyFont="1" applyBorder="1" applyAlignment="1" applyProtection="1">
      <alignment horizontal="left" vertical="center"/>
    </xf>
    <xf numFmtId="0" fontId="28" fillId="0" borderId="6" xfId="0" applyFont="1" applyBorder="1" applyAlignment="1" applyProtection="1">
      <alignment vertical="center"/>
    </xf>
    <xf numFmtId="0" fontId="29" fillId="0" borderId="7" xfId="0" applyNumberFormat="1" applyFont="1" applyBorder="1" applyAlignment="1" applyProtection="1">
      <alignment horizontal="left" vertical="center"/>
    </xf>
    <xf numFmtId="0" fontId="15" fillId="0" borderId="7" xfId="0" applyNumberFormat="1" applyFont="1" applyBorder="1" applyAlignment="1" applyProtection="1">
      <alignment horizontal="left" vertical="center"/>
    </xf>
    <xf numFmtId="0" fontId="34" fillId="0" borderId="12" xfId="0" applyFont="1" applyBorder="1" applyProtection="1"/>
    <xf numFmtId="0" fontId="27" fillId="0" borderId="0" xfId="0" applyFont="1" applyBorder="1" applyAlignment="1">
      <alignment horizontal="centerContinuous" vertical="top" wrapText="1"/>
    </xf>
    <xf numFmtId="0" fontId="15" fillId="0" borderId="12" xfId="0" applyFont="1" applyBorder="1" applyAlignment="1" applyProtection="1">
      <alignment vertical="top" wrapText="1"/>
      <protection locked="0"/>
    </xf>
    <xf numFmtId="0" fontId="15" fillId="0" borderId="0" xfId="0" applyFont="1" applyBorder="1" applyAlignment="1" applyProtection="1">
      <alignment vertical="top" wrapText="1"/>
      <protection locked="0"/>
    </xf>
    <xf numFmtId="0" fontId="34" fillId="0" borderId="3" xfId="0" applyNumberFormat="1" applyFont="1" applyBorder="1" applyAlignment="1" applyProtection="1">
      <alignment horizontal="center" vertical="center"/>
      <protection locked="0"/>
    </xf>
    <xf numFmtId="0" fontId="15" fillId="0" borderId="0" xfId="0" applyFont="1" applyBorder="1" applyAlignment="1" applyProtection="1">
      <alignment horizontal="centerContinuous" vertical="top" wrapText="1"/>
      <protection locked="0"/>
    </xf>
    <xf numFmtId="20" fontId="29" fillId="0" borderId="13" xfId="0" applyNumberFormat="1" applyFont="1" applyBorder="1" applyAlignment="1">
      <alignment horizontal="left" vertical="center" wrapText="1"/>
    </xf>
    <xf numFmtId="0" fontId="18" fillId="0" borderId="0" xfId="0" applyFont="1" applyBorder="1" applyAlignment="1">
      <alignment horizontal="centerContinuous" vertical="center"/>
    </xf>
    <xf numFmtId="0" fontId="32" fillId="0" borderId="0" xfId="0" applyFont="1" applyBorder="1" applyAlignment="1">
      <alignment vertical="top"/>
    </xf>
    <xf numFmtId="0" fontId="32" fillId="0" borderId="13" xfId="0" applyFont="1" applyBorder="1" applyAlignment="1">
      <alignment vertical="top"/>
    </xf>
    <xf numFmtId="0" fontId="22" fillId="0" borderId="0" xfId="0" applyFont="1" applyBorder="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4" fillId="0" borderId="0" xfId="0" applyFont="1" applyAlignment="1">
      <alignment horizontal="left" vertical="center"/>
    </xf>
    <xf numFmtId="0" fontId="15" fillId="0" borderId="3" xfId="0" applyFont="1" applyBorder="1" applyAlignment="1" applyProtection="1">
      <alignment vertical="center"/>
    </xf>
    <xf numFmtId="0" fontId="15" fillId="0" borderId="4" xfId="0" applyFont="1" applyBorder="1" applyAlignment="1" applyProtection="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Border="1" applyAlignment="1">
      <alignment horizontal="left" vertical="center"/>
    </xf>
    <xf numFmtId="0" fontId="35" fillId="0" borderId="13" xfId="0" applyFont="1" applyBorder="1" applyAlignment="1" applyProtection="1">
      <alignment horizontal="left"/>
      <protection locked="0"/>
    </xf>
    <xf numFmtId="0" fontId="22" fillId="0" borderId="19" xfId="0" applyFont="1" applyBorder="1" applyAlignment="1" applyProtection="1">
      <alignment horizontal="center" vertical="center"/>
      <protection locked="0"/>
    </xf>
    <xf numFmtId="0" fontId="35" fillId="0" borderId="0" xfId="0" applyFont="1" applyBorder="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pplyProtection="1">
      <alignment vertical="center"/>
    </xf>
    <xf numFmtId="0" fontId="15" fillId="0" borderId="7" xfId="0" applyFont="1" applyBorder="1" applyAlignment="1" applyProtection="1">
      <alignment vertical="center"/>
    </xf>
    <xf numFmtId="0" fontId="22" fillId="0" borderId="20" xfId="0" applyFont="1" applyBorder="1" applyAlignment="1" applyProtection="1">
      <alignment horizontal="center" vertical="center"/>
      <protection locked="0"/>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45" fillId="0" borderId="19" xfId="0" applyFont="1" applyBorder="1" applyAlignment="1" applyProtection="1">
      <alignment horizontal="center" vertical="center"/>
      <protection locked="0"/>
    </xf>
    <xf numFmtId="0" fontId="45" fillId="0" borderId="20" xfId="0" applyFont="1" applyBorder="1" applyAlignment="1" applyProtection="1">
      <alignment horizontal="center"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46" fillId="0" borderId="20" xfId="0" applyNumberFormat="1"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Border="1" applyAlignment="1">
      <alignment horizontal="centerContinuous"/>
    </xf>
    <xf numFmtId="0" fontId="49" fillId="9" borderId="21" xfId="7" applyFont="1" applyBorder="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22" fillId="0" borderId="12" xfId="0" applyFont="1" applyBorder="1" applyAlignment="1">
      <alignment horizontal="left"/>
    </xf>
    <xf numFmtId="0" fontId="16" fillId="0" borderId="0" xfId="0" applyFont="1" applyBorder="1" applyAlignment="1">
      <alignment horizontal="center"/>
    </xf>
    <xf numFmtId="0" fontId="49" fillId="9" borderId="21" xfId="7" applyFont="1" applyBorder="1" applyAlignment="1" applyProtection="1">
      <alignment horizontal="left" vertical="center"/>
    </xf>
    <xf numFmtId="0" fontId="23" fillId="0" borderId="12" xfId="0" applyNumberFormat="1" applyFont="1" applyFill="1" applyBorder="1" applyAlignment="1">
      <alignment horizontal="justify" vertical="center" wrapText="1"/>
    </xf>
    <xf numFmtId="0" fontId="24" fillId="0" borderId="13" xfId="0" applyFont="1" applyFill="1" applyBorder="1" applyAlignment="1" applyProtection="1">
      <alignment horizontal="center" vertical="center"/>
      <protection locked="0"/>
    </xf>
    <xf numFmtId="0" fontId="24" fillId="0" borderId="0" xfId="0" applyFont="1" applyFill="1" applyBorder="1" applyAlignment="1" applyProtection="1">
      <alignment horizontal="justify" vertical="center" wrapText="1"/>
      <protection locked="0"/>
    </xf>
    <xf numFmtId="0" fontId="24" fillId="0" borderId="0" xfId="0" applyFont="1" applyFill="1" applyBorder="1" applyAlignment="1" applyProtection="1">
      <alignment vertical="center"/>
      <protection locked="0"/>
    </xf>
    <xf numFmtId="0" fontId="22" fillId="0" borderId="0" xfId="0" applyFont="1" applyFill="1" applyBorder="1" applyAlignment="1" applyProtection="1">
      <alignment horizontal="left" vertical="top" wrapText="1"/>
      <protection locked="0"/>
    </xf>
    <xf numFmtId="0" fontId="22"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2" fillId="0" borderId="0" xfId="0" applyFont="1" applyFill="1" applyBorder="1" applyAlignment="1" applyProtection="1">
      <alignment horizontal="left" vertical="center" wrapText="1"/>
    </xf>
    <xf numFmtId="0" fontId="0" fillId="0" borderId="0" xfId="0" applyNumberFormat="1" applyAlignment="1">
      <alignment shrinkToFit="1"/>
    </xf>
    <xf numFmtId="20" fontId="16"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1" fillId="0" borderId="0" xfId="0" applyFont="1" applyBorder="1" applyAlignment="1" applyProtection="1">
      <alignment vertical="top" wrapText="1"/>
      <protection locked="0"/>
    </xf>
    <xf numFmtId="0" fontId="53" fillId="0" borderId="0" xfId="0" applyFont="1" applyBorder="1" applyAlignment="1">
      <alignment vertical="top"/>
    </xf>
    <xf numFmtId="0" fontId="54"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8" fillId="0" borderId="0" xfId="0" applyFont="1" applyBorder="1" applyAlignment="1">
      <alignment horizontal="centerContinuous" vertical="center"/>
    </xf>
    <xf numFmtId="0" fontId="50" fillId="0" borderId="0" xfId="0" applyFont="1" applyBorder="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Border="1" applyAlignment="1">
      <alignment horizontal="centerContinuous" vertical="center" wrapText="1"/>
    </xf>
    <xf numFmtId="0" fontId="15" fillId="0" borderId="13" xfId="0" applyFont="1" applyBorder="1" applyAlignment="1" applyProtection="1">
      <alignment vertical="top" wrapText="1"/>
      <protection locked="0"/>
    </xf>
    <xf numFmtId="49" fontId="46" fillId="0" borderId="19" xfId="0" applyNumberFormat="1" applyFont="1" applyBorder="1" applyAlignment="1" applyProtection="1">
      <alignment horizontal="center" vertical="center" wrapText="1"/>
      <protection locked="0"/>
    </xf>
    <xf numFmtId="49" fontId="6"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6" fillId="0" borderId="25" xfId="0" applyFont="1" applyFill="1" applyBorder="1" applyAlignment="1" applyProtection="1">
      <alignment horizontal="center" vertical="center"/>
      <protection locked="0"/>
    </xf>
    <xf numFmtId="0" fontId="56" fillId="0" borderId="26"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Fill="1" applyBorder="1" applyAlignment="1" applyProtection="1">
      <alignment horizontal="center" vertical="center"/>
      <protection locked="0"/>
    </xf>
    <xf numFmtId="0" fontId="11" fillId="0" borderId="32" xfId="0" applyNumberFormat="1" applyFont="1" applyFill="1" applyBorder="1" applyAlignment="1">
      <alignment horizontal="justify" vertical="center" wrapText="1"/>
    </xf>
    <xf numFmtId="0" fontId="23" fillId="0" borderId="32" xfId="0" applyNumberFormat="1" applyFont="1" applyFill="1" applyBorder="1" applyAlignment="1">
      <alignment horizontal="justify" vertical="center" wrapText="1"/>
    </xf>
    <xf numFmtId="0" fontId="23" fillId="0" borderId="34" xfId="0" applyNumberFormat="1" applyFont="1" applyFill="1" applyBorder="1" applyAlignment="1">
      <alignment horizontal="justify" vertical="center" wrapText="1"/>
    </xf>
    <xf numFmtId="0" fontId="56" fillId="0" borderId="35" xfId="0" applyFont="1" applyFill="1" applyBorder="1" applyAlignment="1" applyProtection="1">
      <alignment horizontal="center" vertical="center"/>
      <protection locked="0"/>
    </xf>
    <xf numFmtId="0" fontId="56" fillId="0" borderId="36" xfId="0" applyFont="1" applyFill="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pplyProtection="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25" xfId="0" applyFont="1" applyFill="1" applyBorder="1" applyAlignment="1" applyProtection="1">
      <alignment horizontal="justify" vertical="center" wrapText="1"/>
      <protection locked="0"/>
    </xf>
    <xf numFmtId="0" fontId="56" fillId="0" borderId="35" xfId="0" applyFont="1" applyFill="1" applyBorder="1" applyAlignment="1" applyProtection="1">
      <alignment horizontal="justify" vertical="center" wrapText="1"/>
      <protection locked="0"/>
    </xf>
    <xf numFmtId="0" fontId="3" fillId="0" borderId="0" xfId="0" applyFont="1"/>
    <xf numFmtId="0" fontId="58" fillId="0" borderId="40" xfId="0" applyFont="1" applyBorder="1" applyProtection="1">
      <protection locked="0"/>
    </xf>
    <xf numFmtId="0" fontId="2" fillId="0" borderId="0" xfId="0" applyFont="1"/>
    <xf numFmtId="0" fontId="0" fillId="0" borderId="0" xfId="0" applyAlignment="1">
      <alignment horizontal="center" vertical="top"/>
    </xf>
    <xf numFmtId="0" fontId="59" fillId="0" borderId="0" xfId="0" applyFont="1" applyBorder="1" applyAlignment="1" applyProtection="1">
      <alignment horizontal="justify" vertical="top" wrapText="1"/>
      <protection locked="0"/>
    </xf>
    <xf numFmtId="0" fontId="5" fillId="0" borderId="0" xfId="0" applyFont="1" applyBorder="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8" fillId="0" borderId="0" xfId="0" applyFont="1" applyBorder="1" applyAlignment="1">
      <alignment horizontal="left" vertical="center" wrapText="1"/>
    </xf>
    <xf numFmtId="0" fontId="60" fillId="0" borderId="0" xfId="0" applyFont="1" applyBorder="1" applyAlignment="1" applyProtection="1">
      <alignment horizontal="justify" vertical="top" wrapText="1"/>
      <protection locked="0"/>
    </xf>
    <xf numFmtId="0" fontId="52" fillId="0" borderId="0" xfId="0" applyFont="1" applyBorder="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Border="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1" fillId="0" borderId="0" xfId="0" applyFont="1" applyBorder="1" applyAlignment="1" applyProtection="1">
      <alignment horizontal="justify" vertical="top" wrapText="1"/>
      <protection locked="0"/>
    </xf>
    <xf numFmtId="0" fontId="16" fillId="0" borderId="0" xfId="0" applyFont="1" applyBorder="1" applyAlignment="1" applyProtection="1">
      <alignment horizontal="justify" vertical="top" wrapText="1"/>
      <protection locked="0"/>
    </xf>
    <xf numFmtId="0" fontId="16" fillId="0" borderId="13" xfId="0" applyFont="1" applyBorder="1" applyAlignment="1" applyProtection="1">
      <alignment horizontal="justify" vertical="top" wrapText="1"/>
      <protection locked="0"/>
    </xf>
    <xf numFmtId="0" fontId="16" fillId="0" borderId="3" xfId="0" applyFont="1" applyBorder="1" applyAlignment="1" applyProtection="1">
      <alignment horizontal="justify" vertical="top" wrapText="1"/>
      <protection locked="0"/>
    </xf>
    <xf numFmtId="0" fontId="16" fillId="0" borderId="9" xfId="0" applyFont="1" applyBorder="1" applyAlignment="1" applyProtection="1">
      <alignment horizontal="justify" vertical="top" wrapText="1"/>
      <protection locked="0"/>
    </xf>
    <xf numFmtId="0" fontId="46" fillId="0" borderId="5" xfId="0" applyFont="1" applyBorder="1" applyAlignment="1" applyProtection="1">
      <alignment horizontal="justify" vertical="top" wrapText="1"/>
      <protection locked="0"/>
    </xf>
    <xf numFmtId="0" fontId="46" fillId="0" borderId="11" xfId="0" applyFont="1" applyBorder="1" applyAlignment="1" applyProtection="1">
      <alignment horizontal="justify" vertical="top" wrapText="1"/>
      <protection locked="0"/>
    </xf>
    <xf numFmtId="0" fontId="46" fillId="0" borderId="0" xfId="0" applyFont="1" applyBorder="1" applyAlignment="1" applyProtection="1">
      <alignment horizontal="justify" vertical="top" wrapText="1"/>
      <protection locked="0"/>
    </xf>
    <xf numFmtId="0" fontId="46" fillId="0" borderId="13" xfId="0" applyFont="1" applyBorder="1" applyAlignment="1" applyProtection="1">
      <alignment horizontal="justify" vertical="top" wrapText="1"/>
      <protection locked="0"/>
    </xf>
    <xf numFmtId="0" fontId="46" fillId="0" borderId="3" xfId="0" applyFont="1" applyBorder="1" applyAlignment="1" applyProtection="1">
      <alignment horizontal="justify" vertical="top" wrapText="1"/>
      <protection locked="0"/>
    </xf>
    <xf numFmtId="0" fontId="46" fillId="0" borderId="9" xfId="0" applyFont="1" applyBorder="1" applyAlignment="1" applyProtection="1">
      <alignment horizontal="justify" vertical="top" wrapText="1"/>
      <protection locked="0"/>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Border="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41" fillId="0" borderId="0" xfId="0" applyFont="1" applyBorder="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3" xfId="0" applyFont="1" applyBorder="1" applyAlignment="1" applyProtection="1">
      <alignment horizontal="justify" vertical="top" wrapText="1"/>
      <protection locked="0"/>
    </xf>
    <xf numFmtId="0" fontId="15" fillId="0" borderId="12"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5">
    <dxf>
      <numFmt numFmtId="0" formatCode="General"/>
    </dxf>
    <dxf>
      <alignment horizontal="center" vertical="bottom" textRotation="0" wrapText="0" indent="0" justifyLastLine="0" shrinkToFit="0" readingOrder="0"/>
    </dxf>
    <dxf>
      <alignment horizontal="center"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4" dataDxfId="93" tableBorderDxfId="92" totalsRowBorderDxfId="91">
  <tableColumns count="5">
    <tableColumn id="1" name="Должность" headerRowDxfId="90" dataDxfId="89"/>
    <tableColumn id="5" name="Столбец2" headerRowDxfId="88" dataDxfId="87"/>
    <tableColumn id="4" name="Столбец1" headerRowDxfId="86" dataDxfId="85"/>
    <tableColumn id="2" name="Бригада_1" headerRowDxfId="84" dataDxfId="83"/>
    <tableColumn id="3" name="Бригада_2" headerRowDxfId="82" dataDxfId="81"/>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4">
  <tableColumns count="4">
    <tableColumn id="1" name="Модель"/>
    <tableColumn id="2" name="Код модели" dataDxfId="33"/>
    <tableColumn id="3" name="Метод"/>
    <tableColumn id="4" name="Код метода" dataDxfId="32"/>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59" totalsRowShown="0">
  <sortState ref="A2:C58">
    <sortCondition ref="B2:B58"/>
    <sortCondition ref="C2:C58"/>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81" totalsRowShown="0" headerRowDxfId="31">
  <sortState ref="AF2:AG57">
    <sortCondition ref="AF2:AF57"/>
    <sortCondition ref="AG2:AG57"/>
  </sortState>
  <tableColumns count="2">
    <tableColumn id="3" name="Тип" dataDxfId="30"/>
    <tableColumn id="1" name="Размеры" dataDxfId="29"/>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63"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7" name="Таблица17" displayName="Таблица17" ref="AI11:AJ15" totalsRowShown="0" headerRowDxfId="2">
  <autoFilter ref="AI11:AJ15"/>
  <tableColumns count="2">
    <tableColumn id="1" name="Код" dataDxfId="1"/>
    <tableColumn id="2" name="Наименование"/>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M1:AM11" totalsRowShown="0">
  <autoFilter ref="AM1:AM11"/>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5" name="Сотрудники" displayName="Сотрудники" ref="A1:C17" totalsRowShown="0">
  <autoFilter ref="A1:C17"/>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id="10" name="Сотрудники_2" displayName="Сотрудники_2" ref="A20:B87" totalsRowShown="0">
  <autoFilter ref="A20:B87"/>
  <sortState ref="A21:B87">
    <sortCondition ref="A21:A87"/>
    <sortCondition ref="B21:B87"/>
  </sortState>
  <tableColumns count="2">
    <tableColumn id="1" name="Должность"/>
    <tableColumn id="2" name="Сотрудник"/>
  </tableColumns>
  <tableStyleInfo name="TableStyleMedium3"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80" dataDxfId="79">
  <tableColumns count="2">
    <tableColumn id="1" name="Столбец1" headerRowDxfId="78" dataDxfId="77"/>
    <tableColumn id="2" name="Столбец2" headerRowDxfId="76" dataDxfId="75"/>
  </tableColumns>
  <tableStyleInfo showFirstColumn="0" showLastColumn="0" showRowStripes="1" showColumnStripes="0"/>
</table>
</file>

<file path=xl/tables/table20.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4" dataDxfId="73" tableBorderDxfId="72" totalsRowBorderDxfId="71">
  <tableColumns count="5">
    <tableColumn id="1" name="Должность" headerRowDxfId="70" dataDxfId="69"/>
    <tableColumn id="5" name="Столбец2" headerRowDxfId="68" dataDxfId="67"/>
    <tableColumn id="4" name="Столбец1" headerRowDxfId="66" dataDxfId="65"/>
    <tableColumn id="2" name="Бригада_1" headerRowDxfId="64" dataDxfId="63"/>
    <tableColumn id="3" name="Бригада_2" headerRowDxfId="62" dataDxfId="61">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60" dataDxfId="59">
  <tableColumns count="2">
    <tableColumn id="1" name="Столбец1" headerRowDxfId="58" dataDxfId="57"/>
    <tableColumn id="2" name="Столбец2" headerRowDxfId="56" dataDxfId="55">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4" headerRowBorderDxfId="53" tableBorderDxfId="52">
  <tableColumns count="4">
    <tableColumn id="1" name="Тип материала " dataDxfId="51">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50"/>
    <tableColumn id="3" name="Размер" dataDxfId="49"/>
    <tableColumn id="4" name="Количество" dataDxfId="48"/>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7" dataDxfId="46">
  <tableColumns count="2">
    <tableColumn id="1" name="Код ЕНМУ" totalsRowFunction="custom" dataDxfId="45">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4"/>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3" tableBorderDxfId="42">
  <tableColumns count="4">
    <tableColumn id="1" name="№" dataDxfId="41"/>
    <tableColumn id="2" name="Код услуги" dataDxfId="40"/>
    <tableColumn id="3" name="Номенклатура мед.услуги" dataDxfId="39"/>
    <tableColumn id="4" name="Рентгенэндоваскулярная диагностика и лечение" dataDxfId="38"/>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9" totalsRowShown="0" headerRowDxfId="37">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2:F20" totalsRowShown="0" dataDxfId="36">
  <tableColumns count="1">
    <tableColumn id="1" name="Диагноз"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showWhiteSpace="0" view="pageBreakPreview" topLeftCell="A13" zoomScaleNormal="100" zoomScaleSheetLayoutView="100" zoomScalePageLayoutView="90" workbookViewId="0">
      <selection activeCell="J33" sqref="J33"/>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c r="A6" s="207" t="s">
        <v>276</v>
      </c>
      <c r="B6" s="208"/>
      <c r="C6" s="208"/>
      <c r="D6" s="208"/>
      <c r="E6" s="208"/>
      <c r="F6" s="208"/>
      <c r="G6" s="208"/>
      <c r="H6" s="209"/>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254</v>
      </c>
      <c r="B8" s="25">
        <v>44905</v>
      </c>
      <c r="C8" s="60"/>
      <c r="D8" s="21" t="s">
        <v>248</v>
      </c>
      <c r="E8" s="34"/>
      <c r="F8" s="34"/>
      <c r="G8" s="22"/>
      <c r="H8" s="23"/>
    </row>
    <row r="9" spans="1:8" ht="15.6" customHeight="1">
      <c r="A9" s="26" t="s">
        <v>256</v>
      </c>
      <c r="B9" s="27">
        <v>0.69791666666666663</v>
      </c>
      <c r="C9" s="60"/>
      <c r="D9" s="115" t="s">
        <v>234</v>
      </c>
      <c r="E9" s="111"/>
      <c r="F9" s="111"/>
      <c r="G9" s="28" t="s">
        <v>225</v>
      </c>
      <c r="H9" s="30"/>
    </row>
    <row r="10" spans="1:8" ht="15.6" customHeight="1" thickBot="1">
      <c r="A10" s="99" t="s">
        <v>257</v>
      </c>
      <c r="B10" s="100">
        <v>0.70486111111111116</v>
      </c>
      <c r="C10" s="61"/>
      <c r="D10" s="116" t="s">
        <v>235</v>
      </c>
      <c r="E10" s="112"/>
      <c r="F10" s="112"/>
      <c r="G10" s="29" t="s">
        <v>231</v>
      </c>
      <c r="H10" s="31"/>
    </row>
    <row r="11" spans="1:8" ht="18" thickTop="1" thickBot="1">
      <c r="A11" s="106" t="s">
        <v>255</v>
      </c>
      <c r="B11" s="107" t="s">
        <v>477</v>
      </c>
      <c r="C11" s="62"/>
      <c r="D11" s="116" t="s">
        <v>232</v>
      </c>
      <c r="E11" s="112"/>
      <c r="F11" s="112"/>
      <c r="G11" s="29" t="s">
        <v>317</v>
      </c>
      <c r="H11" s="31"/>
    </row>
    <row r="12" spans="1:8" ht="16.5" thickTop="1">
      <c r="A12" s="97" t="s">
        <v>8</v>
      </c>
      <c r="B12" s="98">
        <v>20338</v>
      </c>
      <c r="C12" s="63"/>
      <c r="D12" s="116" t="s">
        <v>369</v>
      </c>
      <c r="E12" s="112"/>
      <c r="F12" s="112"/>
      <c r="G12" s="29" t="s">
        <v>239</v>
      </c>
      <c r="H12" s="31"/>
    </row>
    <row r="13" spans="1:8" ht="15.75">
      <c r="A13" s="20" t="s">
        <v>10</v>
      </c>
      <c r="B13" s="35">
        <f>DATEDIF(B12,B8,"y")</f>
        <v>67</v>
      </c>
      <c r="C13" s="63"/>
      <c r="D13" s="116"/>
      <c r="E13" s="112"/>
      <c r="F13" s="112"/>
      <c r="G13" s="29"/>
      <c r="H13" s="31"/>
    </row>
    <row r="14" spans="1:8" ht="15.75">
      <c r="A14" s="20" t="s">
        <v>12</v>
      </c>
      <c r="B14" s="24">
        <v>19480</v>
      </c>
      <c r="C14" s="63"/>
      <c r="D14" s="41"/>
      <c r="E14" s="41"/>
      <c r="F14" s="41"/>
      <c r="G14" s="42"/>
      <c r="H14" s="64"/>
    </row>
    <row r="15" spans="1:8" ht="15.75">
      <c r="A15" s="20" t="s">
        <v>195</v>
      </c>
      <c r="B15" s="24">
        <v>35</v>
      </c>
      <c r="C15" s="18"/>
      <c r="D15" s="41"/>
      <c r="E15" s="41"/>
      <c r="F15" s="41"/>
      <c r="G15" s="113" t="s">
        <v>337</v>
      </c>
      <c r="H15" s="114" t="s">
        <v>341</v>
      </c>
    </row>
    <row r="16" spans="1:8" ht="15.6" customHeight="1">
      <c r="A16" s="20" t="s">
        <v>134</v>
      </c>
      <c r="B16" s="24" t="s">
        <v>476</v>
      </c>
      <c r="C16" s="18"/>
      <c r="D16" s="41"/>
      <c r="E16" s="41"/>
      <c r="F16" s="41"/>
      <c r="G16" s="159" t="s">
        <v>478</v>
      </c>
      <c r="H16" s="117">
        <v>698</v>
      </c>
    </row>
    <row r="17" spans="1:8" ht="14.45" customHeight="1">
      <c r="A17" s="45"/>
      <c r="B17" s="36"/>
      <c r="C17" s="36"/>
      <c r="D17" s="105"/>
      <c r="E17" s="105"/>
      <c r="F17" s="105"/>
      <c r="G17" s="36"/>
      <c r="H17" s="46"/>
    </row>
    <row r="18" spans="1:8" ht="14.45" customHeight="1">
      <c r="A18" s="65" t="s">
        <v>251</v>
      </c>
      <c r="B18" s="104" t="s">
        <v>475</v>
      </c>
      <c r="C18" s="18"/>
      <c r="D18" s="33" t="s">
        <v>273</v>
      </c>
      <c r="E18" s="33"/>
      <c r="F18" s="33"/>
      <c r="G18" s="101" t="s">
        <v>252</v>
      </c>
      <c r="H18" s="102" t="s">
        <v>469</v>
      </c>
    </row>
    <row r="19" spans="1:8" ht="14.45" customHeight="1">
      <c r="A19" s="45"/>
      <c r="B19" s="36"/>
      <c r="C19" s="36"/>
      <c r="D19" s="39"/>
      <c r="E19" s="39"/>
      <c r="F19" s="39"/>
      <c r="G19" s="36"/>
      <c r="H19" s="46"/>
    </row>
    <row r="20" spans="1:8" ht="14.45" customHeight="1">
      <c r="A20" s="65" t="s">
        <v>275</v>
      </c>
      <c r="B20" s="210" t="s">
        <v>480</v>
      </c>
      <c r="C20" s="211"/>
      <c r="D20" s="211"/>
      <c r="E20" s="211"/>
      <c r="F20" s="211"/>
      <c r="G20" s="211"/>
      <c r="H20" s="212"/>
    </row>
    <row r="21" spans="1:8">
      <c r="A21" s="66"/>
      <c r="B21" s="213"/>
      <c r="C21" s="213"/>
      <c r="D21" s="213"/>
      <c r="E21" s="213"/>
      <c r="F21" s="213"/>
      <c r="G21" s="213"/>
      <c r="H21" s="214"/>
    </row>
    <row r="22" spans="1:8" ht="15.6" customHeight="1">
      <c r="A22" s="67" t="s">
        <v>334</v>
      </c>
      <c r="B22" s="215" t="s">
        <v>479</v>
      </c>
      <c r="C22" s="215"/>
      <c r="D22" s="215"/>
      <c r="E22" s="215"/>
      <c r="F22" s="215"/>
      <c r="G22" s="215"/>
      <c r="H22" s="216"/>
    </row>
    <row r="23" spans="1:8" ht="14.45" customHeight="1">
      <c r="A23" s="43"/>
      <c r="B23" s="217"/>
      <c r="C23" s="217"/>
      <c r="D23" s="217"/>
      <c r="E23" s="217"/>
      <c r="F23" s="217"/>
      <c r="G23" s="217"/>
      <c r="H23" s="218"/>
    </row>
    <row r="24" spans="1:8" ht="14.45" customHeight="1">
      <c r="A24" s="68"/>
      <c r="B24" s="217"/>
      <c r="C24" s="217"/>
      <c r="D24" s="217"/>
      <c r="E24" s="217"/>
      <c r="F24" s="217"/>
      <c r="G24" s="217"/>
      <c r="H24" s="218"/>
    </row>
    <row r="25" spans="1:8" ht="14.45" customHeight="1">
      <c r="A25" s="43"/>
      <c r="B25" s="217"/>
      <c r="C25" s="217"/>
      <c r="D25" s="217"/>
      <c r="E25" s="217"/>
      <c r="F25" s="217"/>
      <c r="G25" s="217"/>
      <c r="H25" s="218"/>
    </row>
    <row r="26" spans="1:8" ht="14.45" customHeight="1">
      <c r="A26" s="45"/>
      <c r="B26" s="219"/>
      <c r="C26" s="219"/>
      <c r="D26" s="219"/>
      <c r="E26" s="219"/>
      <c r="F26" s="219"/>
      <c r="G26" s="219"/>
      <c r="H26" s="220"/>
    </row>
    <row r="27" spans="1:8" ht="14.45" customHeight="1">
      <c r="A27" s="67" t="s">
        <v>335</v>
      </c>
      <c r="B27" s="215" t="s">
        <v>481</v>
      </c>
      <c r="C27" s="215"/>
      <c r="D27" s="215"/>
      <c r="E27" s="215"/>
      <c r="F27" s="215"/>
      <c r="G27" s="215"/>
      <c r="H27" s="216"/>
    </row>
    <row r="28" spans="1:8" ht="15.6" customHeight="1">
      <c r="A28" s="43"/>
      <c r="B28" s="217"/>
      <c r="C28" s="217"/>
      <c r="D28" s="217"/>
      <c r="E28" s="217"/>
      <c r="F28" s="217"/>
      <c r="G28" s="217"/>
      <c r="H28" s="218"/>
    </row>
    <row r="29" spans="1:8" ht="14.45" customHeight="1">
      <c r="A29" s="43"/>
      <c r="B29" s="217"/>
      <c r="C29" s="217"/>
      <c r="D29" s="217"/>
      <c r="E29" s="217"/>
      <c r="F29" s="217"/>
      <c r="G29" s="217"/>
      <c r="H29" s="218"/>
    </row>
    <row r="30" spans="1:8" ht="14.45" customHeight="1">
      <c r="A30" s="37"/>
      <c r="B30" s="217"/>
      <c r="C30" s="217"/>
      <c r="D30" s="217"/>
      <c r="E30" s="217"/>
      <c r="F30" s="217"/>
      <c r="G30" s="217"/>
      <c r="H30" s="218"/>
    </row>
    <row r="31" spans="1:8" ht="14.45" customHeight="1">
      <c r="A31" s="38"/>
      <c r="B31" s="219"/>
      <c r="C31" s="219"/>
      <c r="D31" s="219"/>
      <c r="E31" s="219"/>
      <c r="F31" s="219"/>
      <c r="G31" s="219"/>
      <c r="H31" s="220"/>
    </row>
    <row r="32" spans="1:8" ht="14.45" customHeight="1">
      <c r="A32" s="67" t="s">
        <v>336</v>
      </c>
      <c r="B32" s="215" t="s">
        <v>486</v>
      </c>
      <c r="C32" s="215"/>
      <c r="D32" s="215"/>
      <c r="E32" s="215"/>
      <c r="F32" s="215"/>
      <c r="G32" s="215"/>
      <c r="H32" s="216"/>
    </row>
    <row r="33" spans="1:8" ht="14.45" customHeight="1">
      <c r="A33" s="43"/>
      <c r="B33" s="217"/>
      <c r="C33" s="217"/>
      <c r="D33" s="217"/>
      <c r="E33" s="217"/>
      <c r="F33" s="217"/>
      <c r="G33" s="217"/>
      <c r="H33" s="218"/>
    </row>
    <row r="34" spans="1:8" ht="15.6" customHeight="1">
      <c r="A34" s="43"/>
      <c r="B34" s="217"/>
      <c r="C34" s="217"/>
      <c r="D34" s="217"/>
      <c r="E34" s="217"/>
      <c r="F34" s="217"/>
      <c r="G34" s="217"/>
      <c r="H34" s="218"/>
    </row>
    <row r="35" spans="1:8" ht="14.45" customHeight="1">
      <c r="A35" s="43"/>
      <c r="B35" s="217"/>
      <c r="C35" s="217"/>
      <c r="D35" s="217"/>
      <c r="E35" s="217"/>
      <c r="F35" s="217"/>
      <c r="G35" s="217"/>
      <c r="H35" s="218"/>
    </row>
    <row r="36" spans="1:8" ht="15.6" customHeight="1">
      <c r="A36" s="151"/>
      <c r="B36" s="217"/>
      <c r="C36" s="217"/>
      <c r="D36" s="217"/>
      <c r="E36" s="217"/>
      <c r="F36" s="217"/>
      <c r="G36" s="217"/>
      <c r="H36" s="218"/>
    </row>
    <row r="37" spans="1:8" ht="14.45" customHeight="1">
      <c r="A37" s="43"/>
      <c r="B37" s="146"/>
      <c r="C37" s="18"/>
      <c r="D37" s="203" t="str">
        <f>IF($A$6=Вмешательства!$D$3,Вмешательства!$N$2,"")</f>
        <v/>
      </c>
      <c r="E37" s="203"/>
      <c r="F37" s="147"/>
      <c r="G37" s="147"/>
      <c r="H37" s="152"/>
    </row>
    <row r="38" spans="1:8" ht="14.45" customHeight="1">
      <c r="A38" s="43"/>
      <c r="B38" s="146"/>
      <c r="C38" s="153"/>
      <c r="D38" s="204"/>
      <c r="E38" s="205"/>
      <c r="F38" s="205"/>
      <c r="G38" s="205"/>
      <c r="H38" s="206"/>
    </row>
    <row r="39" spans="1:8" ht="14.45" customHeight="1">
      <c r="A39" s="40"/>
      <c r="B39" s="147"/>
      <c r="C39" s="153"/>
      <c r="D39" s="205"/>
      <c r="E39" s="205"/>
      <c r="F39" s="205"/>
      <c r="G39" s="205"/>
      <c r="H39" s="206"/>
    </row>
    <row r="40" spans="1:8" ht="14.45" customHeight="1">
      <c r="A40" s="40"/>
      <c r="B40" s="147"/>
      <c r="C40" s="153"/>
      <c r="D40" s="205"/>
      <c r="E40" s="205"/>
      <c r="F40" s="205"/>
      <c r="G40" s="205"/>
      <c r="H40" s="206"/>
    </row>
    <row r="41" spans="1:8" ht="14.45" customHeight="1">
      <c r="A41" s="40"/>
      <c r="B41" s="147"/>
      <c r="C41" s="153"/>
      <c r="D41" s="205"/>
      <c r="E41" s="205"/>
      <c r="F41" s="205"/>
      <c r="G41" s="205"/>
      <c r="H41" s="206"/>
    </row>
    <row r="42" spans="1:8" ht="14.45" customHeight="1">
      <c r="A42" s="40"/>
      <c r="B42" s="147"/>
      <c r="C42" s="154"/>
      <c r="D42" s="157" t="s">
        <v>250</v>
      </c>
      <c r="E42" s="47"/>
      <c r="F42" s="47"/>
      <c r="G42" s="47"/>
      <c r="H42" s="69"/>
    </row>
    <row r="43" spans="1:8" ht="14.45" customHeight="1">
      <c r="A43" s="40"/>
      <c r="B43" s="147"/>
      <c r="C43" s="155"/>
      <c r="D43" s="200" t="s">
        <v>482</v>
      </c>
      <c r="E43" s="201"/>
      <c r="F43" s="201"/>
      <c r="G43" s="201"/>
      <c r="H43" s="202"/>
    </row>
    <row r="44" spans="1:8" ht="14.45" customHeight="1">
      <c r="A44" s="40"/>
      <c r="B44" s="147"/>
      <c r="C44" s="155"/>
      <c r="D44" s="201"/>
      <c r="E44" s="201"/>
      <c r="F44" s="201"/>
      <c r="G44" s="201"/>
      <c r="H44" s="202"/>
    </row>
    <row r="45" spans="1:8" ht="14.45" customHeight="1">
      <c r="A45" s="40"/>
      <c r="B45" s="147"/>
      <c r="C45" s="155"/>
      <c r="D45" s="201"/>
      <c r="E45" s="201"/>
      <c r="F45" s="201"/>
      <c r="G45" s="201"/>
      <c r="H45" s="202"/>
    </row>
    <row r="46" spans="1:8">
      <c r="A46" s="40"/>
      <c r="B46" s="147"/>
      <c r="C46" s="155"/>
      <c r="D46" s="201"/>
      <c r="E46" s="201"/>
      <c r="F46" s="201"/>
      <c r="G46" s="201"/>
      <c r="H46" s="202"/>
    </row>
    <row r="47" spans="1:8">
      <c r="A47" s="43"/>
      <c r="B47" s="18"/>
      <c r="C47" s="155"/>
      <c r="D47" s="201"/>
      <c r="E47" s="201"/>
      <c r="F47" s="201"/>
      <c r="G47" s="201"/>
      <c r="H47" s="202"/>
    </row>
    <row r="48" spans="1:8">
      <c r="A48" s="43"/>
      <c r="B48" s="18"/>
      <c r="C48" s="155"/>
      <c r="D48" s="201"/>
      <c r="E48" s="201"/>
      <c r="F48" s="201"/>
      <c r="G48" s="201"/>
      <c r="H48" s="202"/>
    </row>
    <row r="49" spans="1:13">
      <c r="A49" s="45"/>
      <c r="B49" s="36"/>
      <c r="C49" s="156"/>
      <c r="D49" s="201"/>
      <c r="E49" s="201"/>
      <c r="F49" s="201"/>
      <c r="G49" s="201"/>
      <c r="H49" s="202"/>
    </row>
    <row r="50" spans="1:13">
      <c r="A50" s="43"/>
      <c r="B50" s="18"/>
      <c r="C50" s="18"/>
      <c r="D50" s="201"/>
      <c r="E50" s="201"/>
      <c r="F50" s="201"/>
      <c r="G50" s="201"/>
      <c r="H50" s="202"/>
      <c r="M50" t="s">
        <v>274</v>
      </c>
    </row>
    <row r="51" spans="1:13">
      <c r="A51" s="70" t="s">
        <v>267</v>
      </c>
      <c r="B51" s="71" t="s">
        <v>474</v>
      </c>
      <c r="C51" s="18"/>
      <c r="D51" s="18"/>
      <c r="E51" s="18"/>
      <c r="F51" s="18"/>
      <c r="G51" s="89" t="str">
        <f>$G$9</f>
        <v>Щербаков А.С.</v>
      </c>
      <c r="H51" s="72"/>
    </row>
    <row r="52" spans="1:13">
      <c r="A52" s="43"/>
      <c r="B52" s="18"/>
      <c r="C52" s="18"/>
      <c r="D52" s="18"/>
      <c r="E52" s="18"/>
      <c r="F52" s="18"/>
      <c r="G52" s="18"/>
      <c r="H52" s="44"/>
    </row>
    <row r="53" spans="1:13">
      <c r="A53" s="73" t="s">
        <v>269</v>
      </c>
      <c r="B53" s="74" t="s">
        <v>381</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"лучевой,ульнарный,локтевой,дистальный,бедренный,rad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tabSelected="1" showWhiteSpace="0" view="pageBreakPreview" zoomScaleNormal="100" zoomScaleSheetLayoutView="100" zoomScalePageLayoutView="90" workbookViewId="0">
      <selection activeCell="J35" sqref="J35"/>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ht="15.6" customHeight="1">
      <c r="A6" s="222" t="s">
        <v>271</v>
      </c>
      <c r="B6" s="223"/>
      <c r="C6" s="223"/>
      <c r="D6" s="223"/>
      <c r="E6" s="223"/>
      <c r="F6" s="223"/>
      <c r="G6" s="223"/>
      <c r="H6" s="224"/>
    </row>
    <row r="7" spans="1:8" ht="21.6" customHeight="1">
      <c r="A7" s="222"/>
      <c r="B7" s="223"/>
      <c r="C7" s="223"/>
      <c r="D7" s="223"/>
      <c r="E7" s="223"/>
      <c r="F7" s="223"/>
      <c r="G7" s="223"/>
      <c r="H7" s="224"/>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s="18"/>
      <c r="C8" s="221" t="s">
        <v>279</v>
      </c>
      <c r="D8" s="221"/>
      <c r="E8" s="221"/>
      <c r="F8" s="83">
        <v>2</v>
      </c>
      <c r="G8" s="145" t="s">
        <v>379</v>
      </c>
      <c r="H8" s="197"/>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Код модели: 21166</v>
      </c>
      <c r="B9" s="18"/>
      <c r="C9" s="221"/>
      <c r="D9" s="221"/>
      <c r="E9" s="221"/>
      <c r="F9" s="83"/>
      <c r="G9" s="145"/>
      <c r="H9" s="44"/>
    </row>
    <row r="10" spans="1:8">
      <c r="A10" s="57" t="str">
        <f>"Код метода:"&amp;" "&amp;IF(ISBLANK(H8),IF(SUM(F8:F10)=1,47,IF(SUM(F8:F10)=2,46,IF(SUM(F8:F10)&gt;=3,45,""))),"")</f>
        <v>Код метода: 46</v>
      </c>
      <c r="B10" s="18"/>
      <c r="C10" s="221"/>
      <c r="D10" s="221"/>
      <c r="E10" s="221"/>
      <c r="F10" s="83"/>
      <c r="G10" s="93"/>
      <c r="H10" s="44"/>
    </row>
    <row r="11" spans="1:8">
      <c r="A11" s="43"/>
      <c r="B11" s="18"/>
      <c r="C11" s="62"/>
      <c r="D11" s="18"/>
      <c r="E11" s="18"/>
      <c r="F11" s="18"/>
      <c r="G11" s="18"/>
      <c r="H11" s="44"/>
    </row>
    <row r="12" spans="1:8" ht="18.75">
      <c r="A12" s="90" t="s">
        <v>254</v>
      </c>
      <c r="B12" s="25">
        <f>КАГ!B8</f>
        <v>44905</v>
      </c>
      <c r="C12" s="63"/>
      <c r="D12" s="21" t="s">
        <v>248</v>
      </c>
      <c r="E12" s="34"/>
      <c r="F12" s="34"/>
      <c r="G12" s="22"/>
      <c r="H12" s="23"/>
    </row>
    <row r="13" spans="1:8" ht="15.75">
      <c r="A13" s="91" t="s">
        <v>256</v>
      </c>
      <c r="B13" s="27">
        <v>0.70486111111111116</v>
      </c>
      <c r="C13" s="63"/>
      <c r="D13" s="115" t="s">
        <v>234</v>
      </c>
      <c r="E13" s="111"/>
      <c r="F13" s="111"/>
      <c r="G13" s="95" t="str">
        <f>КАГ!G9</f>
        <v>Щербаков А.С.</v>
      </c>
      <c r="H13" s="108" t="str">
        <f>IF(ISBLANK(КАГ!H9),"",КАГ!H9)</f>
        <v/>
      </c>
    </row>
    <row r="14" spans="1:8" ht="16.5" thickBot="1">
      <c r="A14" s="91" t="s">
        <v>257</v>
      </c>
      <c r="B14" s="27">
        <v>0.75</v>
      </c>
      <c r="C14" s="63"/>
      <c r="D14" s="116" t="s">
        <v>235</v>
      </c>
      <c r="E14" s="112"/>
      <c r="F14" s="112"/>
      <c r="G14" s="96" t="str">
        <f>КАГ!G10</f>
        <v>Трунова А.С.</v>
      </c>
      <c r="H14" s="109" t="str">
        <f>IF(ISBLANK(КАГ!H10),"",КАГ!H10)</f>
        <v/>
      </c>
    </row>
    <row r="15" spans="1:8" ht="18" thickTop="1" thickBot="1">
      <c r="A15" s="106" t="s">
        <v>255</v>
      </c>
      <c r="B15" s="190" t="str">
        <f>КАГ!B11</f>
        <v>Сакулин Н.С.</v>
      </c>
      <c r="C15" s="18"/>
      <c r="D15" s="116" t="s">
        <v>232</v>
      </c>
      <c r="E15" s="112"/>
      <c r="F15" s="112"/>
      <c r="G15" s="96" t="str">
        <f>КАГ!G11</f>
        <v>Молотков А.В.</v>
      </c>
      <c r="H15" s="109" t="str">
        <f>IF(ISBLANK(КАГ!H11),"",КАГ!H11)</f>
        <v/>
      </c>
    </row>
    <row r="16" spans="1:8" ht="16.5" thickTop="1">
      <c r="A16" s="76" t="s">
        <v>8</v>
      </c>
      <c r="B16" s="75">
        <f>КАГ!B12</f>
        <v>20338</v>
      </c>
      <c r="C16" s="18"/>
      <c r="D16" s="116" t="s">
        <v>369</v>
      </c>
      <c r="E16" s="112"/>
      <c r="F16" s="112"/>
      <c r="G16" s="96" t="str">
        <f>КАГ!G12</f>
        <v>Мишина Е.А</v>
      </c>
      <c r="H16" s="109" t="str">
        <f>IF(ISBLANK(КАГ!H12),"",КАГ!H12)</f>
        <v/>
      </c>
    </row>
    <row r="17" spans="1:8" ht="15.75">
      <c r="A17" s="76" t="s">
        <v>10</v>
      </c>
      <c r="B17" s="77">
        <f>КАГ!B13</f>
        <v>67</v>
      </c>
      <c r="C17" s="18"/>
      <c r="D17" s="116" t="s">
        <v>246</v>
      </c>
      <c r="E17" s="112"/>
      <c r="F17" s="112"/>
      <c r="G17" s="96" t="str">
        <f>IF(ISBLANK(КАГ!G13),"",КАГ!G13)</f>
        <v/>
      </c>
      <c r="H17" s="109" t="str">
        <f>IF(ISBLANK(КАГ!H13),"",КАГ!H13)</f>
        <v/>
      </c>
    </row>
    <row r="18" spans="1:8" ht="15.75">
      <c r="A18" s="76" t="s">
        <v>12</v>
      </c>
      <c r="B18" s="78">
        <f>КАГ!B14</f>
        <v>19480</v>
      </c>
      <c r="C18" s="18"/>
      <c r="D18" s="18"/>
      <c r="E18" s="18"/>
      <c r="F18" s="18"/>
      <c r="G18" s="18"/>
      <c r="H18" s="44"/>
    </row>
    <row r="19" spans="1:8" ht="14.45" customHeight="1">
      <c r="A19" s="76" t="s">
        <v>195</v>
      </c>
      <c r="B19" s="78">
        <f>КАГ!B15</f>
        <v>35</v>
      </c>
      <c r="C19" s="80"/>
      <c r="D19" s="80"/>
      <c r="E19" s="80"/>
      <c r="F19" s="80"/>
      <c r="G19" s="103" t="s">
        <v>337</v>
      </c>
      <c r="H19" s="110" t="s">
        <v>338</v>
      </c>
    </row>
    <row r="20" spans="1:8" ht="14.45" customHeight="1">
      <c r="A20" s="76" t="s">
        <v>134</v>
      </c>
      <c r="B20" s="75" t="str">
        <f>КАГ!B16</f>
        <v>ОКС с ↑ ST</v>
      </c>
      <c r="C20" s="82"/>
      <c r="D20" s="82"/>
      <c r="E20" s="82"/>
      <c r="F20" s="82"/>
      <c r="G20" s="160" t="str">
        <f>КАГ!G16</f>
        <v>12:12</v>
      </c>
      <c r="H20" s="118">
        <f>КАГ!H16</f>
        <v>698</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Реканализация:</v>
      </c>
      <c r="H22" s="85">
        <f>IFERROR(SUM(IF($B$20=Вмешательства!F13,SUM(КАГ!$B$9+0.01),"")),"")</f>
        <v>0.70791666666666664</v>
      </c>
    </row>
    <row r="23" spans="1:8" ht="14.45" customHeight="1">
      <c r="A23" s="227" t="s">
        <v>485</v>
      </c>
      <c r="B23" s="228"/>
      <c r="C23" s="228"/>
      <c r="D23" s="228"/>
      <c r="E23" s="228"/>
      <c r="F23" s="228"/>
      <c r="G23" s="228"/>
      <c r="H23" s="229"/>
    </row>
    <row r="24" spans="1:8" ht="14.45" customHeight="1">
      <c r="A24" s="230"/>
      <c r="B24" s="228"/>
      <c r="C24" s="228"/>
      <c r="D24" s="228"/>
      <c r="E24" s="228"/>
      <c r="F24" s="228"/>
      <c r="G24" s="228"/>
      <c r="H24" s="229"/>
    </row>
    <row r="25" spans="1:8" ht="14.45" customHeight="1">
      <c r="A25" s="230"/>
      <c r="B25" s="228"/>
      <c r="C25" s="228"/>
      <c r="D25" s="228"/>
      <c r="E25" s="228"/>
      <c r="F25" s="228"/>
      <c r="G25" s="228"/>
      <c r="H25" s="229"/>
    </row>
    <row r="26" spans="1:8" ht="14.45" customHeight="1">
      <c r="A26" s="230"/>
      <c r="B26" s="228"/>
      <c r="C26" s="228"/>
      <c r="D26" s="228"/>
      <c r="E26" s="228"/>
      <c r="F26" s="228"/>
      <c r="G26" s="228"/>
      <c r="H26" s="229"/>
    </row>
    <row r="27" spans="1:8" ht="14.45" customHeight="1">
      <c r="A27" s="230"/>
      <c r="B27" s="228"/>
      <c r="C27" s="228"/>
      <c r="D27" s="228"/>
      <c r="E27" s="228"/>
      <c r="F27" s="228"/>
      <c r="G27" s="228"/>
      <c r="H27" s="229"/>
    </row>
    <row r="28" spans="1:8" ht="14.45" customHeight="1">
      <c r="A28" s="230"/>
      <c r="B28" s="228"/>
      <c r="C28" s="228"/>
      <c r="D28" s="228"/>
      <c r="E28" s="228"/>
      <c r="F28" s="228"/>
      <c r="G28" s="228"/>
      <c r="H28" s="229"/>
    </row>
    <row r="29" spans="1:8" ht="14.45" customHeight="1">
      <c r="A29" s="230"/>
      <c r="B29" s="228"/>
      <c r="C29" s="228"/>
      <c r="D29" s="228"/>
      <c r="E29" s="228"/>
      <c r="F29" s="228"/>
      <c r="G29" s="228"/>
      <c r="H29" s="229"/>
    </row>
    <row r="30" spans="1:8" ht="14.45" customHeight="1">
      <c r="A30" s="230"/>
      <c r="B30" s="228"/>
      <c r="C30" s="228"/>
      <c r="D30" s="228"/>
      <c r="E30" s="228"/>
      <c r="F30" s="228"/>
      <c r="G30" s="228"/>
      <c r="H30" s="229"/>
    </row>
    <row r="31" spans="1:8" ht="14.45" customHeight="1">
      <c r="A31" s="230"/>
      <c r="B31" s="228"/>
      <c r="C31" s="228"/>
      <c r="D31" s="228"/>
      <c r="E31" s="228"/>
      <c r="F31" s="228"/>
      <c r="G31" s="228"/>
      <c r="H31" s="229"/>
    </row>
    <row r="32" spans="1:8" ht="14.45" customHeight="1">
      <c r="A32" s="230"/>
      <c r="B32" s="228"/>
      <c r="C32" s="228"/>
      <c r="D32" s="228"/>
      <c r="E32" s="228"/>
      <c r="F32" s="228"/>
      <c r="G32" s="228"/>
      <c r="H32" s="229"/>
    </row>
    <row r="33" spans="1:8" ht="14.45" customHeight="1">
      <c r="A33" s="230"/>
      <c r="B33" s="228"/>
      <c r="C33" s="228"/>
      <c r="D33" s="228"/>
      <c r="E33" s="228"/>
      <c r="F33" s="228"/>
      <c r="G33" s="228"/>
      <c r="H33" s="229"/>
    </row>
    <row r="34" spans="1:8" ht="14.45" customHeight="1">
      <c r="A34" s="230"/>
      <c r="B34" s="228"/>
      <c r="C34" s="228"/>
      <c r="D34" s="228"/>
      <c r="E34" s="228"/>
      <c r="F34" s="228"/>
      <c r="G34" s="228"/>
      <c r="H34" s="229"/>
    </row>
    <row r="35" spans="1:8" ht="14.45" customHeight="1">
      <c r="A35" s="230"/>
      <c r="B35" s="228"/>
      <c r="C35" s="228"/>
      <c r="D35" s="228"/>
      <c r="E35" s="228"/>
      <c r="F35" s="228"/>
      <c r="G35" s="228"/>
      <c r="H35" s="229"/>
    </row>
    <row r="36" spans="1:8" ht="14.45" customHeight="1">
      <c r="A36" s="230"/>
      <c r="B36" s="228"/>
      <c r="C36" s="228"/>
      <c r="D36" s="228"/>
      <c r="E36" s="228"/>
      <c r="F36" s="228"/>
      <c r="G36" s="228"/>
      <c r="H36" s="229"/>
    </row>
    <row r="37" spans="1:8" ht="14.45" customHeight="1">
      <c r="A37" s="230"/>
      <c r="B37" s="228"/>
      <c r="C37" s="228"/>
      <c r="D37" s="228"/>
      <c r="E37" s="228"/>
      <c r="F37" s="228"/>
      <c r="G37" s="228"/>
      <c r="H37" s="229"/>
    </row>
    <row r="38" spans="1:8" ht="14.45" customHeight="1">
      <c r="A38" s="81" t="s">
        <v>464</v>
      </c>
      <c r="B38" s="82"/>
      <c r="C38" s="82"/>
      <c r="D38" s="82"/>
      <c r="E38" s="82"/>
      <c r="F38" s="82"/>
      <c r="G38" s="82"/>
      <c r="H38" s="158"/>
    </row>
    <row r="39" spans="1:8" ht="15.75">
      <c r="A39" s="37"/>
      <c r="B39" s="33"/>
      <c r="C39" s="149"/>
      <c r="D39" s="150" t="s">
        <v>250</v>
      </c>
      <c r="E39" s="87"/>
      <c r="F39" s="87"/>
      <c r="G39" s="87"/>
      <c r="H39" s="88"/>
    </row>
    <row r="40" spans="1:8" ht="14.45" customHeight="1">
      <c r="A40" s="37"/>
      <c r="B40" s="33"/>
      <c r="C40" s="148"/>
      <c r="D40" s="210" t="s">
        <v>484</v>
      </c>
      <c r="E40" s="225"/>
      <c r="F40" s="225"/>
      <c r="G40" s="225"/>
      <c r="H40" s="226"/>
    </row>
    <row r="41" spans="1:8" ht="14.45" customHeight="1">
      <c r="A41" s="37"/>
      <c r="B41" s="33"/>
      <c r="C41" s="148"/>
      <c r="D41" s="225"/>
      <c r="E41" s="225"/>
      <c r="F41" s="225"/>
      <c r="G41" s="225"/>
      <c r="H41" s="226"/>
    </row>
    <row r="42" spans="1:8" ht="14.45" customHeight="1">
      <c r="A42" s="37"/>
      <c r="B42" s="33"/>
      <c r="C42" s="148"/>
      <c r="D42" s="225"/>
      <c r="E42" s="225"/>
      <c r="F42" s="225"/>
      <c r="G42" s="225"/>
      <c r="H42" s="226"/>
    </row>
    <row r="43" spans="1:8" ht="14.45" customHeight="1">
      <c r="A43" s="37"/>
      <c r="B43" s="33"/>
      <c r="C43" s="148"/>
      <c r="D43" s="225"/>
      <c r="E43" s="225"/>
      <c r="F43" s="225"/>
      <c r="G43" s="225"/>
      <c r="H43" s="226"/>
    </row>
    <row r="44" spans="1:8" ht="14.45" customHeight="1">
      <c r="A44" s="37"/>
      <c r="B44" s="33"/>
      <c r="C44" s="148"/>
      <c r="D44" s="225"/>
      <c r="E44" s="225"/>
      <c r="F44" s="225"/>
      <c r="G44" s="225"/>
      <c r="H44" s="226"/>
    </row>
    <row r="45" spans="1:8" ht="14.45" customHeight="1">
      <c r="A45" s="37"/>
      <c r="B45" s="33"/>
      <c r="C45" s="148"/>
      <c r="D45" s="225"/>
      <c r="E45" s="225"/>
      <c r="F45" s="225"/>
      <c r="G45" s="225"/>
      <c r="H45" s="226"/>
    </row>
    <row r="46" spans="1:8" ht="14.45" customHeight="1">
      <c r="A46" s="37"/>
      <c r="B46" s="33"/>
      <c r="C46" s="148"/>
      <c r="D46" s="225"/>
      <c r="E46" s="225"/>
      <c r="F46" s="225"/>
      <c r="G46" s="225"/>
      <c r="H46" s="226"/>
    </row>
    <row r="47" spans="1:8" ht="14.45" customHeight="1">
      <c r="A47" s="43"/>
      <c r="B47" s="18"/>
      <c r="C47" s="148"/>
      <c r="D47" s="225"/>
      <c r="E47" s="225"/>
      <c r="F47" s="225"/>
      <c r="G47" s="225"/>
      <c r="H47" s="226"/>
    </row>
    <row r="48" spans="1:8" ht="14.45" customHeight="1">
      <c r="A48" s="43"/>
      <c r="B48" s="18"/>
      <c r="C48" s="148"/>
      <c r="D48" s="225"/>
      <c r="E48" s="225"/>
      <c r="F48" s="225"/>
      <c r="G48" s="225"/>
      <c r="H48" s="226"/>
    </row>
    <row r="49" spans="1:8" ht="14.45" customHeight="1">
      <c r="A49" s="43"/>
      <c r="B49" s="18"/>
      <c r="C49" s="148"/>
      <c r="D49" s="225"/>
      <c r="E49" s="225"/>
      <c r="F49" s="225"/>
      <c r="G49" s="225"/>
      <c r="H49" s="226"/>
    </row>
    <row r="50" spans="1:8">
      <c r="A50" s="43"/>
      <c r="B50" s="18"/>
      <c r="C50" s="18"/>
      <c r="D50" s="18"/>
      <c r="E50" s="18"/>
      <c r="F50" s="18"/>
      <c r="G50" s="18"/>
      <c r="H50" s="44"/>
    </row>
    <row r="51" spans="1:8">
      <c r="A51" s="70" t="s">
        <v>267</v>
      </c>
      <c r="B51" s="71" t="s">
        <v>483</v>
      </c>
      <c r="C51" s="18"/>
      <c r="D51" s="18"/>
      <c r="E51" s="18"/>
      <c r="F51" s="18"/>
      <c r="G51" s="89" t="str">
        <f>$G$13</f>
        <v>Щербаков А.С.</v>
      </c>
      <c r="H51" s="72"/>
    </row>
    <row r="52" spans="1:8">
      <c r="A52" s="43"/>
      <c r="B52" s="18"/>
      <c r="C52" s="18"/>
      <c r="D52" s="18"/>
      <c r="E52" s="18"/>
      <c r="F52" s="18"/>
      <c r="G52" s="18"/>
      <c r="H52" s="44"/>
    </row>
    <row r="53" spans="1:8">
      <c r="A53" s="79" t="s">
        <v>269</v>
      </c>
      <c r="B53" s="74" t="s">
        <v>381</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zoomScaleNormal="90" zoomScaleSheetLayoutView="100" zoomScalePageLayoutView="80" workbookViewId="0">
      <selection activeCell="G16" sqref="G16"/>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44905</v>
      </c>
      <c r="C2" s="189" t="str">
        <f>IF(ЧКВ!A6=Вмешательства!D4,Вмешательства!K7,IF(ЧКВ!A6=Вмешательства!D5,Вмешательства!K7,Вмешательства!K9))</f>
        <v>ВМП 1</v>
      </c>
      <c r="D2" s="121" t="s">
        <v>127</v>
      </c>
    </row>
    <row r="3" spans="1:4" ht="20.45" customHeight="1">
      <c r="A3" s="122" t="s">
        <v>125</v>
      </c>
      <c r="B3" s="123"/>
      <c r="C3" s="18"/>
      <c r="D3" s="44"/>
    </row>
    <row r="4" spans="1:4" ht="17.25" thickBot="1">
      <c r="A4" s="183" t="s">
        <v>258</v>
      </c>
      <c r="B4" s="184" t="s">
        <v>133</v>
      </c>
      <c r="C4" s="185" t="s">
        <v>15</v>
      </c>
      <c r="D4" s="186" t="str">
        <f>КАГ!$B$11</f>
        <v>Сакулин Н.С.</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20338</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67" t="str">
        <f>ЧКВ!A6</f>
        <v xml:space="preserve">Транслюминальная баллонная ангиопластика и стентирование коронарных артерий. </v>
      </c>
      <c r="C6" s="164" t="s">
        <v>10</v>
      </c>
      <c r="D6" s="126">
        <f>DATEDIF(D5,D10,"y")</f>
        <v>67</v>
      </c>
    </row>
    <row r="7" spans="1:4">
      <c r="A7" s="43"/>
      <c r="B7" s="18"/>
      <c r="C7" s="124" t="s">
        <v>12</v>
      </c>
      <c r="D7" s="126">
        <f>КАГ!$B$14</f>
        <v>19480</v>
      </c>
    </row>
    <row r="8" spans="1:4">
      <c r="A8" s="127" t="str">
        <f>ЧКВ!$A$9</f>
        <v>Код модели: 21166</v>
      </c>
      <c r="B8" s="128"/>
      <c r="C8" s="124" t="s">
        <v>195</v>
      </c>
      <c r="D8" s="126">
        <f>КАГ!$B$15</f>
        <v>35</v>
      </c>
    </row>
    <row r="9" spans="1:4">
      <c r="A9" s="127" t="str">
        <f>ЧКВ!$A$10</f>
        <v>Код метода: 46</v>
      </c>
      <c r="B9" s="18"/>
      <c r="C9" s="129" t="s">
        <v>134</v>
      </c>
      <c r="D9" s="126" t="str">
        <f>КАГ!$B$16</f>
        <v>ОКС с ↑ ST</v>
      </c>
    </row>
    <row r="10" spans="1:4">
      <c r="A10" s="45"/>
      <c r="B10" s="36"/>
      <c r="C10" s="187" t="s">
        <v>13</v>
      </c>
      <c r="D10" s="188">
        <f>КАГ!$B$8</f>
        <v>44905</v>
      </c>
    </row>
    <row r="11" spans="1:4">
      <c r="A11" s="32"/>
      <c r="B11" s="136"/>
      <c r="C11" s="136"/>
      <c r="D11" s="137"/>
    </row>
    <row r="12" spans="1:4" ht="18.75" customHeight="1">
      <c r="A12" s="171" t="s">
        <v>410</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3" s="191" t="s">
        <v>404</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4" s="192" t="s">
        <v>470</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92" t="s">
        <v>461</v>
      </c>
      <c r="C15" s="168"/>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6" s="192" t="s">
        <v>398</v>
      </c>
      <c r="C16" s="168" t="s">
        <v>177</v>
      </c>
      <c r="D16" s="175">
        <v>2</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
      </c>
      <c r="B17" s="192"/>
      <c r="C17" s="168"/>
      <c r="D17" s="175"/>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
      </c>
      <c r="B18" s="192"/>
      <c r="C18" s="168"/>
      <c r="D18" s="175"/>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c>
      <c r="B19" s="192"/>
      <c r="C19" s="168"/>
      <c r="D19" s="175"/>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
      </c>
      <c r="B20" s="193"/>
      <c r="C20" s="168"/>
      <c r="D20" s="175"/>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2"/>
      <c r="C21" s="168"/>
      <c r="D21" s="175"/>
    </row>
    <row r="22" spans="1:4" ht="27.75" customHeight="1">
      <c r="A22" s="178" t="str">
        <f>IFERROR(INDEX(Расходка[[Тип расходного материала ]],MATCH(Карта_Учёта[[#This Row],[Наименование расходного материала]],Расходка[Наименование расходного материала],0)),"")</f>
        <v/>
      </c>
      <c r="B22" s="194"/>
      <c r="C22" s="168"/>
      <c r="D22" s="177"/>
    </row>
    <row r="23" spans="1:4" ht="27.75" customHeight="1">
      <c r="A23" s="178" t="str">
        <f>IFERROR(INDEX(Расходка[[Тип расходного материала ]],MATCH(Карта_Учёта[[#This Row],[Наименование расходного материала]],Расходка[Наименование расходного материала],0)),"")</f>
        <v/>
      </c>
      <c r="B23" s="194"/>
      <c r="C23" s="168"/>
      <c r="D23" s="177"/>
    </row>
    <row r="24" spans="1:4" ht="27.75" customHeight="1">
      <c r="A24" s="179" t="str">
        <f>IFERROR(INDEX(Расходка[[Тип расходного материала ]],MATCH(Карта_Учёта[[#This Row],[Наименование расходного материала]],Расходка[Наименование расходного материала],0)),"")</f>
        <v/>
      </c>
      <c r="B24" s="194"/>
      <c r="C24" s="169"/>
      <c r="D24" s="177"/>
    </row>
    <row r="25" spans="1:4" ht="27.75" customHeight="1">
      <c r="A25" s="180" t="str">
        <f>IFERROR(INDEX(Расходка[[Тип расходного материала ]],MATCH(Карта_Учёта[[#This Row],[Наименование расходного материала]],Расходка[Наименование расходного материала],0)),"")</f>
        <v/>
      </c>
      <c r="B25" s="195"/>
      <c r="C25" s="181"/>
      <c r="D25" s="182"/>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447</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472</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материал'!$C$2:$C$56</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 activePane="bottomLeft" state="frozen"/>
      <selection pane="bottomLeft" activeCell="F23" sqref="F23"/>
    </sheetView>
  </sheetViews>
  <sheetFormatPr defaultRowHeight="15"/>
  <cols>
    <col min="1" max="1" width="5" customWidth="1"/>
    <col min="2" max="2" width="13.28515625" hidden="1" customWidth="1"/>
    <col min="3" max="3" width="25.5703125" bestFit="1" customWidth="1"/>
    <col min="4" max="4" width="56.7109375" customWidth="1"/>
    <col min="6" max="6" width="44.5703125"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189</v>
      </c>
      <c r="J1" s="2" t="s">
        <v>192</v>
      </c>
      <c r="K1" s="2" t="s">
        <v>190</v>
      </c>
      <c r="L1" s="2" t="s">
        <v>193</v>
      </c>
    </row>
    <row r="2" spans="1:15">
      <c r="A2" s="10">
        <v>1</v>
      </c>
      <c r="B2" s="2" t="s">
        <v>9</v>
      </c>
      <c r="C2" s="10" t="s">
        <v>291</v>
      </c>
      <c r="D2" s="5" t="s">
        <v>276</v>
      </c>
      <c r="F2" t="s">
        <v>91</v>
      </c>
      <c r="G2">
        <v>155800</v>
      </c>
      <c r="I2" t="s">
        <v>98</v>
      </c>
      <c r="J2" s="2">
        <v>21166</v>
      </c>
      <c r="K2" t="s">
        <v>100</v>
      </c>
      <c r="L2" s="2">
        <v>47</v>
      </c>
      <c r="M2" s="12"/>
      <c r="N2" t="s">
        <v>278</v>
      </c>
    </row>
    <row r="3" spans="1:15">
      <c r="A3" s="10">
        <v>2</v>
      </c>
      <c r="B3" s="2" t="s">
        <v>18</v>
      </c>
      <c r="C3" s="10" t="s">
        <v>85</v>
      </c>
      <c r="D3" s="5" t="s">
        <v>277</v>
      </c>
      <c r="F3" t="s">
        <v>92</v>
      </c>
      <c r="G3">
        <v>218190</v>
      </c>
      <c r="I3" t="s">
        <v>383</v>
      </c>
      <c r="J3" s="2">
        <v>21167</v>
      </c>
      <c r="K3" t="s">
        <v>101</v>
      </c>
      <c r="L3" s="2">
        <v>46</v>
      </c>
      <c r="N3" t="s">
        <v>270</v>
      </c>
    </row>
    <row r="4" spans="1:15" ht="30">
      <c r="A4" s="10">
        <v>3</v>
      </c>
      <c r="B4" s="2" t="s">
        <v>38</v>
      </c>
      <c r="C4" s="10" t="s">
        <v>39</v>
      </c>
      <c r="D4" s="5" t="s">
        <v>271</v>
      </c>
      <c r="F4" t="s">
        <v>93</v>
      </c>
      <c r="G4">
        <v>218140</v>
      </c>
      <c r="I4" t="s">
        <v>191</v>
      </c>
      <c r="J4" s="2">
        <v>21168</v>
      </c>
      <c r="K4" t="s">
        <v>102</v>
      </c>
      <c r="L4" s="2">
        <v>45</v>
      </c>
      <c r="N4" t="s">
        <v>439</v>
      </c>
    </row>
    <row r="5" spans="1:15" ht="30">
      <c r="A5" s="10">
        <v>4</v>
      </c>
      <c r="B5" s="2"/>
      <c r="C5" s="10" t="s">
        <v>39</v>
      </c>
      <c r="D5" s="5" t="s">
        <v>438</v>
      </c>
      <c r="F5" t="s">
        <v>94</v>
      </c>
      <c r="G5">
        <v>218160</v>
      </c>
    </row>
    <row r="6" spans="1:15" ht="30">
      <c r="A6" s="10">
        <v>5</v>
      </c>
      <c r="B6" s="2" t="s">
        <v>36</v>
      </c>
      <c r="C6" s="10" t="s">
        <v>37</v>
      </c>
      <c r="D6" s="5" t="s">
        <v>249</v>
      </c>
      <c r="F6" t="s">
        <v>95</v>
      </c>
      <c r="G6">
        <v>194510</v>
      </c>
    </row>
    <row r="7" spans="1:15" ht="30">
      <c r="A7" s="10">
        <v>6</v>
      </c>
      <c r="B7" s="9"/>
      <c r="C7" s="10" t="s">
        <v>99</v>
      </c>
      <c r="D7" s="5" t="s">
        <v>375</v>
      </c>
      <c r="F7" t="s">
        <v>96</v>
      </c>
      <c r="G7">
        <v>323500</v>
      </c>
      <c r="I7" t="s">
        <v>290</v>
      </c>
      <c r="K7" t="s">
        <v>374</v>
      </c>
    </row>
    <row r="8" spans="1:15" ht="30">
      <c r="A8" s="10">
        <v>7</v>
      </c>
      <c r="B8" s="2"/>
      <c r="C8" s="10" t="s">
        <v>292</v>
      </c>
      <c r="D8" s="5" t="s">
        <v>194</v>
      </c>
      <c r="F8" t="s">
        <v>97</v>
      </c>
      <c r="G8">
        <v>323510</v>
      </c>
      <c r="I8" t="s">
        <v>280</v>
      </c>
      <c r="K8" t="s">
        <v>411</v>
      </c>
    </row>
    <row r="9" spans="1:15">
      <c r="A9" s="10">
        <v>8</v>
      </c>
      <c r="B9" s="9"/>
      <c r="C9" s="10" t="s">
        <v>80</v>
      </c>
      <c r="D9" s="5" t="s">
        <v>310</v>
      </c>
      <c r="F9" t="s">
        <v>460</v>
      </c>
      <c r="G9">
        <v>136170</v>
      </c>
      <c r="I9" t="s">
        <v>281</v>
      </c>
      <c r="K9" t="s">
        <v>412</v>
      </c>
    </row>
    <row r="10" spans="1:15">
      <c r="A10" s="10">
        <v>9</v>
      </c>
      <c r="B10" s="2" t="s">
        <v>35</v>
      </c>
      <c r="C10" s="10" t="s">
        <v>86</v>
      </c>
      <c r="D10" s="5" t="s">
        <v>87</v>
      </c>
      <c r="I10" t="s">
        <v>282</v>
      </c>
    </row>
    <row r="11" spans="1:15">
      <c r="A11" s="10">
        <v>10</v>
      </c>
      <c r="B11" s="2"/>
      <c r="C11" s="10" t="s">
        <v>293</v>
      </c>
      <c r="D11" s="5" t="s">
        <v>201</v>
      </c>
      <c r="G11" s="16"/>
      <c r="H11" s="16"/>
      <c r="I11" t="s">
        <v>283</v>
      </c>
    </row>
    <row r="12" spans="1:15">
      <c r="A12" s="10">
        <v>11</v>
      </c>
      <c r="B12" s="2" t="s">
        <v>25</v>
      </c>
      <c r="C12" s="10" t="s">
        <v>294</v>
      </c>
      <c r="D12" s="5" t="s">
        <v>26</v>
      </c>
      <c r="F12" t="s">
        <v>134</v>
      </c>
      <c r="G12" s="16"/>
      <c r="H12" s="16"/>
      <c r="I12" t="s">
        <v>284</v>
      </c>
      <c r="O12" s="10"/>
    </row>
    <row r="13" spans="1:15">
      <c r="A13" s="10">
        <v>12</v>
      </c>
      <c r="B13" s="2" t="s">
        <v>19</v>
      </c>
      <c r="C13" s="10" t="s">
        <v>295</v>
      </c>
      <c r="D13" s="5" t="s">
        <v>20</v>
      </c>
      <c r="F13" s="16" t="s">
        <v>98</v>
      </c>
      <c r="G13" s="16"/>
      <c r="H13" s="16"/>
      <c r="I13" t="s">
        <v>285</v>
      </c>
      <c r="N13" s="12"/>
      <c r="O13" s="12"/>
    </row>
    <row r="14" spans="1:15">
      <c r="A14" s="10">
        <v>13</v>
      </c>
      <c r="B14" s="2" t="s">
        <v>21</v>
      </c>
      <c r="C14" s="10" t="s">
        <v>296</v>
      </c>
      <c r="D14" s="5" t="s">
        <v>22</v>
      </c>
      <c r="F14" s="16" t="s">
        <v>382</v>
      </c>
      <c r="G14" s="16"/>
      <c r="H14" s="16"/>
      <c r="I14" t="s">
        <v>286</v>
      </c>
    </row>
    <row r="15" spans="1:15">
      <c r="A15" s="10">
        <v>14</v>
      </c>
      <c r="B15" s="2" t="s">
        <v>23</v>
      </c>
      <c r="C15" s="10" t="s">
        <v>297</v>
      </c>
      <c r="D15" s="5" t="s">
        <v>24</v>
      </c>
      <c r="F15" s="16" t="s">
        <v>191</v>
      </c>
      <c r="G15" s="16"/>
      <c r="H15" s="16"/>
      <c r="I15" t="s">
        <v>272</v>
      </c>
    </row>
    <row r="16" spans="1:15">
      <c r="A16" s="10">
        <v>15</v>
      </c>
      <c r="B16" s="2" t="s">
        <v>27</v>
      </c>
      <c r="C16" s="10" t="s">
        <v>298</v>
      </c>
      <c r="D16" s="5" t="s">
        <v>28</v>
      </c>
      <c r="F16" s="16" t="s">
        <v>153</v>
      </c>
      <c r="G16" s="16"/>
      <c r="H16" s="16"/>
      <c r="I16" t="s">
        <v>287</v>
      </c>
    </row>
    <row r="17" spans="1:9">
      <c r="A17" s="10">
        <v>16</v>
      </c>
      <c r="B17" s="2" t="s">
        <v>29</v>
      </c>
      <c r="C17" s="10" t="s">
        <v>299</v>
      </c>
      <c r="D17" s="5" t="s">
        <v>30</v>
      </c>
      <c r="F17" s="16" t="s">
        <v>155</v>
      </c>
      <c r="I17" t="s">
        <v>279</v>
      </c>
    </row>
    <row r="18" spans="1:9">
      <c r="A18" s="10">
        <v>17</v>
      </c>
      <c r="B18" s="2" t="s">
        <v>31</v>
      </c>
      <c r="C18" s="10" t="s">
        <v>300</v>
      </c>
      <c r="D18" s="5" t="s">
        <v>32</v>
      </c>
      <c r="F18" s="16" t="s">
        <v>154</v>
      </c>
      <c r="I18" t="s">
        <v>288</v>
      </c>
    </row>
    <row r="19" spans="1:9">
      <c r="A19" s="10">
        <v>18</v>
      </c>
      <c r="B19" s="2" t="s">
        <v>33</v>
      </c>
      <c r="C19" s="10" t="s">
        <v>301</v>
      </c>
      <c r="D19" s="5" t="s">
        <v>34</v>
      </c>
      <c r="F19" s="16" t="s">
        <v>156</v>
      </c>
      <c r="I19" t="s">
        <v>289</v>
      </c>
    </row>
    <row r="20" spans="1:9" ht="30">
      <c r="A20" s="10">
        <v>19</v>
      </c>
      <c r="B20" s="2" t="s">
        <v>40</v>
      </c>
      <c r="C20" s="10" t="s">
        <v>41</v>
      </c>
      <c r="D20" s="5" t="s">
        <v>42</v>
      </c>
      <c r="F20" s="16"/>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307</v>
      </c>
      <c r="D29" s="5" t="s">
        <v>308</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303</v>
      </c>
      <c r="D32" s="5" t="s">
        <v>75</v>
      </c>
      <c r="F32" s="13"/>
      <c r="G32" s="13"/>
      <c r="H32" s="13"/>
      <c r="I32" s="13"/>
    </row>
    <row r="33" spans="1:9">
      <c r="A33" s="10">
        <v>32</v>
      </c>
      <c r="B33" s="2" t="s">
        <v>76</v>
      </c>
      <c r="C33" s="94" t="s">
        <v>302</v>
      </c>
      <c r="D33" s="5" t="s">
        <v>77</v>
      </c>
      <c r="F33" s="13"/>
      <c r="G33" s="13"/>
      <c r="H33" s="13"/>
      <c r="I33" s="13"/>
    </row>
    <row r="34" spans="1:9">
      <c r="A34" s="10">
        <v>33</v>
      </c>
      <c r="B34" s="2" t="s">
        <v>78</v>
      </c>
      <c r="C34" s="94" t="s">
        <v>304</v>
      </c>
      <c r="D34" s="5" t="s">
        <v>79</v>
      </c>
      <c r="F34" s="13"/>
      <c r="G34" s="13"/>
      <c r="H34" s="13"/>
      <c r="I34" s="13"/>
    </row>
    <row r="35" spans="1:9">
      <c r="A35" s="10">
        <v>34</v>
      </c>
      <c r="B35" s="2" t="s">
        <v>81</v>
      </c>
      <c r="C35" s="94" t="s">
        <v>82</v>
      </c>
      <c r="D35" s="5" t="s">
        <v>305</v>
      </c>
      <c r="F35" s="13"/>
      <c r="G35" s="13"/>
      <c r="H35" s="13"/>
      <c r="I35" s="13"/>
    </row>
    <row r="36" spans="1:9">
      <c r="A36" s="10">
        <v>35</v>
      </c>
      <c r="B36" s="2" t="s">
        <v>83</v>
      </c>
      <c r="C36" s="94" t="s">
        <v>84</v>
      </c>
      <c r="D36" s="5" t="s">
        <v>306</v>
      </c>
      <c r="F36" s="13"/>
      <c r="G36" s="13"/>
      <c r="H36" s="13"/>
      <c r="I36" s="13"/>
    </row>
    <row r="37" spans="1:9">
      <c r="A37" s="10">
        <v>36</v>
      </c>
      <c r="B37" s="9"/>
      <c r="C37" s="94" t="s">
        <v>309</v>
      </c>
      <c r="D37" s="6" t="s">
        <v>88</v>
      </c>
      <c r="F37" s="13"/>
      <c r="G37" s="13"/>
      <c r="H37" s="13"/>
      <c r="I37" s="13"/>
    </row>
  </sheetData>
  <sheetProtection sheet="1" objects="1" scenarios="1" formatCells="0" formatColumns="0"/>
  <phoneticPr fontId="14"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M81"/>
  <sheetViews>
    <sheetView topLeftCell="A12" zoomScaleNormal="100" workbookViewId="0">
      <selection activeCell="B18" sqref="B18"/>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12.85546875" bestFit="1" customWidth="1"/>
    <col min="37" max="37" width="24.85546875" bestFit="1" customWidth="1"/>
    <col min="38" max="38" width="10.42578125" customWidth="1"/>
    <col min="39" max="39" width="33.28515625" bestFit="1" customWidth="1"/>
  </cols>
  <sheetData>
    <row r="1" spans="1:39">
      <c r="A1" t="s">
        <v>2</v>
      </c>
      <c r="B1" t="s">
        <v>1</v>
      </c>
      <c r="C1" t="s">
        <v>0</v>
      </c>
      <c r="E1" s="139" t="s">
        <v>129</v>
      </c>
      <c r="F1" s="139" t="s">
        <v>130</v>
      </c>
      <c r="G1" s="139" t="s">
        <v>345</v>
      </c>
      <c r="H1" s="139" t="s">
        <v>346</v>
      </c>
      <c r="I1" s="139" t="s">
        <v>347</v>
      </c>
      <c r="J1" s="139" t="s">
        <v>348</v>
      </c>
      <c r="K1" s="140" t="s">
        <v>349</v>
      </c>
      <c r="L1" s="140" t="s">
        <v>350</v>
      </c>
      <c r="M1" s="140" t="s">
        <v>351</v>
      </c>
      <c r="N1" s="140" t="s">
        <v>352</v>
      </c>
      <c r="O1" s="140" t="s">
        <v>353</v>
      </c>
      <c r="P1" s="140" t="s">
        <v>354</v>
      </c>
      <c r="Q1" s="140" t="s">
        <v>355</v>
      </c>
      <c r="R1" s="139" t="s">
        <v>131</v>
      </c>
      <c r="S1" s="139" t="s">
        <v>132</v>
      </c>
      <c r="T1" s="139" t="s">
        <v>356</v>
      </c>
      <c r="U1" s="139" t="s">
        <v>357</v>
      </c>
      <c r="V1" s="139" t="s">
        <v>358</v>
      </c>
      <c r="W1" s="139" t="s">
        <v>359</v>
      </c>
      <c r="X1" s="139" t="s">
        <v>360</v>
      </c>
      <c r="Y1" s="139" t="s">
        <v>361</v>
      </c>
      <c r="Z1" s="139" t="s">
        <v>362</v>
      </c>
      <c r="AA1" s="139" t="s">
        <v>363</v>
      </c>
      <c r="AB1" s="139" t="s">
        <v>364</v>
      </c>
      <c r="AC1" s="139" t="s">
        <v>365</v>
      </c>
      <c r="AD1" s="139" t="s">
        <v>366</v>
      </c>
      <c r="AF1" s="2" t="s">
        <v>158</v>
      </c>
      <c r="AG1" s="2" t="s">
        <v>188</v>
      </c>
      <c r="AI1" t="s">
        <v>259</v>
      </c>
      <c r="AJ1" t="s">
        <v>260</v>
      </c>
      <c r="AK1" t="s">
        <v>261</v>
      </c>
      <c r="AM1" t="s">
        <v>450</v>
      </c>
    </row>
    <row r="2" spans="1:39">
      <c r="A2">
        <v>1</v>
      </c>
      <c r="B2" t="s">
        <v>122</v>
      </c>
      <c r="C2" s="1" t="s">
        <v>380</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1</v>
      </c>
      <c r="J2" s="140">
        <f>IF(ISNUMBER(SEARCH('Карта учёта'!$B$18,Расходка[Наименование расходного материала])),MAX($J$1:J1)+1,0)</f>
        <v>1</v>
      </c>
      <c r="K2" s="140">
        <f>IF(ISNUMBER(SEARCH('Карта учёта'!$B$19,Расходка[Наименование расходного материала])),MAX($K$1:K1)+1,0)</f>
        <v>1</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Launcher 6F JR 3.5</v>
      </c>
      <c r="S2" s="139" t="str">
        <f>IFERROR(INDEX(Расходка[Наименование расходного материала],MATCH(Расходка[№],Поиск_расходки[Индекс2],0)),"")</f>
        <v>Perouse Medical FLAMINGO</v>
      </c>
      <c r="T2" s="139" t="str">
        <f>IFERROR(INDEX(Расходка[Наименование расходного материала],MATCH(Расходка[№],Поиск_расходки[Индекс3],0)),"")</f>
        <v>Whisper MS</v>
      </c>
      <c r="U2" s="139" t="str">
        <f>IFERROR(INDEX(Расходка[Наименование расходного материала],MATCH(Расходка[№],Поиск_расходки[Индекс4],0)),"")</f>
        <v>DES, Resolute Integtity</v>
      </c>
      <c r="V2" s="139" t="str">
        <f>IFERROR(INDEX(Расходка[Наименование расходного материала],MATCH(Расходка[№],Поиск_расходки[Индекс5],0)),"")</f>
        <v>Hunter® 6F</v>
      </c>
      <c r="W2" s="139" t="str">
        <f>IFERROR(INDEX(Расходка[Наименование расходного материала],MATCH(Расходка[№],Поиск_расходки[Индекс6],0)),"")</f>
        <v>Hunter® 6F</v>
      </c>
      <c r="X2" s="139" t="str">
        <f>IFERROR(INDEX(Расходка[Наименование расходного материала],MATCH(Расходка[№],Поиск_расходки[Индекс7],0)),"")</f>
        <v>Hunter® 6F</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253</v>
      </c>
      <c r="AJ2" t="s">
        <v>262</v>
      </c>
      <c r="AK2" t="str">
        <f>CONCATENATE(AI2,AJ2)</f>
        <v xml:space="preserve">Контраст: Ультравист 370 </v>
      </c>
      <c r="AM2" t="s">
        <v>4</v>
      </c>
    </row>
    <row r="3" spans="1:39">
      <c r="A3">
        <v>2</v>
      </c>
      <c r="B3" t="s">
        <v>5</v>
      </c>
      <c r="C3" s="1" t="s">
        <v>343</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2</v>
      </c>
      <c r="J3" s="140">
        <f>IF(ISNUMBER(SEARCH('Карта учёта'!$B$18,Расходка[Наименование расходного материала])),MAX($J$1:J2)+1,0)</f>
        <v>2</v>
      </c>
      <c r="K3" s="140">
        <f>IF(ISNUMBER(SEARCH('Карта учёта'!$B$19,Расходка[Наименование расходного материала])),MAX($K$1:K2)+1,0)</f>
        <v>2</v>
      </c>
      <c r="L3" s="140">
        <f>IF(ISNUMBER(SEARCH('Карта учёта'!$B$20,Расходка[Наименование расходного материала])),MAX($L$1:L2)+1,0)</f>
        <v>2</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
      </c>
      <c r="V3" s="139" t="str">
        <f>IFERROR(INDEX(Расходка[Наименование расходного материала],MATCH(Расходка[№],Поиск_расходки[Индекс5],0)),"")</f>
        <v>Euphora</v>
      </c>
      <c r="W3" s="139" t="str">
        <f>IFERROR(INDEX(Расходка[Наименование расходного материала],MATCH(Расходка[№],Поиск_расходки[Индекс6],0)),"")</f>
        <v>Euphora</v>
      </c>
      <c r="X3" s="139" t="str">
        <f>IFERROR(INDEX(Расходка[Наименование расходного материала],MATCH(Расходка[№],Поиск_расходки[Индекс7],0)),"")</f>
        <v>Euphora</v>
      </c>
      <c r="Y3" s="139" t="str">
        <f>IFERROR(INDEX(Расходка[Наименование расходного материала],MATCH(Расходка[№],Поиск_расходки[Индекс8],0)),"")</f>
        <v>Euphora</v>
      </c>
      <c r="Z3" s="139" t="str">
        <f>IFERROR(INDEX(Расходка[Наименование расходного материала],MATCH(Расходка[№],Поиск_расходки[Индекс9],0)),"")</f>
        <v>Euphora</v>
      </c>
      <c r="AA3" s="139" t="str">
        <f>IFERROR(INDEX(Расходка[Наименование расходного материала],MATCH(Расходка[№],Поиск_расходки[Индекс10],0)),"")</f>
        <v>Euphora</v>
      </c>
      <c r="AB3" s="139" t="str">
        <f>IFERROR(INDEX(Расходка[Наименование расходного материала],MATCH(Расходка[№],Поиск_расходки[Индекс11],0)),"")</f>
        <v>Euphora</v>
      </c>
      <c r="AC3" s="139" t="str">
        <f>IFERROR(INDEX(Расходка[Наименование расходного материала],MATCH(Расходка[№],Поиск_расходки[Индекс12],0)),"")</f>
        <v>Euphora</v>
      </c>
      <c r="AD3" s="139" t="str">
        <f>IFERROR(INDEX(Расходка[Наименование расходного материала],MATCH(Расходка[№],Поиск_расходки[Индекс13],0)),"")</f>
        <v>Euphora</v>
      </c>
      <c r="AF3" s="4" t="s">
        <v>5</v>
      </c>
      <c r="AG3" s="4" t="s">
        <v>440</v>
      </c>
      <c r="AI3" t="s">
        <v>253</v>
      </c>
      <c r="AJ3" t="s">
        <v>263</v>
      </c>
      <c r="AK3" t="str">
        <f t="shared" ref="AK3:AK6" si="0">CONCATENATE(AI3,AJ3)</f>
        <v>Контраст: Омнипак 350</v>
      </c>
      <c r="AM3" t="s">
        <v>3</v>
      </c>
    </row>
    <row r="4" spans="1:39">
      <c r="A4">
        <v>3</v>
      </c>
      <c r="B4" t="s">
        <v>5</v>
      </c>
      <c r="C4" t="s">
        <v>387</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0</v>
      </c>
      <c r="I4" s="140">
        <f>IF(ISNUMBER(SEARCH('Карта учёта'!$B$17,Расходка[Наименование расходного материала])),MAX($I$1:I3)+1,0)</f>
        <v>3</v>
      </c>
      <c r="J4" s="140">
        <f>IF(ISNUMBER(SEARCH('Карта учёта'!$B$18,Расходка[Наименование расходного материала])),MAX($J$1:J3)+1,0)</f>
        <v>3</v>
      </c>
      <c r="K4" s="140">
        <f>IF(ISNUMBER(SEARCH('Карта учёта'!$B$19,Расходка[Наименование расходного материала])),MAX($K$1:K3)+1,0)</f>
        <v>3</v>
      </c>
      <c r="L4" s="140">
        <f>IF(ISNUMBER(SEARCH('Карта учёта'!$B$20,Расходка[Наименование расходного материала])),MAX($L$1:L3)+1,0)</f>
        <v>3</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
      </c>
      <c r="V4" s="139" t="str">
        <f>IFERROR(INDEX(Расходка[Наименование расходного материала],MATCH(Расходка[№],Поиск_расходки[Индекс5],0)),"")</f>
        <v>NC Accuforce</v>
      </c>
      <c r="W4" s="139" t="str">
        <f>IFERROR(INDEX(Расходка[Наименование расходного материала],MATCH(Расходка[№],Поиск_расходки[Индекс6],0)),"")</f>
        <v>NC Accuforce</v>
      </c>
      <c r="X4" s="139" t="str">
        <f>IFERROR(INDEX(Расходка[Наименование расходного материала],MATCH(Расходка[№],Поиск_расходки[Индекс7],0)),"")</f>
        <v>NC Accuforce</v>
      </c>
      <c r="Y4" s="139" t="str">
        <f>IFERROR(INDEX(Расходка[Наименование расходного материала],MATCH(Расходка[№],Поиск_расходки[Индекс8],0)),"")</f>
        <v>NC Accuforce</v>
      </c>
      <c r="Z4" s="139" t="str">
        <f>IFERROR(INDEX(Расходка[Наименование расходного материала],MATCH(Расходка[№],Поиск_расходки[Индекс9],0)),"")</f>
        <v>NC Accuforce</v>
      </c>
      <c r="AA4" s="139" t="str">
        <f>IFERROR(INDEX(Расходка[Наименование расходного материала],MATCH(Расходка[№],Поиск_расходки[Индекс10],0)),"")</f>
        <v>NC Accuforce</v>
      </c>
      <c r="AB4" s="139" t="str">
        <f>IFERROR(INDEX(Расходка[Наименование расходного материала],MATCH(Расходка[№],Поиск_расходки[Индекс11],0)),"")</f>
        <v>NC Accuforce</v>
      </c>
      <c r="AC4" s="139" t="str">
        <f>IFERROR(INDEX(Расходка[Наименование расходного материала],MATCH(Расходка[№],Поиск_расходки[Индекс12],0)),"")</f>
        <v>NC Accuforce</v>
      </c>
      <c r="AD4" s="139" t="str">
        <f>IFERROR(INDEX(Расходка[Наименование расходного материала],MATCH(Расходка[№],Поиск_расходки[Индекс13],0)),"")</f>
        <v>NC Accuforce</v>
      </c>
      <c r="AF4" s="4" t="s">
        <v>5</v>
      </c>
      <c r="AG4" s="4" t="s">
        <v>104</v>
      </c>
      <c r="AI4" t="s">
        <v>253</v>
      </c>
      <c r="AJ4" t="s">
        <v>264</v>
      </c>
      <c r="AK4" t="str">
        <f t="shared" si="0"/>
        <v>Контраст: Оптирей 350</v>
      </c>
      <c r="AM4" t="s">
        <v>6</v>
      </c>
    </row>
    <row r="5" spans="1:39">
      <c r="A5">
        <v>4</v>
      </c>
      <c r="B5" t="s">
        <v>5</v>
      </c>
      <c r="C5" s="1" t="s">
        <v>377</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4</v>
      </c>
      <c r="J5" s="140">
        <f>IF(ISNUMBER(SEARCH('Карта учёта'!$B$18,Расходка[Наименование расходного материала])),MAX($J$1:J4)+1,0)</f>
        <v>4</v>
      </c>
      <c r="K5" s="140">
        <f>IF(ISNUMBER(SEARCH('Карта учёта'!$B$19,Расходка[Наименование расходного материала])),MAX($K$1:K4)+1,0)</f>
        <v>4</v>
      </c>
      <c r="L5" s="140">
        <f>IF(ISNUMBER(SEARCH('Карта учёта'!$B$20,Расходка[Наименование расходного материала])),MAX($L$1:L4)+1,0)</f>
        <v>4</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NC Euphora</v>
      </c>
      <c r="W5" s="139" t="str">
        <f>IFERROR(INDEX(Расходка[Наименование расходного материала],MATCH(Расходка[№],Поиск_расходки[Индекс6],0)),"")</f>
        <v>NC Euphora</v>
      </c>
      <c r="X5" s="139" t="str">
        <f>IFERROR(INDEX(Расходка[Наименование расходного материала],MATCH(Расходка[№],Поиск_расходки[Индекс7],0)),"")</f>
        <v>NC Euphora</v>
      </c>
      <c r="Y5" s="139" t="str">
        <f>IFERROR(INDEX(Расходка[Наименование расходного материала],MATCH(Расходка[№],Поиск_расходки[Индекс8],0)),"")</f>
        <v>NC Euphora</v>
      </c>
      <c r="Z5" s="139" t="str">
        <f>IFERROR(INDEX(Расходка[Наименование расходного материала],MATCH(Расходка[№],Поиск_расходки[Индекс9],0)),"")</f>
        <v>NC Euphora</v>
      </c>
      <c r="AA5" s="139" t="str">
        <f>IFERROR(INDEX(Расходка[Наименование расходного материала],MATCH(Расходка[№],Поиск_расходки[Индекс10],0)),"")</f>
        <v>NC Euphora</v>
      </c>
      <c r="AB5" s="139" t="str">
        <f>IFERROR(INDEX(Расходка[Наименование расходного материала],MATCH(Расходка[№],Поиск_расходки[Индекс11],0)),"")</f>
        <v>NC Euphora</v>
      </c>
      <c r="AC5" s="139" t="str">
        <f>IFERROR(INDEX(Расходка[Наименование расходного материала],MATCH(Расходка[№],Поиск_расходки[Индекс12],0)),"")</f>
        <v>NC Euphora</v>
      </c>
      <c r="AD5" s="139" t="str">
        <f>IFERROR(INDEX(Расходка[Наименование расходного материала],MATCH(Расходка[№],Поиск_расходки[Индекс13],0)),"")</f>
        <v>NC Euphora</v>
      </c>
      <c r="AF5" s="4" t="s">
        <v>5</v>
      </c>
      <c r="AG5" s="4" t="s">
        <v>157</v>
      </c>
      <c r="AI5" t="s">
        <v>253</v>
      </c>
      <c r="AJ5" t="s">
        <v>265</v>
      </c>
      <c r="AK5" t="str">
        <f t="shared" si="0"/>
        <v>Контраст: Юнигексол 350</v>
      </c>
      <c r="AM5" t="s">
        <v>5</v>
      </c>
    </row>
    <row r="6" spans="1:39">
      <c r="A6">
        <v>5</v>
      </c>
      <c r="B6" t="s">
        <v>5</v>
      </c>
      <c r="C6" t="s">
        <v>342</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5</v>
      </c>
      <c r="J6" s="140">
        <f>IF(ISNUMBER(SEARCH('Карта учёта'!$B$18,Расходка[Наименование расходного материала])),MAX($J$1:J5)+1,0)</f>
        <v>5</v>
      </c>
      <c r="K6" s="140">
        <f>IF(ISNUMBER(SEARCH('Карта учёта'!$B$19,Расходка[Наименование расходного материала])),MAX($K$1:K5)+1,0)</f>
        <v>5</v>
      </c>
      <c r="L6" s="140">
        <f>IF(ISNUMBER(SEARCH('Карта учёта'!$B$20,Расходка[Наименование расходного материала])),MAX($L$1:L5)+1,0)</f>
        <v>5</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Sapphire</v>
      </c>
      <c r="W6" s="139" t="str">
        <f>IFERROR(INDEX(Расходка[Наименование расходного материала],MATCH(Расходка[№],Поиск_расходки[Индекс6],0)),"")</f>
        <v>Sapphire</v>
      </c>
      <c r="X6" s="139" t="str">
        <f>IFERROR(INDEX(Расходка[Наименование расходного материала],MATCH(Расходка[№],Поиск_расходки[Индекс7],0)),"")</f>
        <v>Sapphire</v>
      </c>
      <c r="Y6" s="139" t="str">
        <f>IFERROR(INDEX(Расходка[Наименование расходного материала],MATCH(Расходка[№],Поиск_расходки[Индекс8],0)),"")</f>
        <v>Sapphire</v>
      </c>
      <c r="Z6" s="139" t="str">
        <f>IFERROR(INDEX(Расходка[Наименование расходного материала],MATCH(Расходка[№],Поиск_расходки[Индекс9],0)),"")</f>
        <v>Sapphire</v>
      </c>
      <c r="AA6" s="139" t="str">
        <f>IFERROR(INDEX(Расходка[Наименование расходного материала],MATCH(Расходка[№],Поиск_расходки[Индекс10],0)),"")</f>
        <v>Sapphire</v>
      </c>
      <c r="AB6" s="139" t="str">
        <f>IFERROR(INDEX(Расходка[Наименование расходного материала],MATCH(Расходка[№],Поиск_расходки[Индекс11],0)),"")</f>
        <v>Sapphire</v>
      </c>
      <c r="AC6" s="139" t="str">
        <f>IFERROR(INDEX(Расходка[Наименование расходного материала],MATCH(Расходка[№],Поиск_расходки[Индекс12],0)),"")</f>
        <v>Sapphire</v>
      </c>
      <c r="AD6" s="139" t="str">
        <f>IFERROR(INDEX(Расходка[Наименование расходного материала],MATCH(Расходка[№],Поиск_расходки[Индекс13],0)),"")</f>
        <v>Sapphire</v>
      </c>
      <c r="AF6" s="4" t="s">
        <v>5</v>
      </c>
      <c r="AG6" s="4" t="s">
        <v>105</v>
      </c>
      <c r="AI6" t="s">
        <v>253</v>
      </c>
      <c r="AJ6" t="s">
        <v>266</v>
      </c>
      <c r="AK6" t="str">
        <f t="shared" si="0"/>
        <v>Контраст: Сканлюкс 370</v>
      </c>
      <c r="AM6" t="s">
        <v>122</v>
      </c>
    </row>
    <row r="7" spans="1:39">
      <c r="A7">
        <v>6</v>
      </c>
      <c r="B7" t="s">
        <v>5</v>
      </c>
      <c r="C7" t="s">
        <v>388</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0</v>
      </c>
      <c r="I7" s="140">
        <f>IF(ISNUMBER(SEARCH('Карта учёта'!$B$17,Расходка[Наименование расходного материала])),MAX($I$1:I6)+1,0)</f>
        <v>6</v>
      </c>
      <c r="J7" s="140">
        <f>IF(ISNUMBER(SEARCH('Карта учёта'!$B$18,Расходка[Наименование расходного материала])),MAX($J$1:J6)+1,0)</f>
        <v>6</v>
      </c>
      <c r="K7" s="140">
        <f>IF(ISNUMBER(SEARCH('Карта учёта'!$B$19,Расходка[Наименование расходного материала])),MAX($K$1:K6)+1,0)</f>
        <v>6</v>
      </c>
      <c r="L7" s="140">
        <f>IF(ISNUMBER(SEARCH('Карта учёта'!$B$20,Расходка[Наименование расходного материала])),MAX($L$1:L6)+1,0)</f>
        <v>6</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Sprinter Legend</v>
      </c>
      <c r="W7" s="139" t="str">
        <f>IFERROR(INDEX(Расходка[Наименование расходного материала],MATCH(Расходка[№],Поиск_расходки[Индекс6],0)),"")</f>
        <v>Sprinter Legend</v>
      </c>
      <c r="X7" s="139" t="str">
        <f>IFERROR(INDEX(Расходка[Наименование расходного материала],MATCH(Расходка[№],Поиск_расходки[Индекс7],0)),"")</f>
        <v>Sprinter Legend</v>
      </c>
      <c r="Y7" s="139" t="str">
        <f>IFERROR(INDEX(Расходка[Наименование расходного материала],MATCH(Расходка[№],Поиск_расходки[Индекс8],0)),"")</f>
        <v>Sprinter Legend</v>
      </c>
      <c r="Z7" s="139" t="str">
        <f>IFERROR(INDEX(Расходка[Наименование расходного материала],MATCH(Расходка[№],Поиск_расходки[Индекс9],0)),"")</f>
        <v>Sprinter Legend</v>
      </c>
      <c r="AA7" s="139" t="str">
        <f>IFERROR(INDEX(Расходка[Наименование расходного материала],MATCH(Расходка[№],Поиск_расходки[Индекс10],0)),"")</f>
        <v>Sprinter Legend</v>
      </c>
      <c r="AB7" s="139" t="str">
        <f>IFERROR(INDEX(Расходка[Наименование расходного материала],MATCH(Расходка[№],Поиск_расходки[Индекс11],0)),"")</f>
        <v>Sprinter Legend</v>
      </c>
      <c r="AC7" s="139" t="str">
        <f>IFERROR(INDEX(Расходка[Наименование расходного материала],MATCH(Расходка[№],Поиск_расходки[Индекс12],0)),"")</f>
        <v>Sprinter Legend</v>
      </c>
      <c r="AD7" s="139" t="str">
        <f>IFERROR(INDEX(Расходка[Наименование расходного материала],MATCH(Расходка[№],Поиск_расходки[Индекс13],0)),"")</f>
        <v>Sprinter Legend</v>
      </c>
      <c r="AF7" s="4" t="s">
        <v>5</v>
      </c>
      <c r="AG7" s="4" t="s">
        <v>113</v>
      </c>
      <c r="AI7" t="s">
        <v>253</v>
      </c>
      <c r="AJ7" t="s">
        <v>267</v>
      </c>
      <c r="AK7" t="str">
        <f t="shared" ref="AK7:AK8" si="1">CONCATENATE(AI7,AJ7)</f>
        <v>Контраст: Йогексол 350</v>
      </c>
      <c r="AM7" t="s">
        <v>376</v>
      </c>
    </row>
    <row r="8" spans="1:39">
      <c r="A8">
        <v>7</v>
      </c>
      <c r="B8" t="s">
        <v>5</v>
      </c>
      <c r="C8" t="s">
        <v>455</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7</v>
      </c>
      <c r="J8" s="140">
        <f>IF(ISNUMBER(SEARCH('Карта учёта'!$B$18,Расходка[Наименование расходного материала])),MAX($J$1:J7)+1,0)</f>
        <v>7</v>
      </c>
      <c r="K8" s="140">
        <f>IF(ISNUMBER(SEARCH('Карта учёта'!$B$19,Расходка[Наименование расходного материала])),MAX($K$1:K7)+1,0)</f>
        <v>7</v>
      </c>
      <c r="L8" s="140">
        <f>IF(ISNUMBER(SEARCH('Карта учёта'!$B$20,Расходка[Наименование расходного материала])),MAX($L$1:L7)+1,0)</f>
        <v>7</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SubMarine Rapido, Invatec</v>
      </c>
      <c r="W8" s="139" t="str">
        <f>IFERROR(INDEX(Расходка[Наименование расходного материала],MATCH(Расходка[№],Поиск_расходки[Индекс6],0)),"")</f>
        <v>SubMarine Rapido, Invatec</v>
      </c>
      <c r="X8" s="139" t="str">
        <f>IFERROR(INDEX(Расходка[Наименование расходного материала],MATCH(Расходка[№],Поиск_расходки[Индекс7],0)),"")</f>
        <v>SubMarine Rapido, Invatec</v>
      </c>
      <c r="Y8" s="139" t="str">
        <f>IFERROR(INDEX(Расходка[Наименование расходного материала],MATCH(Расходка[№],Поиск_расходки[Индекс8],0)),"")</f>
        <v>SubMarine Rapido, Invatec</v>
      </c>
      <c r="Z8" s="139" t="str">
        <f>IFERROR(INDEX(Расходка[Наименование расходного материала],MATCH(Расходка[№],Поиск_расходки[Индекс9],0)),"")</f>
        <v>SubMarine Rapido, Invatec</v>
      </c>
      <c r="AA8" s="139" t="str">
        <f>IFERROR(INDEX(Расходка[Наименование расходного материала],MATCH(Расходка[№],Поиск_расходки[Индекс10],0)),"")</f>
        <v>SubMarine Rapido, Invatec</v>
      </c>
      <c r="AB8" s="139" t="str">
        <f>IFERROR(INDEX(Расходка[Наименование расходного материала],MATCH(Расходка[№],Поиск_расходки[Индекс11],0)),"")</f>
        <v>SubMarine Rapido, Invatec</v>
      </c>
      <c r="AC8" s="139" t="str">
        <f>IFERROR(INDEX(Расходка[Наименование расходного материала],MATCH(Расходка[№],Поиск_расходки[Индекс12],0)),"")</f>
        <v>SubMarine Rapido, Invatec</v>
      </c>
      <c r="AD8" s="139" t="str">
        <f>IFERROR(INDEX(Расходка[Наименование расходного материала],MATCH(Расходка[№],Поиск_расходки[Индекс13],0)),"")</f>
        <v>SubMarine Rapido, Invatec</v>
      </c>
      <c r="AF8" s="4" t="s">
        <v>5</v>
      </c>
      <c r="AG8" s="4" t="s">
        <v>106</v>
      </c>
      <c r="AI8" t="s">
        <v>253</v>
      </c>
      <c r="AJ8" t="s">
        <v>268</v>
      </c>
      <c r="AK8" t="str">
        <f t="shared" si="1"/>
        <v>Контраст: Визипак 320</v>
      </c>
      <c r="AM8" t="s">
        <v>269</v>
      </c>
    </row>
    <row r="9" spans="1:39">
      <c r="A9">
        <v>8</v>
      </c>
      <c r="B9" t="s">
        <v>378</v>
      </c>
      <c r="C9" s="1" t="s">
        <v>408</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8</v>
      </c>
      <c r="J9" s="140">
        <f>IF(ISNUMBER(SEARCH('Карта учёта'!$B$18,Расходка[Наименование расходного материала])),MAX($J$1:J8)+1,0)</f>
        <v>8</v>
      </c>
      <c r="K9" s="140">
        <f>IF(ISNUMBER(SEARCH('Карта учёта'!$B$19,Расходка[Наименование расходного материала])),MAX($K$1:K8)+1,0)</f>
        <v>8</v>
      </c>
      <c r="L9" s="140">
        <f>IF(ISNUMBER(SEARCH('Карта учёта'!$B$20,Расходка[Наименование расходного материала])),MAX($L$1:L8)+1,0)</f>
        <v>8</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Nitrex 260</v>
      </c>
      <c r="W9" s="139" t="str">
        <f>IFERROR(INDEX(Расходка[Наименование расходного материала],MATCH(Расходка[№],Поиск_расходки[Индекс6],0)),"")</f>
        <v>Nitrex 260</v>
      </c>
      <c r="X9" s="139" t="str">
        <f>IFERROR(INDEX(Расходка[Наименование расходного материала],MATCH(Расходка[№],Поиск_расходки[Индекс7],0)),"")</f>
        <v>Nitrex 260</v>
      </c>
      <c r="Y9" s="139" t="str">
        <f>IFERROR(INDEX(Расходка[Наименование расходного материала],MATCH(Расходка[№],Поиск_расходки[Индекс8],0)),"")</f>
        <v>Nitrex 260</v>
      </c>
      <c r="Z9" s="139" t="str">
        <f>IFERROR(INDEX(Расходка[Наименование расходного материала],MATCH(Расходка[№],Поиск_расходки[Индекс9],0)),"")</f>
        <v>Nitrex 260</v>
      </c>
      <c r="AA9" s="139" t="str">
        <f>IFERROR(INDEX(Расходка[Наименование расходного материала],MATCH(Расходка[№],Поиск_расходки[Индекс10],0)),"")</f>
        <v>Nitrex 260</v>
      </c>
      <c r="AB9" s="139" t="str">
        <f>IFERROR(INDEX(Расходка[Наименование расходного материала],MATCH(Расходка[№],Поиск_расходки[Индекс11],0)),"")</f>
        <v>Nitrex 260</v>
      </c>
      <c r="AC9" s="139" t="str">
        <f>IFERROR(INDEX(Расходка[Наименование расходного материала],MATCH(Расходка[№],Поиск_расходки[Индекс12],0)),"")</f>
        <v>Nitrex 260</v>
      </c>
      <c r="AD9" s="139" t="str">
        <f>IFERROR(INDEX(Расходка[Наименование расходного материала],MATCH(Расходка[№],Поиск_расходки[Индекс13],0)),"")</f>
        <v>Nitrex 260</v>
      </c>
      <c r="AF9" s="4" t="s">
        <v>5</v>
      </c>
      <c r="AG9" s="4" t="s">
        <v>107</v>
      </c>
      <c r="AM9" t="s">
        <v>123</v>
      </c>
    </row>
    <row r="10" spans="1:39">
      <c r="A10">
        <v>51</v>
      </c>
      <c r="B10" t="s">
        <v>378</v>
      </c>
      <c r="C10" t="s">
        <v>467</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0</v>
      </c>
      <c r="I10" s="140">
        <f>IF(ISNUMBER(SEARCH('Карта учёта'!$B$17,Расходка[Наименование расходного материала])),MAX($I$1:I9)+1,0)</f>
        <v>9</v>
      </c>
      <c r="J10" s="140">
        <f>IF(ISNUMBER(SEARCH('Карта учёта'!$B$18,Расходка[Наименование расходного материала])),MAX($J$1:J9)+1,0)</f>
        <v>9</v>
      </c>
      <c r="K10" s="140">
        <f>IF(ISNUMBER(SEARCH('Карта учёта'!$B$19,Расходка[Наименование расходного материала])),MAX($K$1:K9)+1,0)</f>
        <v>9</v>
      </c>
      <c r="L10" s="140">
        <f>IF(ISNUMBER(SEARCH('Карта учёта'!$B$20,Расходка[Наименование расходного материала])),MAX($L$1:L9)+1,0)</f>
        <v>9</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Launcher 7F JL 3.5</v>
      </c>
      <c r="W10" s="139" t="str">
        <f>IFERROR(INDEX(Расходка[Наименование расходного материала],MATCH(Расходка[№],Поиск_расходки[Индекс6],0)),"")</f>
        <v>Launcher 7F JL 3.5</v>
      </c>
      <c r="X10" s="139" t="str">
        <f>IFERROR(INDEX(Расходка[Наименование расходного материала],MATCH(Расходка[№],Поиск_расходки[Индекс7],0)),"")</f>
        <v>Launcher 7F JL 3.5</v>
      </c>
      <c r="Y10" s="139" t="str">
        <f>IFERROR(INDEX(Расходка[Наименование расходного материала],MATCH(Расходка[№],Поиск_расходки[Индекс8],0)),"")</f>
        <v>Launcher 7F JL 3.5</v>
      </c>
      <c r="Z10" s="139" t="str">
        <f>IFERROR(INDEX(Расходка[Наименование расходного материала],MATCH(Расходка[№],Поиск_расходки[Индекс9],0)),"")</f>
        <v>Launcher 7F JL 3.5</v>
      </c>
      <c r="AA10" s="139" t="str">
        <f>IFERROR(INDEX(Расходка[Наименование расходного материала],MATCH(Расходка[№],Поиск_расходки[Индекс10],0)),"")</f>
        <v>Launcher 7F JL 3.5</v>
      </c>
      <c r="AB10" s="139" t="str">
        <f>IFERROR(INDEX(Расходка[Наименование расходного материала],MATCH(Расходка[№],Поиск_расходки[Индекс11],0)),"")</f>
        <v>Launcher 7F JL 3.5</v>
      </c>
      <c r="AC10" s="139" t="str">
        <f>IFERROR(INDEX(Расходка[Наименование расходного материала],MATCH(Расходка[№],Поиск_расходки[Индекс12],0)),"")</f>
        <v>Launcher 7F JL 3.5</v>
      </c>
      <c r="AD10" s="139" t="str">
        <f>IFERROR(INDEX(Расходка[Наименование расходного материала],MATCH(Расходка[№],Поиск_расходки[Индекс13],0)),"")</f>
        <v>Launcher 7F JL 3.5</v>
      </c>
      <c r="AF10" s="4" t="s">
        <v>5</v>
      </c>
      <c r="AG10" s="4" t="s">
        <v>108</v>
      </c>
      <c r="AM10" t="s">
        <v>367</v>
      </c>
    </row>
    <row r="11" spans="1:39">
      <c r="A11">
        <v>9</v>
      </c>
      <c r="B11" t="s">
        <v>376</v>
      </c>
      <c r="C11" t="s">
        <v>407</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10</v>
      </c>
      <c r="J11" s="140">
        <f>IF(ISNUMBER(SEARCH('Карта учёта'!$B$18,Расходка[Наименование расходного материала])),MAX($J$1:J10)+1,0)</f>
        <v>10</v>
      </c>
      <c r="K11" s="140">
        <f>IF(ISNUMBER(SEARCH('Карта учёта'!$B$19,Расходка[Наименование расходного материала])),MAX($K$1:K10)+1,0)</f>
        <v>10</v>
      </c>
      <c r="L11" s="140">
        <f>IF(ISNUMBER(SEARCH('Карта учёта'!$B$20,Расходка[Наименование расходного материала])),MAX($L$1:L10)+1,0)</f>
        <v>10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RadiFocus</v>
      </c>
      <c r="W11" s="139" t="str">
        <f>IFERROR(INDEX(Расходка[Наименование расходного материала],MATCH(Расходка[№],Поиск_расходки[Индекс6],0)),"")</f>
        <v>RadiFocus</v>
      </c>
      <c r="X11" s="139" t="str">
        <f>IFERROR(INDEX(Расходка[Наименование расходного материала],MATCH(Расходка[№],Поиск_расходки[Индекс7],0)),"")</f>
        <v>RadiFocus</v>
      </c>
      <c r="Y11" s="139" t="str">
        <f>IFERROR(INDEX(Расходка[Наименование расходного материала],MATCH(Расходка[№],Поиск_расходки[Индекс8],0)),"")</f>
        <v>RadiFocus</v>
      </c>
      <c r="Z11" s="139" t="str">
        <f>IFERROR(INDEX(Расходка[Наименование расходного материала],MATCH(Расходка[№],Поиск_расходки[Индекс9],0)),"")</f>
        <v>RadiFocus</v>
      </c>
      <c r="AA11" s="139" t="str">
        <f>IFERROR(INDEX(Расходка[Наименование расходного материала],MATCH(Расходка[№],Поиск_расходки[Индекс10],0)),"")</f>
        <v>RadiFocus</v>
      </c>
      <c r="AB11" s="139" t="str">
        <f>IFERROR(INDEX(Расходка[Наименование расходного материала],MATCH(Расходка[№],Поиск_расходки[Индекс11],0)),"")</f>
        <v>RadiFocus</v>
      </c>
      <c r="AC11" s="139" t="str">
        <f>IFERROR(INDEX(Расходка[Наименование расходного материала],MATCH(Расходка[№],Поиск_расходки[Индекс12],0)),"")</f>
        <v>RadiFocus</v>
      </c>
      <c r="AD11" s="139" t="str">
        <f>IFERROR(INDEX(Расходка[Наименование расходного материала],MATCH(Расходка[№],Поиск_расходки[Индекс13],0)),"")</f>
        <v>RadiFocus</v>
      </c>
      <c r="AF11" s="4" t="s">
        <v>5</v>
      </c>
      <c r="AG11" s="4" t="s">
        <v>175</v>
      </c>
      <c r="AI11" s="2" t="s">
        <v>90</v>
      </c>
      <c r="AJ11" s="199" t="s">
        <v>451</v>
      </c>
      <c r="AM11" t="s">
        <v>378</v>
      </c>
    </row>
    <row r="12" spans="1:39">
      <c r="A12">
        <v>10</v>
      </c>
      <c r="B12" t="s">
        <v>376</v>
      </c>
      <c r="C12" t="s">
        <v>463</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11</v>
      </c>
      <c r="J12" s="140">
        <f>IF(ISNUMBER(SEARCH('Карта учёта'!$B$18,Расходка[Наименование расходного материала])),MAX($J$1:J11)+1,0)</f>
        <v>11</v>
      </c>
      <c r="K12" s="140">
        <f>IF(ISNUMBER(SEARCH('Карта учёта'!$B$19,Расходка[Наименование расходного материала])),MAX($K$1:K11)+1,0)</f>
        <v>11</v>
      </c>
      <c r="L12" s="140">
        <f>IF(ISNUMBER(SEARCH('Карта учёта'!$B$20,Расходка[Наименование расходного материала])),MAX($L$1:L11)+1,0)</f>
        <v>11</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BasixCOMPAK</v>
      </c>
      <c r="W12" s="139" t="str">
        <f>IFERROR(INDEX(Расходка[Наименование расходного материала],MATCH(Расходка[№],Поиск_расходки[Индекс6],0)),"")</f>
        <v>BasixCOMPAK</v>
      </c>
      <c r="X12" s="139" t="str">
        <f>IFERROR(INDEX(Расходка[Наименование расходного материала],MATCH(Расходка[№],Поиск_расходки[Индекс7],0)),"")</f>
        <v>BasixCOMPAK</v>
      </c>
      <c r="Y12" s="139" t="str">
        <f>IFERROR(INDEX(Расходка[Наименование расходного материала],MATCH(Расходка[№],Поиск_расходки[Индекс8],0)),"")</f>
        <v>BasixCOMPAK</v>
      </c>
      <c r="Z12" s="139" t="str">
        <f>IFERROR(INDEX(Расходка[Наименование расходного материала],MATCH(Расходка[№],Поиск_расходки[Индекс9],0)),"")</f>
        <v>BasixCOMPAK</v>
      </c>
      <c r="AA12" s="139" t="str">
        <f>IFERROR(INDEX(Расходка[Наименование расходного материала],MATCH(Расходка[№],Поиск_расходки[Индекс10],0)),"")</f>
        <v>BasixCOMPAK</v>
      </c>
      <c r="AB12" s="139" t="str">
        <f>IFERROR(INDEX(Расходка[Наименование расходного материала],MATCH(Расходка[№],Поиск_расходки[Индекс11],0)),"")</f>
        <v>BasixCOMPAK</v>
      </c>
      <c r="AC12" s="139" t="str">
        <f>IFERROR(INDEX(Расходка[Наименование расходного материала],MATCH(Расходка[№],Поиск_расходки[Индекс12],0)),"")</f>
        <v>BasixCOMPAK</v>
      </c>
      <c r="AD12" s="139" t="str">
        <f>IFERROR(INDEX(Расходка[Наименование расходного материала],MATCH(Расходка[№],Поиск_расходки[Индекс13],0)),"")</f>
        <v>BasixCOMPAK</v>
      </c>
      <c r="AF12" s="4" t="s">
        <v>5</v>
      </c>
      <c r="AG12" s="4" t="s">
        <v>109</v>
      </c>
      <c r="AI12" s="2">
        <v>155760</v>
      </c>
      <c r="AJ12" s="161" t="s">
        <v>384</v>
      </c>
    </row>
    <row r="13" spans="1:39">
      <c r="A13">
        <v>11</v>
      </c>
      <c r="B13" t="s">
        <v>376</v>
      </c>
      <c r="C13" t="s">
        <v>449</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12</v>
      </c>
      <c r="J13" s="140">
        <f>IF(ISNUMBER(SEARCH('Карта учёта'!$B$18,Расходка[Наименование расходного материала])),MAX($J$1:J12)+1,0)</f>
        <v>12</v>
      </c>
      <c r="K13" s="140">
        <f>IF(ISNUMBER(SEARCH('Карта учёта'!$B$19,Расходка[Наименование расходного материала])),MAX($K$1:K12)+1,0)</f>
        <v>12</v>
      </c>
      <c r="L13" s="140">
        <f>IF(ISNUMBER(SEARCH('Карта учёта'!$B$20,Расходка[Наименование расходного материала])),MAX($L$1:L12)+1,0)</f>
        <v>12</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BasixTOUCH</v>
      </c>
      <c r="W13" s="139" t="str">
        <f>IFERROR(INDEX(Расходка[Наименование расходного материала],MATCH(Расходка[№],Поиск_расходки[Индекс6],0)),"")</f>
        <v>BasixTOUCH</v>
      </c>
      <c r="X13" s="139" t="str">
        <f>IFERROR(INDEX(Расходка[Наименование расходного материала],MATCH(Расходка[№],Поиск_расходки[Индекс7],0)),"")</f>
        <v>BasixTOUCH</v>
      </c>
      <c r="Y13" s="139" t="str">
        <f>IFERROR(INDEX(Расходка[Наименование расходного материала],MATCH(Расходка[№],Поиск_расходки[Индекс8],0)),"")</f>
        <v>BasixTOUCH</v>
      </c>
      <c r="Z13" s="139" t="str">
        <f>IFERROR(INDEX(Расходка[Наименование расходного материала],MATCH(Расходка[№],Поиск_расходки[Индекс9],0)),"")</f>
        <v>BasixTOUCH</v>
      </c>
      <c r="AA13" s="139" t="str">
        <f>IFERROR(INDEX(Расходка[Наименование расходного материала],MATCH(Расходка[№],Поиск_расходки[Индекс10],0)),"")</f>
        <v>BasixTOUCH</v>
      </c>
      <c r="AB13" s="139" t="str">
        <f>IFERROR(INDEX(Расходка[Наименование расходного материала],MATCH(Расходка[№],Поиск_расходки[Индекс11],0)),"")</f>
        <v>BasixTOUCH</v>
      </c>
      <c r="AC13" s="139" t="str">
        <f>IFERROR(INDEX(Расходка[Наименование расходного материала],MATCH(Расходка[№],Поиск_расходки[Индекс12],0)),"")</f>
        <v>BasixTOUCH</v>
      </c>
      <c r="AD13" s="139" t="str">
        <f>IFERROR(INDEX(Расходка[Наименование расходного материала],MATCH(Расходка[№],Поиск_расходки[Индекс13],0)),"")</f>
        <v>BasixTOUCH</v>
      </c>
      <c r="AF13" s="4" t="s">
        <v>5</v>
      </c>
      <c r="AG13" s="4" t="s">
        <v>110</v>
      </c>
      <c r="AI13" s="2">
        <v>155800</v>
      </c>
      <c r="AJ13" s="162" t="s">
        <v>385</v>
      </c>
    </row>
    <row r="14" spans="1:39">
      <c r="A14">
        <v>52</v>
      </c>
      <c r="B14" t="s">
        <v>376</v>
      </c>
      <c r="C14" t="s">
        <v>470</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1</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13</v>
      </c>
      <c r="J14" s="140">
        <f>IF(ISNUMBER(SEARCH('Карта учёта'!$B$18,Расходка[Наименование расходного материала])),MAX($J$1:J13)+1,0)</f>
        <v>13</v>
      </c>
      <c r="K14" s="140">
        <f>IF(ISNUMBER(SEARCH('Карта учёта'!$B$19,Расходка[Наименование расходного материала])),MAX($K$1:K13)+1,0)</f>
        <v>13</v>
      </c>
      <c r="L14" s="140">
        <f>IF(ISNUMBER(SEARCH('Карта учёта'!$B$20,Расходка[Наименование расходного материала])),MAX($L$1:L13)+1,0)</f>
        <v>13</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Launcher 7F JL 4.0</v>
      </c>
      <c r="W14" s="139" t="str">
        <f>IFERROR(INDEX(Расходка[Наименование расходного материала],MATCH(Расходка[№],Поиск_расходки[Индекс6],0)),"")</f>
        <v>Launcher 7F JL 4.0</v>
      </c>
      <c r="X14" s="139" t="str">
        <f>IFERROR(INDEX(Расходка[Наименование расходного материала],MATCH(Расходка[№],Поиск_расходки[Индекс7],0)),"")</f>
        <v>Launcher 7F JL 4.0</v>
      </c>
      <c r="Y14" s="139" t="str">
        <f>IFERROR(INDEX(Расходка[Наименование расходного материала],MATCH(Расходка[№],Поиск_расходки[Индекс8],0)),"")</f>
        <v>Launcher 7F JL 4.0</v>
      </c>
      <c r="Z14" s="139" t="str">
        <f>IFERROR(INDEX(Расходка[Наименование расходного материала],MATCH(Расходка[№],Поиск_расходки[Индекс9],0)),"")</f>
        <v>Launcher 7F JL 4.0</v>
      </c>
      <c r="AA14" s="139" t="str">
        <f>IFERROR(INDEX(Расходка[Наименование расходного материала],MATCH(Расходка[№],Поиск_расходки[Индекс10],0)),"")</f>
        <v>Launcher 7F JL 4.0</v>
      </c>
      <c r="AB14" s="139" t="str">
        <f>IFERROR(INDEX(Расходка[Наименование расходного материала],MATCH(Расходка[№],Поиск_расходки[Индекс11],0)),"")</f>
        <v>Launcher 7F JL 4.0</v>
      </c>
      <c r="AC14" s="139" t="str">
        <f>IFERROR(INDEX(Расходка[Наименование расходного материала],MATCH(Расходка[№],Поиск_расходки[Индекс12],0)),"")</f>
        <v>Launcher 7F JL 4.0</v>
      </c>
      <c r="AD14" s="139" t="str">
        <f>IFERROR(INDEX(Расходка[Наименование расходного материала],MATCH(Расходка[№],Поиск_расходки[Индекс13],0)),"")</f>
        <v>Launcher 7F JL 4.0</v>
      </c>
      <c r="AF14" s="4" t="s">
        <v>5</v>
      </c>
      <c r="AG14" s="4" t="s">
        <v>111</v>
      </c>
      <c r="AI14" s="2">
        <v>218190</v>
      </c>
      <c r="AJ14" s="162" t="s">
        <v>386</v>
      </c>
    </row>
    <row r="15" spans="1:39">
      <c r="A15">
        <v>12</v>
      </c>
      <c r="B15" t="s">
        <v>269</v>
      </c>
      <c r="C15" s="1" t="s">
        <v>413</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14</v>
      </c>
      <c r="J15" s="140">
        <f>IF(ISNUMBER(SEARCH('Карта учёта'!$B$18,Расходка[Наименование расходного материала])),MAX($J$1:J14)+1,0)</f>
        <v>14</v>
      </c>
      <c r="K15" s="140">
        <f>IF(ISNUMBER(SEARCH('Карта учёта'!$B$19,Расходка[Наименование расходного материала])),MAX($K$1:K14)+1,0)</f>
        <v>14</v>
      </c>
      <c r="L15" s="140">
        <f>IF(ISNUMBER(SEARCH('Карта учёта'!$B$20,Расходка[Наименование расходного материала])),MAX($L$1:L14)+1,0)</f>
        <v>14</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Dolphin</v>
      </c>
      <c r="W15" s="139" t="str">
        <f>IFERROR(INDEX(Расходка[Наименование расходного материала],MATCH(Расходка[№],Поиск_расходки[Индекс6],0)),"")</f>
        <v>Dolphin</v>
      </c>
      <c r="X15" s="139" t="str">
        <f>IFERROR(INDEX(Расходка[Наименование расходного материала],MATCH(Расходка[№],Поиск_расходки[Индекс7],0)),"")</f>
        <v>Dolphin</v>
      </c>
      <c r="Y15" s="139" t="str">
        <f>IFERROR(INDEX(Расходка[Наименование расходного материала],MATCH(Расходка[№],Поиск_расходки[Индекс8],0)),"")</f>
        <v>Dolphin</v>
      </c>
      <c r="Z15" s="139" t="str">
        <f>IFERROR(INDEX(Расходка[Наименование расходного материала],MATCH(Расходка[№],Поиск_расходки[Индекс9],0)),"")</f>
        <v>Dolphin</v>
      </c>
      <c r="AA15" s="139" t="str">
        <f>IFERROR(INDEX(Расходка[Наименование расходного материала],MATCH(Расходка[№],Поиск_расходки[Индекс10],0)),"")</f>
        <v>Dolphin</v>
      </c>
      <c r="AB15" s="139" t="str">
        <f>IFERROR(INDEX(Расходка[Наименование расходного материала],MATCH(Расходка[№],Поиск_расходки[Индекс11],0)),"")</f>
        <v>Dolphin</v>
      </c>
      <c r="AC15" s="139" t="str">
        <f>IFERROR(INDEX(Расходка[Наименование расходного материала],MATCH(Расходка[№],Поиск_расходки[Индекс12],0)),"")</f>
        <v>Dolphin</v>
      </c>
      <c r="AD15" s="139" t="str">
        <f>IFERROR(INDEX(Расходка[Наименование расходного материала],MATCH(Расходка[№],Поиск_расходки[Индекс13],0)),"")</f>
        <v>Dolphin</v>
      </c>
      <c r="AF15" s="4" t="s">
        <v>5</v>
      </c>
      <c r="AG15" s="4" t="s">
        <v>112</v>
      </c>
      <c r="AI15" s="2">
        <v>136170</v>
      </c>
      <c r="AJ15" t="s">
        <v>5</v>
      </c>
    </row>
    <row r="16" spans="1:39">
      <c r="A16">
        <v>13</v>
      </c>
      <c r="B16" t="s">
        <v>3</v>
      </c>
      <c r="C16" t="s">
        <v>396</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15</v>
      </c>
      <c r="J16" s="140">
        <f>IF(ISNUMBER(SEARCH('Карта учёта'!$B$18,Расходка[Наименование расходного материала])),MAX($J$1:J15)+1,0)</f>
        <v>15</v>
      </c>
      <c r="K16" s="140">
        <f>IF(ISNUMBER(SEARCH('Карта учёта'!$B$19,Расходка[Наименование расходного материала])),MAX($K$1:K15)+1,0)</f>
        <v>15</v>
      </c>
      <c r="L16" s="140">
        <f>IF(ISNUMBER(SEARCH('Карта учёта'!$B$20,Расходка[Наименование расходного материала])),MAX($L$1:L15)+1,0)</f>
        <v>15</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Perouse Medical FLAMINGO</v>
      </c>
      <c r="W16" s="139" t="str">
        <f>IFERROR(INDEX(Расходка[Наименование расходного материала],MATCH(Расходка[№],Поиск_расходки[Индекс6],0)),"")</f>
        <v>Perouse Medical FLAMINGO</v>
      </c>
      <c r="X16" s="139" t="str">
        <f>IFERROR(INDEX(Расходка[Наименование расходного материала],MATCH(Расходка[№],Поиск_расходки[Индекс7],0)),"")</f>
        <v>Perouse Medical FLAMINGO</v>
      </c>
      <c r="Y16" s="139" t="str">
        <f>IFERROR(INDEX(Расходка[Наименование расходного материала],MATCH(Расходка[№],Поиск_расходки[Индекс8],0)),"")</f>
        <v>Perouse Medical FLAMINGO</v>
      </c>
      <c r="Z16" s="139" t="str">
        <f>IFERROR(INDEX(Расходка[Наименование расходного материала],MATCH(Расходка[№],Поиск_расходки[Индекс9],0)),"")</f>
        <v>Perouse Medical FLAMINGO</v>
      </c>
      <c r="AA16" s="139" t="str">
        <f>IFERROR(INDEX(Расходка[Наименование расходного материала],MATCH(Расходка[№],Поиск_расходки[Индекс10],0)),"")</f>
        <v>Perouse Medical FLAMINGO</v>
      </c>
      <c r="AB16" s="139" t="str">
        <f>IFERROR(INDEX(Расходка[Наименование расходного материала],MATCH(Расходка[№],Поиск_расходки[Индекс11],0)),"")</f>
        <v>Perouse Medical FLAMINGO</v>
      </c>
      <c r="AC16" s="139" t="str">
        <f>IFERROR(INDEX(Расходка[Наименование расходного материала],MATCH(Расходка[№],Поиск_расходки[Индекс12],0)),"")</f>
        <v>Perouse Medical FLAMINGO</v>
      </c>
      <c r="AD16" s="139" t="str">
        <f>IFERROR(INDEX(Расходка[Наименование расходного материала],MATCH(Расходка[№],Поиск_расходки[Индекс13],0)),"")</f>
        <v>Perouse Medical FLAMINGO</v>
      </c>
      <c r="AF16" s="4" t="s">
        <v>5</v>
      </c>
      <c r="AG16" s="4" t="s">
        <v>417</v>
      </c>
    </row>
    <row r="17" spans="1:33">
      <c r="A17">
        <v>21.7</v>
      </c>
      <c r="B17" t="s">
        <v>3</v>
      </c>
      <c r="C17" t="s">
        <v>424</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16</v>
      </c>
      <c r="J17" s="140">
        <f>IF(ISNUMBER(SEARCH('Карта учёта'!$B$18,Расходка[Наименование расходного материала])),MAX($J$1:J16)+1,0)</f>
        <v>16</v>
      </c>
      <c r="K17" s="140">
        <f>IF(ISNUMBER(SEARCH('Карта учёта'!$B$19,Расходка[Наименование расходного материала])),MAX($K$1:K16)+1,0)</f>
        <v>16</v>
      </c>
      <c r="L17" s="140">
        <f>IF(ISNUMBER(SEARCH('Карта учёта'!$B$20,Расходка[Наименование расходного материала])),MAX($L$1:L16)+1,0)</f>
        <v>16</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
      </c>
      <c r="W17" s="139" t="str">
        <f>IFERROR(INDEX(Расходка[Наименование расходного материала],MATCH(Расходка[№],Поиск_расходки[Индекс6],0)),"")</f>
        <v/>
      </c>
      <c r="X17" s="139" t="str">
        <f>IFERROR(INDEX(Расходка[Наименование расходного материала],MATCH(Расходка[№],Поиск_расходки[Индекс7],0)),"")</f>
        <v/>
      </c>
      <c r="Y17" s="139" t="str">
        <f>IFERROR(INDEX(Расходка[Наименование расходного материала],MATCH(Расходка[№],Поиск_расходки[Индекс8],0)),"")</f>
        <v/>
      </c>
      <c r="Z17" s="139" t="str">
        <f>IFERROR(INDEX(Расходка[Наименование расходного материала],MATCH(Расходка[№],Поиск_расходки[Индекс9],0)),"")</f>
        <v/>
      </c>
      <c r="AA17" s="139" t="str">
        <f>IFERROR(INDEX(Расходка[Наименование расходного материала],MATCH(Расходка[№],Поиск_расходки[Индекс10],0)),"")</f>
        <v/>
      </c>
      <c r="AB17" s="139" t="str">
        <f>IFERROR(INDEX(Расходка[Наименование расходного материала],MATCH(Расходка[№],Поиск_расходки[Индекс11],0)),"")</f>
        <v/>
      </c>
      <c r="AC17" s="139" t="str">
        <f>IFERROR(INDEX(Расходка[Наименование расходного материала],MATCH(Расходка[№],Поиск_расходки[Индекс12],0)),"")</f>
        <v/>
      </c>
      <c r="AD17" s="139" t="str">
        <f>IFERROR(INDEX(Расходка[Наименование расходного материала],MATCH(Расходка[№],Поиск_расходки[Индекс13],0)),"")</f>
        <v/>
      </c>
      <c r="AF17" s="4" t="s">
        <v>5</v>
      </c>
      <c r="AG17" s="4" t="s">
        <v>414</v>
      </c>
    </row>
    <row r="18" spans="1:33">
      <c r="A18">
        <v>22.4</v>
      </c>
      <c r="B18" t="s">
        <v>3</v>
      </c>
      <c r="C18" t="s">
        <v>389</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17</v>
      </c>
      <c r="J18" s="140">
        <f>IF(ISNUMBER(SEARCH('Карта учёта'!$B$18,Расходка[Наименование расходного материала])),MAX($J$1:J17)+1,0)</f>
        <v>17</v>
      </c>
      <c r="K18" s="140">
        <f>IF(ISNUMBER(SEARCH('Карта учёта'!$B$19,Расходка[Наименование расходного материала])),MAX($K$1:K17)+1,0)</f>
        <v>17</v>
      </c>
      <c r="L18" s="140">
        <f>IF(ISNUMBER(SEARCH('Карта учёта'!$B$20,Расходка[Наименование расходного материала])),MAX($L$1:L17)+1,0)</f>
        <v>17</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
      </c>
      <c r="W18" s="139" t="str">
        <f>IFERROR(INDEX(Расходка[Наименование расходного материала],MATCH(Расходка[№],Поиск_расходки[Индекс6],0)),"")</f>
        <v/>
      </c>
      <c r="X18" s="139" t="str">
        <f>IFERROR(INDEX(Расходка[Наименование расходного материала],MATCH(Расходка[№],Поиск_расходки[Индекс7],0)),"")</f>
        <v/>
      </c>
      <c r="Y18" s="139" t="str">
        <f>IFERROR(INDEX(Расходка[Наименование расходного материала],MATCH(Расходка[№],Поиск_расходки[Индекс8],0)),"")</f>
        <v/>
      </c>
      <c r="Z18" s="139" t="str">
        <f>IFERROR(INDEX(Расходка[Наименование расходного материала],MATCH(Расходка[№],Поиск_расходки[Индекс9],0)),"")</f>
        <v/>
      </c>
      <c r="AA18" s="139" t="str">
        <f>IFERROR(INDEX(Расходка[Наименование расходного материала],MATCH(Расходка[№],Поиск_расходки[Индекс10],0)),"")</f>
        <v/>
      </c>
      <c r="AB18" s="139" t="str">
        <f>IFERROR(INDEX(Расходка[Наименование расходного материала],MATCH(Расходка[№],Поиск_расходки[Индекс11],0)),"")</f>
        <v/>
      </c>
      <c r="AC18" s="139" t="str">
        <f>IFERROR(INDEX(Расходка[Наименование расходного материала],MATCH(Расходка[№],Поиск_расходки[Индекс12],0)),"")</f>
        <v/>
      </c>
      <c r="AD18" s="139" t="str">
        <f>IFERROR(INDEX(Расходка[Наименование расходного материала],MATCH(Расходка[№],Поиск_расходки[Индекс13],0)),"")</f>
        <v/>
      </c>
      <c r="AF18" s="4" t="s">
        <v>5</v>
      </c>
      <c r="AG18" s="4" t="s">
        <v>114</v>
      </c>
    </row>
    <row r="19" spans="1:33">
      <c r="A19">
        <v>23.1</v>
      </c>
      <c r="B19" t="s">
        <v>3</v>
      </c>
      <c r="C19" s="1" t="s">
        <v>457</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0</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18</v>
      </c>
      <c r="J19" s="140">
        <f>IF(ISNUMBER(SEARCH('Карта учёта'!$B$18,Расходка[Наименование расходного материала])),MAX($J$1:J18)+1,0)</f>
        <v>18</v>
      </c>
      <c r="K19" s="140">
        <f>IF(ISNUMBER(SEARCH('Карта учёта'!$B$19,Расходка[Наименование расходного материала])),MAX($K$1:K18)+1,0)</f>
        <v>18</v>
      </c>
      <c r="L19" s="140">
        <f>IF(ISNUMBER(SEARCH('Карта учёта'!$B$20,Расходка[Наименование расходного материала])),MAX($L$1:L18)+1,0)</f>
        <v>18</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
      </c>
      <c r="W19" s="139" t="str">
        <f>IFERROR(INDEX(Расходка[Наименование расходного материала],MATCH(Расходка[№],Поиск_расходки[Индекс6],0)),"")</f>
        <v/>
      </c>
      <c r="X19" s="139" t="str">
        <f>IFERROR(INDEX(Расходка[Наименование расходного материала],MATCH(Расходка[№],Поиск_расходки[Индекс7],0)),"")</f>
        <v/>
      </c>
      <c r="Y19" s="139" t="str">
        <f>IFERROR(INDEX(Расходка[Наименование расходного материала],MATCH(Расходка[№],Поиск_расходки[Индекс8],0)),"")</f>
        <v/>
      </c>
      <c r="Z19" s="139" t="str">
        <f>IFERROR(INDEX(Расходка[Наименование расходного материала],MATCH(Расходка[№],Поиск_расходки[Индекс9],0)),"")</f>
        <v/>
      </c>
      <c r="AA19" s="139" t="str">
        <f>IFERROR(INDEX(Расходка[Наименование расходного материала],MATCH(Расходка[№],Поиск_расходки[Индекс10],0)),"")</f>
        <v/>
      </c>
      <c r="AB19" s="139" t="str">
        <f>IFERROR(INDEX(Расходка[Наименование расходного материала],MATCH(Расходка[№],Поиск_расходки[Индекс11],0)),"")</f>
        <v/>
      </c>
      <c r="AC19" s="139" t="str">
        <f>IFERROR(INDEX(Расходка[Наименование расходного материала],MATCH(Расходка[№],Поиск_расходки[Индекс12],0)),"")</f>
        <v/>
      </c>
      <c r="AD19" s="139" t="str">
        <f>IFERROR(INDEX(Расходка[Наименование расходного материала],MATCH(Расходка[№],Поиск_расходки[Индекс13],0)),"")</f>
        <v/>
      </c>
      <c r="AF19" s="4" t="s">
        <v>5</v>
      </c>
      <c r="AG19" s="4" t="s">
        <v>115</v>
      </c>
    </row>
    <row r="20" spans="1:33">
      <c r="A20">
        <v>23.8</v>
      </c>
      <c r="B20" t="s">
        <v>3</v>
      </c>
      <c r="C20" s="1" t="s">
        <v>473</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0</v>
      </c>
      <c r="I20" s="140">
        <f>IF(ISNUMBER(SEARCH('Карта учёта'!$B$17,Расходка[Наименование расходного материала])),MAX($I$1:I19)+1,0)</f>
        <v>19</v>
      </c>
      <c r="J20" s="140">
        <f>IF(ISNUMBER(SEARCH('Карта учёта'!$B$18,Расходка[Наименование расходного материала])),MAX($J$1:J19)+1,0)</f>
        <v>19</v>
      </c>
      <c r="K20" s="140">
        <f>IF(ISNUMBER(SEARCH('Карта учёта'!$B$19,Расходка[Наименование расходного материала])),MAX($K$1:K19)+1,0)</f>
        <v>19</v>
      </c>
      <c r="L20" s="140">
        <f>IF(ISNUMBER(SEARCH('Карта учёта'!$B$20,Расходка[Наименование расходного материала])),MAX($L$1:L19)+1,0)</f>
        <v>19</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
      </c>
      <c r="W20" s="139" t="str">
        <f>IFERROR(INDEX(Расходка[Наименование расходного материала],MATCH(Расходка[№],Поиск_расходки[Индекс6],0)),"")</f>
        <v/>
      </c>
      <c r="X20" s="139" t="str">
        <f>IFERROR(INDEX(Расходка[Наименование расходного материала],MATCH(Расходка[№],Поиск_расходки[Индекс7],0)),"")</f>
        <v/>
      </c>
      <c r="Y20" s="139" t="str">
        <f>IFERROR(INDEX(Расходка[Наименование расходного материала],MATCH(Расходка[№],Поиск_расходки[Индекс8],0)),"")</f>
        <v/>
      </c>
      <c r="Z20" s="139" t="str">
        <f>IFERROR(INDEX(Расходка[Наименование расходного материала],MATCH(Расходка[№],Поиск_расходки[Индекс9],0)),"")</f>
        <v/>
      </c>
      <c r="AA20" s="139" t="str">
        <f>IFERROR(INDEX(Расходка[Наименование расходного материала],MATCH(Расходка[№],Поиск_расходки[Индекс10],0)),"")</f>
        <v/>
      </c>
      <c r="AB20" s="139" t="str">
        <f>IFERROR(INDEX(Расходка[Наименование расходного материала],MATCH(Расходка[№],Поиск_расходки[Индекс11],0)),"")</f>
        <v/>
      </c>
      <c r="AC20" s="139" t="str">
        <f>IFERROR(INDEX(Расходка[Наименование расходного материала],MATCH(Расходка[№],Поиск_расходки[Индекс12],0)),"")</f>
        <v/>
      </c>
      <c r="AD20" s="139" t="str">
        <f>IFERROR(INDEX(Расходка[Наименование расходного материала],MATCH(Расходка[№],Поиск_расходки[Индекс13],0)),"")</f>
        <v/>
      </c>
      <c r="AF20" s="4" t="s">
        <v>5</v>
      </c>
      <c r="AG20" s="4" t="s">
        <v>116</v>
      </c>
    </row>
    <row r="21" spans="1:33">
      <c r="A21">
        <v>24.5</v>
      </c>
      <c r="B21" t="s">
        <v>3</v>
      </c>
      <c r="C21" s="1" t="s">
        <v>397</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0</v>
      </c>
      <c r="I21" s="140">
        <f>IF(ISNUMBER(SEARCH('Карта учёта'!$B$17,Расходка[Наименование расходного материала])),MAX($I$1:I20)+1,0)</f>
        <v>20</v>
      </c>
      <c r="J21" s="140">
        <f>IF(ISNUMBER(SEARCH('Карта учёта'!$B$18,Расходка[Наименование расходного материала])),MAX($J$1:J20)+1,0)</f>
        <v>20</v>
      </c>
      <c r="K21" s="140">
        <f>IF(ISNUMBER(SEARCH('Карта учёта'!$B$19,Расходка[Наименование расходного материала])),MAX($K$1:K20)+1,0)</f>
        <v>20</v>
      </c>
      <c r="L21" s="140">
        <f>IF(ISNUMBER(SEARCH('Карта учёта'!$B$20,Расходка[Наименование расходного материала])),MAX($L$1:L20)+1,0)</f>
        <v>20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
      </c>
      <c r="W21" s="139" t="str">
        <f>IFERROR(INDEX(Расходка[Наименование расходного материала],MATCH(Расходка[№],Поиск_расходки[Индекс6],0)),"")</f>
        <v/>
      </c>
      <c r="X21" s="139" t="str">
        <f>IFERROR(INDEX(Расходка[Наименование расходного материала],MATCH(Расходка[№],Поиск_расходки[Индекс7],0)),"")</f>
        <v/>
      </c>
      <c r="Y21" s="139" t="str">
        <f>IFERROR(INDEX(Расходка[Наименование расходного материала],MATCH(Расходка[№],Поиск_расходки[Индекс8],0)),"")</f>
        <v/>
      </c>
      <c r="Z21" s="139" t="str">
        <f>IFERROR(INDEX(Расходка[Наименование расходного материала],MATCH(Расходка[№],Поиск_расходки[Индекс9],0)),"")</f>
        <v/>
      </c>
      <c r="AA21" s="139" t="str">
        <f>IFERROR(INDEX(Расходка[Наименование расходного материала],MATCH(Расходка[№],Поиск_расходки[Индекс10],0)),"")</f>
        <v/>
      </c>
      <c r="AB21" s="139" t="str">
        <f>IFERROR(INDEX(Расходка[Наименование расходного материала],MATCH(Расходка[№],Поиск_расходки[Индекс11],0)),"")</f>
        <v/>
      </c>
      <c r="AC21" s="139" t="str">
        <f>IFERROR(INDEX(Расходка[Наименование расходного материала],MATCH(Расходка[№],Поиск_расходки[Индекс12],0)),"")</f>
        <v/>
      </c>
      <c r="AD21" s="139" t="str">
        <f>IFERROR(INDEX(Расходка[Наименование расходного материала],MATCH(Расходка[№],Поиск_расходки[Индекс13],0)),"")</f>
        <v/>
      </c>
      <c r="AF21" s="4" t="s">
        <v>5</v>
      </c>
      <c r="AG21" s="4" t="s">
        <v>117</v>
      </c>
    </row>
    <row r="22" spans="1:33">
      <c r="A22">
        <v>25.2</v>
      </c>
      <c r="B22" t="s">
        <v>3</v>
      </c>
      <c r="C22" t="s">
        <v>393</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0</v>
      </c>
      <c r="I22" s="140">
        <f>IF(ISNUMBER(SEARCH('Карта учёта'!$B$17,Расходка[Наименование расходного материала])),MAX($I$1:I21)+1,0)</f>
        <v>21</v>
      </c>
      <c r="J22" s="140">
        <f>IF(ISNUMBER(SEARCH('Карта учёта'!$B$18,Расходка[Наименование расходного материала])),MAX($J$1:J21)+1,0)</f>
        <v>21</v>
      </c>
      <c r="K22" s="140">
        <f>IF(ISNUMBER(SEARCH('Карта учёта'!$B$19,Расходка[Наименование расходного материала])),MAX($K$1:K21)+1,0)</f>
        <v>21</v>
      </c>
      <c r="L22" s="140">
        <f>IF(ISNUMBER(SEARCH('Карта учёта'!$B$20,Расходка[Наименование расходного материала])),MAX($L$1:L21)+1,0)</f>
        <v>21</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
      </c>
      <c r="W22" s="139" t="str">
        <f>IFERROR(INDEX(Расходка[Наименование расходного материала],MATCH(Расходка[№],Поиск_расходки[Индекс6],0)),"")</f>
        <v/>
      </c>
      <c r="X22" s="139" t="str">
        <f>IFERROR(INDEX(Расходка[Наименование расходного материала],MATCH(Расходка[№],Поиск_расходки[Индекс7],0)),"")</f>
        <v/>
      </c>
      <c r="Y22" s="139" t="str">
        <f>IFERROR(INDEX(Расходка[Наименование расходного материала],MATCH(Расходка[№],Поиск_расходки[Индекс8],0)),"")</f>
        <v/>
      </c>
      <c r="Z22" s="139" t="str">
        <f>IFERROR(INDEX(Расходка[Наименование расходного материала],MATCH(Расходка[№],Поиск_расходки[Индекс9],0)),"")</f>
        <v/>
      </c>
      <c r="AA22" s="139" t="str">
        <f>IFERROR(INDEX(Расходка[Наименование расходного материала],MATCH(Расходка[№],Поиск_расходки[Индекс10],0)),"")</f>
        <v/>
      </c>
      <c r="AB22" s="139" t="str">
        <f>IFERROR(INDEX(Расходка[Наименование расходного материала],MATCH(Расходка[№],Поиск_расходки[Индекс11],0)),"")</f>
        <v/>
      </c>
      <c r="AC22" s="139" t="str">
        <f>IFERROR(INDEX(Расходка[Наименование расходного материала],MATCH(Расходка[№],Поиск_расходки[Индекс12],0)),"")</f>
        <v/>
      </c>
      <c r="AD22" s="139" t="str">
        <f>IFERROR(INDEX(Расходка[Наименование расходного материала],MATCH(Расходка[№],Поиск_расходки[Индекс13],0)),"")</f>
        <v/>
      </c>
      <c r="AF22" s="4" t="s">
        <v>5</v>
      </c>
      <c r="AG22" s="4" t="s">
        <v>118</v>
      </c>
    </row>
    <row r="23" spans="1:33">
      <c r="A23">
        <v>25.9</v>
      </c>
      <c r="B23" t="s">
        <v>3</v>
      </c>
      <c r="C23" t="s">
        <v>394</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0</v>
      </c>
      <c r="I23" s="140">
        <f>IF(ISNUMBER(SEARCH('Карта учёта'!$B$17,Расходка[Наименование расходного материала])),MAX($I$1:I22)+1,0)</f>
        <v>22</v>
      </c>
      <c r="J23" s="140">
        <f>IF(ISNUMBER(SEARCH('Карта учёта'!$B$18,Расходка[Наименование расходного материала])),MAX($J$1:J22)+1,0)</f>
        <v>22</v>
      </c>
      <c r="K23" s="140">
        <f>IF(ISNUMBER(SEARCH('Карта учёта'!$B$19,Расходка[Наименование расходного материала])),MAX($K$1:K22)+1,0)</f>
        <v>22</v>
      </c>
      <c r="L23" s="140">
        <f>IF(ISNUMBER(SEARCH('Карта учёта'!$B$20,Расходка[Наименование расходного материала])),MAX($L$1:L22)+1,0)</f>
        <v>22</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
      </c>
      <c r="W23" s="139" t="str">
        <f>IFERROR(INDEX(Расходка[Наименование расходного материала],MATCH(Расходка[№],Поиск_расходки[Индекс6],0)),"")</f>
        <v/>
      </c>
      <c r="X23" s="139" t="str">
        <f>IFERROR(INDEX(Расходка[Наименование расходного материала],MATCH(Расходка[№],Поиск_расходки[Индекс7],0)),"")</f>
        <v/>
      </c>
      <c r="Y23" s="139" t="str">
        <f>IFERROR(INDEX(Расходка[Наименование расходного материала],MATCH(Расходка[№],Поиск_расходки[Индекс8],0)),"")</f>
        <v/>
      </c>
      <c r="Z23" s="139" t="str">
        <f>IFERROR(INDEX(Расходка[Наименование расходного материала],MATCH(Расходка[№],Поиск_расходки[Индекс9],0)),"")</f>
        <v/>
      </c>
      <c r="AA23" s="139" t="str">
        <f>IFERROR(INDEX(Расходка[Наименование расходного материала],MATCH(Расходка[№],Поиск_расходки[Индекс10],0)),"")</f>
        <v/>
      </c>
      <c r="AB23" s="139" t="str">
        <f>IFERROR(INDEX(Расходка[Наименование расходного материала],MATCH(Расходка[№],Поиск_расходки[Индекс11],0)),"")</f>
        <v/>
      </c>
      <c r="AC23" s="139" t="str">
        <f>IFERROR(INDEX(Расходка[Наименование расходного материала],MATCH(Расходка[№],Поиск_расходки[Индекс12],0)),"")</f>
        <v/>
      </c>
      <c r="AD23" s="139" t="str">
        <f>IFERROR(INDEX(Расходка[Наименование расходного материала],MATCH(Расходка[№],Поиск_расходки[Индекс13],0)),"")</f>
        <v/>
      </c>
      <c r="AF23" s="4" t="s">
        <v>5</v>
      </c>
      <c r="AG23" s="4" t="s">
        <v>119</v>
      </c>
    </row>
    <row r="24" spans="1:33">
      <c r="A24">
        <v>26.6</v>
      </c>
      <c r="B24" t="s">
        <v>3</v>
      </c>
      <c r="C24" t="s">
        <v>395</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23</v>
      </c>
      <c r="J24" s="140">
        <f>IF(ISNUMBER(SEARCH('Карта учёта'!$B$18,Расходка[Наименование расходного материала])),MAX($J$1:J23)+1,0)</f>
        <v>23</v>
      </c>
      <c r="K24" s="140">
        <f>IF(ISNUMBER(SEARCH('Карта учёта'!$B$19,Расходка[Наименование расходного материала])),MAX($K$1:K23)+1,0)</f>
        <v>23</v>
      </c>
      <c r="L24" s="140">
        <f>IF(ISNUMBER(SEARCH('Карта учёта'!$B$20,Расходка[Наименование расходного материала])),MAX($L$1:L23)+1,0)</f>
        <v>23</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
      </c>
      <c r="W24" s="139" t="str">
        <f>IFERROR(INDEX(Расходка[Наименование расходного материала],MATCH(Расходка[№],Поиск_расходки[Индекс6],0)),"")</f>
        <v/>
      </c>
      <c r="X24" s="139" t="str">
        <f>IFERROR(INDEX(Расходка[Наименование расходного материала],MATCH(Расходка[№],Поиск_расходки[Индекс7],0)),"")</f>
        <v/>
      </c>
      <c r="Y24" s="139" t="str">
        <f>IFERROR(INDEX(Расходка[Наименование расходного материала],MATCH(Расходка[№],Поиск_расходки[Индекс8],0)),"")</f>
        <v/>
      </c>
      <c r="Z24" s="139" t="str">
        <f>IFERROR(INDEX(Расходка[Наименование расходного материала],MATCH(Расходка[№],Поиск_расходки[Индекс9],0)),"")</f>
        <v/>
      </c>
      <c r="AA24" s="139" t="str">
        <f>IFERROR(INDEX(Расходка[Наименование расходного материала],MATCH(Расходка[№],Поиск_расходки[Индекс10],0)),"")</f>
        <v/>
      </c>
      <c r="AB24" s="139" t="str">
        <f>IFERROR(INDEX(Расходка[Наименование расходного материала],MATCH(Расходка[№],Поиск_расходки[Индекс11],0)),"")</f>
        <v/>
      </c>
      <c r="AC24" s="139" t="str">
        <f>IFERROR(INDEX(Расходка[Наименование расходного материала],MATCH(Расходка[№],Поиск_расходки[Индекс12],0)),"")</f>
        <v/>
      </c>
      <c r="AD24" s="139" t="str">
        <f>IFERROR(INDEX(Расходка[Наименование расходного материала],MATCH(Расходка[№],Поиск_расходки[Индекс13],0)),"")</f>
        <v/>
      </c>
      <c r="AF24" s="4" t="s">
        <v>5</v>
      </c>
      <c r="AG24" s="4" t="s">
        <v>120</v>
      </c>
    </row>
    <row r="25" spans="1:33">
      <c r="A25">
        <v>27.3</v>
      </c>
      <c r="B25" t="s">
        <v>3</v>
      </c>
      <c r="C25" t="s">
        <v>391</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24</v>
      </c>
      <c r="J25" s="140">
        <f>IF(ISNUMBER(SEARCH('Карта учёта'!$B$18,Расходка[Наименование расходного материала])),MAX($J$1:J24)+1,0)</f>
        <v>24</v>
      </c>
      <c r="K25" s="140">
        <f>IF(ISNUMBER(SEARCH('Карта учёта'!$B$19,Расходка[Наименование расходного материала])),MAX($K$1:K24)+1,0)</f>
        <v>24</v>
      </c>
      <c r="L25" s="140">
        <f>IF(ISNUMBER(SEARCH('Карта учёта'!$B$20,Расходка[Наименование расходного материала])),MAX($L$1:L24)+1,0)</f>
        <v>24</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
      </c>
      <c r="W25" s="139" t="str">
        <f>IFERROR(INDEX(Расходка[Наименование расходного материала],MATCH(Расходка[№],Поиск_расходки[Индекс6],0)),"")</f>
        <v/>
      </c>
      <c r="X25" s="139" t="str">
        <f>IFERROR(INDEX(Расходка[Наименование расходного материала],MATCH(Расходка[№],Поиск_расходки[Индекс7],0)),"")</f>
        <v/>
      </c>
      <c r="Y25" s="139" t="str">
        <f>IFERROR(INDEX(Расходка[Наименование расходного материала],MATCH(Расходка[№],Поиск_расходки[Индекс8],0)),"")</f>
        <v/>
      </c>
      <c r="Z25" s="139" t="str">
        <f>IFERROR(INDEX(Расходка[Наименование расходного материала],MATCH(Расходка[№],Поиск_расходки[Индекс9],0)),"")</f>
        <v/>
      </c>
      <c r="AA25" s="139" t="str">
        <f>IFERROR(INDEX(Расходка[Наименование расходного материала],MATCH(Расходка[№],Поиск_расходки[Индекс10],0)),"")</f>
        <v/>
      </c>
      <c r="AB25" s="139" t="str">
        <f>IFERROR(INDEX(Расходка[Наименование расходного материала],MATCH(Расходка[№],Поиск_расходки[Индекс11],0)),"")</f>
        <v/>
      </c>
      <c r="AC25" s="139" t="str">
        <f>IFERROR(INDEX(Расходка[Наименование расходного материала],MATCH(Расходка[№],Поиск_расходки[Индекс12],0)),"")</f>
        <v/>
      </c>
      <c r="AD25" s="139" t="str">
        <f>IFERROR(INDEX(Расходка[Наименование расходного материала],MATCH(Расходка[№],Поиск_расходки[Индекс13],0)),"")</f>
        <v/>
      </c>
      <c r="AF25" s="4" t="s">
        <v>5</v>
      </c>
      <c r="AG25" s="4" t="s">
        <v>121</v>
      </c>
    </row>
    <row r="26" spans="1:33">
      <c r="A26">
        <v>28</v>
      </c>
      <c r="B26" t="s">
        <v>3</v>
      </c>
      <c r="C26" s="1" t="s">
        <v>448</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25</v>
      </c>
      <c r="J26" s="142">
        <f>IF(ISNUMBER(SEARCH('Карта учёта'!$B$18,Расходка[Наименование расходного материала])),MAX($J$1:J25)+1,0)</f>
        <v>25</v>
      </c>
      <c r="K26" s="142">
        <f>IF(ISNUMBER(SEARCH('Карта учёта'!$B$19,Расходка[Наименование расходного материала])),MAX($K$1:K25)+1,0)</f>
        <v>25</v>
      </c>
      <c r="L26" s="142">
        <f>IF(ISNUMBER(SEARCH('Карта учёта'!$B$20,Расходка[Наименование расходного материала])),MAX($L$1:L25)+1,0)</f>
        <v>25</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Sion</v>
      </c>
      <c r="W26" s="144" t="str">
        <f>IFERROR(INDEX(Расходка[Наименование расходного материала],MATCH(Расходка[№],Поиск_расходки[Индекс6],0)),"")</f>
        <v>Sion</v>
      </c>
      <c r="X26" s="144" t="str">
        <f>IFERROR(INDEX(Расходка[Наименование расходного материала],MATCH(Расходка[№],Поиск_расходки[Индекс7],0)),"")</f>
        <v>Sion</v>
      </c>
      <c r="Y26" s="144" t="str">
        <f>IFERROR(INDEX(Расходка[Наименование расходного материала],MATCH(Расходка[№],Поиск_расходки[Индекс8],0)),"")</f>
        <v>Sion</v>
      </c>
      <c r="Z26" s="144" t="str">
        <f>IFERROR(INDEX(Расходка[Наименование расходного материала],MATCH(Расходка[№],Поиск_расходки[Индекс9],0)),"")</f>
        <v>Sion</v>
      </c>
      <c r="AA26" s="144" t="str">
        <f>IFERROR(INDEX(Расходка[Наименование расходного материала],MATCH(Расходка[№],Поиск_расходки[Индекс10],0)),"")</f>
        <v>Sion</v>
      </c>
      <c r="AB26" s="144" t="str">
        <f>IFERROR(INDEX(Расходка[Наименование расходного материала],MATCH(Расходка[№],Поиск_расходки[Индекс11],0)),"")</f>
        <v>Sion</v>
      </c>
      <c r="AC26" s="144" t="str">
        <f>IFERROR(INDEX(Расходка[Наименование расходного материала],MATCH(Расходка[№],Поиск_расходки[Индекс12],0)),"")</f>
        <v>Sion</v>
      </c>
      <c r="AD26" s="144" t="str">
        <f>IFERROR(INDEX(Расходка[Наименование расходного материала],MATCH(Расходка[№],Поиск_расходки[Индекс13],0)),"")</f>
        <v>Sion</v>
      </c>
      <c r="AF26" s="4" t="s">
        <v>5</v>
      </c>
      <c r="AG26" s="4" t="s">
        <v>372</v>
      </c>
    </row>
    <row r="27" spans="1:33">
      <c r="A27">
        <v>28.7</v>
      </c>
      <c r="B27" t="s">
        <v>3</v>
      </c>
      <c r="C27" s="1" t="s">
        <v>459</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0</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26</v>
      </c>
      <c r="J27" s="142">
        <f>IF(ISNUMBER(SEARCH('Карта учёта'!$B$18,Расходка[Наименование расходного материала])),MAX($J$1:J26)+1,0)</f>
        <v>26</v>
      </c>
      <c r="K27" s="142">
        <f>IF(ISNUMBER(SEARCH('Карта учёта'!$B$19,Расходка[Наименование расходного материала])),MAX($K$1:K26)+1,0)</f>
        <v>26</v>
      </c>
      <c r="L27" s="142">
        <f>IF(ISNUMBER(SEARCH('Карта учёта'!$B$20,Расходка[Наименование расходного материала])),MAX($L$1:L26)+1,0)</f>
        <v>26</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
      </c>
      <c r="W27" s="144" t="str">
        <f>IFERROR(INDEX(Расходка[Наименование расходного материала],MATCH(Расходка[№],Поиск_расходки[Индекс6],0)),"")</f>
        <v/>
      </c>
      <c r="X27" s="144" t="str">
        <f>IFERROR(INDEX(Расходка[Наименование расходного материала],MATCH(Расходка[№],Поиск_расходки[Индекс7],0)),"")</f>
        <v/>
      </c>
      <c r="Y27" s="144" t="str">
        <f>IFERROR(INDEX(Расходка[Наименование расходного материала],MATCH(Расходка[№],Поиск_расходки[Индекс8],0)),"")</f>
        <v/>
      </c>
      <c r="Z27" s="144" t="str">
        <f>IFERROR(INDEX(Расходка[Наименование расходного материала],MATCH(Расходка[№],Поиск_расходки[Индекс9],0)),"")</f>
        <v/>
      </c>
      <c r="AA27" s="144" t="str">
        <f>IFERROR(INDEX(Расходка[Наименование расходного материала],MATCH(Расходка[№],Поиск_расходки[Индекс10],0)),"")</f>
        <v/>
      </c>
      <c r="AB27" s="144" t="str">
        <f>IFERROR(INDEX(Расходка[Наименование расходного материала],MATCH(Расходка[№],Поиск_расходки[Индекс11],0)),"")</f>
        <v/>
      </c>
      <c r="AC27" s="144" t="str">
        <f>IFERROR(INDEX(Расходка[Наименование расходного материала],MATCH(Расходка[№],Поиск_расходки[Индекс12],0)),"")</f>
        <v/>
      </c>
      <c r="AD27" s="144" t="str">
        <f>IFERROR(INDEX(Расходка[Наименование расходного материала],MATCH(Расходка[№],Поиск_расходки[Индекс13],0)),"")</f>
        <v/>
      </c>
      <c r="AF27" s="4" t="s">
        <v>5</v>
      </c>
      <c r="AG27" s="4" t="s">
        <v>373</v>
      </c>
    </row>
    <row r="28" spans="1:33">
      <c r="A28">
        <v>29.4</v>
      </c>
      <c r="B28" t="s">
        <v>3</v>
      </c>
      <c r="C28" s="1" t="s">
        <v>458</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27</v>
      </c>
      <c r="J28" s="142">
        <f>IF(ISNUMBER(SEARCH('Карта учёта'!$B$18,Расходка[Наименование расходного материала])),MAX($J$1:J27)+1,0)</f>
        <v>27</v>
      </c>
      <c r="K28" s="142">
        <f>IF(ISNUMBER(SEARCH('Карта учёта'!$B$19,Расходка[Наименование расходного материала])),MAX($K$1:K27)+1,0)</f>
        <v>27</v>
      </c>
      <c r="L28" s="142">
        <f>IF(ISNUMBER(SEARCH('Карта учёта'!$B$20,Расходка[Наименование расходного материала])),MAX($L$1:L27)+1,0)</f>
        <v>27</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
      </c>
      <c r="W28" s="144" t="str">
        <f>IFERROR(INDEX(Расходка[Наименование расходного материала],MATCH(Расходка[№],Поиск_расходки[Индекс6],0)),"")</f>
        <v/>
      </c>
      <c r="X28" s="144" t="str">
        <f>IFERROR(INDEX(Расходка[Наименование расходного материала],MATCH(Расходка[№],Поиск_расходки[Индекс7],0)),"")</f>
        <v/>
      </c>
      <c r="Y28" s="144" t="str">
        <f>IFERROR(INDEX(Расходка[Наименование расходного материала],MATCH(Расходка[№],Поиск_расходки[Индекс8],0)),"")</f>
        <v/>
      </c>
      <c r="Z28" s="144" t="str">
        <f>IFERROR(INDEX(Расходка[Наименование расходного материала],MATCH(Расходка[№],Поиск_расходки[Индекс9],0)),"")</f>
        <v/>
      </c>
      <c r="AA28" s="144" t="str">
        <f>IFERROR(INDEX(Расходка[Наименование расходного материала],MATCH(Расходка[№],Поиск_расходки[Индекс10],0)),"")</f>
        <v/>
      </c>
      <c r="AB28" s="144" t="str">
        <f>IFERROR(INDEX(Расходка[Наименование расходного материала],MATCH(Расходка[№],Поиск_расходки[Индекс11],0)),"")</f>
        <v/>
      </c>
      <c r="AC28" s="144" t="str">
        <f>IFERROR(INDEX(Расходка[Наименование расходного материала],MATCH(Расходка[№],Поиск_расходки[Индекс12],0)),"")</f>
        <v/>
      </c>
      <c r="AD28" s="144" t="str">
        <f>IFERROR(INDEX(Расходка[Наименование расходного материала],MATCH(Расходка[№],Поиск_расходки[Индекс13],0)),"")</f>
        <v/>
      </c>
      <c r="AF28" s="4" t="s">
        <v>5</v>
      </c>
      <c r="AG28" s="4" t="s">
        <v>456</v>
      </c>
    </row>
    <row r="29" spans="1:33">
      <c r="A29">
        <v>30.1</v>
      </c>
      <c r="B29" t="s">
        <v>3</v>
      </c>
      <c r="C29" t="s">
        <v>390</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28</v>
      </c>
      <c r="J29" s="142">
        <f>IF(ISNUMBER(SEARCH('Карта учёта'!$B$18,Расходка[Наименование расходного материала])),MAX($J$1:J28)+1,0)</f>
        <v>28</v>
      </c>
      <c r="K29" s="142">
        <f>IF(ISNUMBER(SEARCH('Карта учёта'!$B$19,Расходка[Наименование расходного материала])),MAX($K$1:K28)+1,0)</f>
        <v>28</v>
      </c>
      <c r="L29" s="142">
        <f>IF(ISNUMBER(SEARCH('Карта учёта'!$B$20,Расходка[Наименование расходного материала])),MAX($L$1:L28)+1,0)</f>
        <v>28</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
      </c>
      <c r="W29" s="144" t="str">
        <f>IFERROR(INDEX(Расходка[Наименование расходного материала],MATCH(Расходка[№],Поиск_расходки[Индекс6],0)),"")</f>
        <v/>
      </c>
      <c r="X29" s="144" t="str">
        <f>IFERROR(INDEX(Расходка[Наименование расходного материала],MATCH(Расходка[№],Поиск_расходки[Индекс7],0)),"")</f>
        <v/>
      </c>
      <c r="Y29" s="144" t="str">
        <f>IFERROR(INDEX(Расходка[Наименование расходного материала],MATCH(Расходка[№],Поиск_расходки[Индекс8],0)),"")</f>
        <v/>
      </c>
      <c r="Z29" s="144" t="str">
        <f>IFERROR(INDEX(Расходка[Наименование расходного материала],MATCH(Расходка[№],Поиск_расходки[Индекс9],0)),"")</f>
        <v/>
      </c>
      <c r="AA29" s="144" t="str">
        <f>IFERROR(INDEX(Расходка[Наименование расходного материала],MATCH(Расходка[№],Поиск_расходки[Индекс10],0)),"")</f>
        <v/>
      </c>
      <c r="AB29" s="144" t="str">
        <f>IFERROR(INDEX(Расходка[Наименование расходного материала],MATCH(Расходка[№],Поиск_расходки[Индекс11],0)),"")</f>
        <v/>
      </c>
      <c r="AC29" s="144" t="str">
        <f>IFERROR(INDEX(Расходка[Наименование расходного материала],MATCH(Расходка[№],Поиск_расходки[Индекс12],0)),"")</f>
        <v/>
      </c>
      <c r="AD29" s="144" t="str">
        <f>IFERROR(INDEX(Расходка[Наименование расходного материала],MATCH(Расходка[№],Поиск_расходки[Индекс13],0)),"")</f>
        <v/>
      </c>
      <c r="AF29" s="4" t="s">
        <v>6</v>
      </c>
      <c r="AG29" s="4" t="s">
        <v>159</v>
      </c>
    </row>
    <row r="30" spans="1:33">
      <c r="A30">
        <v>30.8</v>
      </c>
      <c r="B30" t="s">
        <v>3</v>
      </c>
      <c r="C30" t="s">
        <v>392</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29</v>
      </c>
      <c r="J30" s="142">
        <f>IF(ISNUMBER(SEARCH('Карта учёта'!$B$18,Расходка[Наименование расходного материала])),MAX($J$1:J29)+1,0)</f>
        <v>29</v>
      </c>
      <c r="K30" s="142">
        <f>IF(ISNUMBER(SEARCH('Карта учёта'!$B$19,Расходка[Наименование расходного материала])),MAX($K$1:K29)+1,0)</f>
        <v>29</v>
      </c>
      <c r="L30" s="142">
        <f>IF(ISNUMBER(SEARCH('Карта учёта'!$B$20,Расходка[Наименование расходного материала])),MAX($L$1:L29)+1,0)</f>
        <v>29</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
      </c>
      <c r="W30" s="144" t="str">
        <f>IFERROR(INDEX(Расходка[Наименование расходного материала],MATCH(Расходка[№],Поиск_расходки[Индекс6],0)),"")</f>
        <v/>
      </c>
      <c r="X30" s="144" t="str">
        <f>IFERROR(INDEX(Расходка[Наименование расходного материала],MATCH(Расходка[№],Поиск_расходки[Индекс7],0)),"")</f>
        <v/>
      </c>
      <c r="Y30" s="144" t="str">
        <f>IFERROR(INDEX(Расходка[Наименование расходного материала],MATCH(Расходка[№],Поиск_расходки[Индекс8],0)),"")</f>
        <v/>
      </c>
      <c r="Z30" s="144" t="str">
        <f>IFERROR(INDEX(Расходка[Наименование расходного материала],MATCH(Расходка[№],Поиск_расходки[Индекс9],0)),"")</f>
        <v/>
      </c>
      <c r="AA30" s="144" t="str">
        <f>IFERROR(INDEX(Расходка[Наименование расходного материала],MATCH(Расходка[№],Поиск_расходки[Индекс10],0)),"")</f>
        <v/>
      </c>
      <c r="AB30" s="144" t="str">
        <f>IFERROR(INDEX(Расходка[Наименование расходного материала],MATCH(Расходка[№],Поиск_расходки[Индекс11],0)),"")</f>
        <v/>
      </c>
      <c r="AC30" s="144" t="str">
        <f>IFERROR(INDEX(Расходка[Наименование расходного материала],MATCH(Расходка[№],Поиск_расходки[Индекс12],0)),"")</f>
        <v/>
      </c>
      <c r="AD30" s="144" t="str">
        <f>IFERROR(INDEX(Расходка[Наименование расходного материала],MATCH(Расходка[№],Поиск_расходки[Индекс13],0)),"")</f>
        <v/>
      </c>
      <c r="AF30" s="4" t="s">
        <v>6</v>
      </c>
      <c r="AG30" s="4" t="s">
        <v>453</v>
      </c>
    </row>
    <row r="31" spans="1:33">
      <c r="A31">
        <v>31.5</v>
      </c>
      <c r="B31" t="s">
        <v>3</v>
      </c>
      <c r="C31" t="s">
        <v>461</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1</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30</v>
      </c>
      <c r="J31" s="142">
        <f>IF(ISNUMBER(SEARCH('Карта учёта'!$B$18,Расходка[Наименование расходного материала])),MAX($J$1:J30)+1,0)</f>
        <v>30</v>
      </c>
      <c r="K31" s="142">
        <f>IF(ISNUMBER(SEARCH('Карта учёта'!$B$19,Расходка[Наименование расходного материала])),MAX($K$1:K30)+1,0)</f>
        <v>30</v>
      </c>
      <c r="L31" s="142">
        <f>IF(ISNUMBER(SEARCH('Карта учёта'!$B$20,Расходка[Наименование расходного материала])),MAX($L$1:L30)+1,0)</f>
        <v>30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
      </c>
      <c r="W31" s="144" t="str">
        <f>IFERROR(INDEX(Расходка[Наименование расходного материала],MATCH(Расходка[№],Поиск_расходки[Индекс6],0)),"")</f>
        <v/>
      </c>
      <c r="X31" s="144" t="str">
        <f>IFERROR(INDEX(Расходка[Наименование расходного материала],MATCH(Расходка[№],Поиск_расходки[Индекс7],0)),"")</f>
        <v/>
      </c>
      <c r="Y31" s="144" t="str">
        <f>IFERROR(INDEX(Расходка[Наименование расходного материала],MATCH(Расходка[№],Поиск_расходки[Индекс8],0)),"")</f>
        <v/>
      </c>
      <c r="Z31" s="144" t="str">
        <f>IFERROR(INDEX(Расходка[Наименование расходного материала],MATCH(Расходка[№],Поиск_расходки[Индекс9],0)),"")</f>
        <v/>
      </c>
      <c r="AA31" s="144" t="str">
        <f>IFERROR(INDEX(Расходка[Наименование расходного материала],MATCH(Расходка[№],Поиск_расходки[Индекс10],0)),"")</f>
        <v/>
      </c>
      <c r="AB31" s="144" t="str">
        <f>IFERROR(INDEX(Расходка[Наименование расходного материала],MATCH(Расходка[№],Поиск_расходки[Индекс11],0)),"")</f>
        <v/>
      </c>
      <c r="AC31" s="144" t="str">
        <f>IFERROR(INDEX(Расходка[Наименование расходного материала],MATCH(Расходка[№],Поиск_расходки[Индекс12],0)),"")</f>
        <v/>
      </c>
      <c r="AD31" s="144" t="str">
        <f>IFERROR(INDEX(Расходка[Наименование расходного материала],MATCH(Расходка[№],Поиск_расходки[Индекс13],0)),"")</f>
        <v/>
      </c>
      <c r="AF31" s="4" t="s">
        <v>6</v>
      </c>
      <c r="AG31" s="4" t="s">
        <v>418</v>
      </c>
    </row>
    <row r="32" spans="1:33">
      <c r="A32">
        <v>32.200000000000003</v>
      </c>
      <c r="B32" t="s">
        <v>3</v>
      </c>
      <c r="C32" t="s">
        <v>462</v>
      </c>
      <c r="E32" s="142">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31</v>
      </c>
      <c r="J32" s="142">
        <f>IF(ISNUMBER(SEARCH('Карта учёта'!$B$18,Расходка[Наименование расходного материала])),MAX($J$1:J31)+1,0)</f>
        <v>31</v>
      </c>
      <c r="K32" s="142">
        <f>IF(ISNUMBER(SEARCH('Карта учёта'!$B$19,Расходка[Наименование расходного материала])),MAX($K$1:K31)+1,0)</f>
        <v>31</v>
      </c>
      <c r="L32" s="142">
        <f>IF(ISNUMBER(SEARCH('Карта учёта'!$B$20,Расходка[Наименование расходного материала])),MAX($L$1:L31)+1,0)</f>
        <v>31</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
      </c>
      <c r="W32" s="144" t="str">
        <f>IFERROR(INDEX(Расходка[Наименование расходного материала],MATCH(Расходка[№],Поиск_расходки[Индекс6],0)),"")</f>
        <v/>
      </c>
      <c r="X32" s="144" t="str">
        <f>IFERROR(INDEX(Расходка[Наименование расходного материала],MATCH(Расходка[№],Поиск_расходки[Индекс7],0)),"")</f>
        <v/>
      </c>
      <c r="Y32" s="144" t="str">
        <f>IFERROR(INDEX(Расходка[Наименование расходного материала],MATCH(Расходка[№],Поиск_расходки[Индекс8],0)),"")</f>
        <v/>
      </c>
      <c r="Z32" s="144" t="str">
        <f>IFERROR(INDEX(Расходка[Наименование расходного материала],MATCH(Расходка[№],Поиск_расходки[Индекс9],0)),"")</f>
        <v/>
      </c>
      <c r="AA32" s="144" t="str">
        <f>IFERROR(INDEX(Расходка[Наименование расходного материала],MATCH(Расходка[№],Поиск_расходки[Индекс10],0)),"")</f>
        <v/>
      </c>
      <c r="AB32" s="144" t="str">
        <f>IFERROR(INDEX(Расходка[Наименование расходного материала],MATCH(Расходка[№],Поиск_расходки[Индекс11],0)),"")</f>
        <v/>
      </c>
      <c r="AC32" s="144" t="str">
        <f>IFERROR(INDEX(Расходка[Наименование расходного материала],MATCH(Расходка[№],Поиск_расходки[Индекс12],0)),"")</f>
        <v/>
      </c>
      <c r="AD32" s="144" t="str">
        <f>IFERROR(INDEX(Расходка[Наименование расходного материала],MATCH(Расходка[№],Поиск_расходки[Индекс13],0)),"")</f>
        <v/>
      </c>
      <c r="AF32" s="4" t="s">
        <v>6</v>
      </c>
      <c r="AG32" s="4" t="s">
        <v>429</v>
      </c>
    </row>
    <row r="33" spans="1:33">
      <c r="A33">
        <v>32.9</v>
      </c>
      <c r="B33" t="s">
        <v>3</v>
      </c>
      <c r="C33" t="s">
        <v>434</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32</v>
      </c>
      <c r="J33" s="142">
        <f>IF(ISNUMBER(SEARCH('Карта учёта'!$B$18,Расходка[Наименование расходного материала])),MAX($J$1:J32)+1,0)</f>
        <v>32</v>
      </c>
      <c r="K33" s="142">
        <f>IF(ISNUMBER(SEARCH('Карта учёта'!$B$19,Расходка[Наименование расходного материала])),MAX($K$1:K32)+1,0)</f>
        <v>32</v>
      </c>
      <c r="L33" s="142">
        <f>IF(ISNUMBER(SEARCH('Карта учёта'!$B$20,Расходка[Наименование расходного материала])),MAX($L$1:L32)+1,0)</f>
        <v>32</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
      </c>
      <c r="W33" s="144" t="str">
        <f>IFERROR(INDEX(Расходка[Наименование расходного материала],MATCH(Расходка[№],Поиск_расходки[Индекс6],0)),"")</f>
        <v/>
      </c>
      <c r="X33" s="144" t="str">
        <f>IFERROR(INDEX(Расходка[Наименование расходного материала],MATCH(Расходка[№],Поиск_расходки[Индекс7],0)),"")</f>
        <v/>
      </c>
      <c r="Y33" s="144" t="str">
        <f>IFERROR(INDEX(Расходка[Наименование расходного материала],MATCH(Расходка[№],Поиск_расходки[Индекс8],0)),"")</f>
        <v/>
      </c>
      <c r="Z33" s="144" t="str">
        <f>IFERROR(INDEX(Расходка[Наименование расходного материала],MATCH(Расходка[№],Поиск_расходки[Индекс9],0)),"")</f>
        <v/>
      </c>
      <c r="AA33" s="144" t="str">
        <f>IFERROR(INDEX(Расходка[Наименование расходного материала],MATCH(Расходка[№],Поиск_расходки[Индекс10],0)),"")</f>
        <v/>
      </c>
      <c r="AB33" s="144" t="str">
        <f>IFERROR(INDEX(Расходка[Наименование расходного материала],MATCH(Расходка[№],Поиск_расходки[Индекс11],0)),"")</f>
        <v/>
      </c>
      <c r="AC33" s="144" t="str">
        <f>IFERROR(INDEX(Расходка[Наименование расходного материала],MATCH(Расходка[№],Поиск_расходки[Индекс12],0)),"")</f>
        <v/>
      </c>
      <c r="AD33" s="144" t="str">
        <f>IFERROR(INDEX(Расходка[Наименование расходного материала],MATCH(Расходка[№],Поиск_расходки[Индекс13],0)),"")</f>
        <v/>
      </c>
      <c r="AF33" s="4" t="s">
        <v>6</v>
      </c>
      <c r="AG33" s="4" t="s">
        <v>105</v>
      </c>
    </row>
    <row r="34" spans="1:33">
      <c r="A34">
        <v>33.6</v>
      </c>
      <c r="B34" t="s">
        <v>3</v>
      </c>
      <c r="C34" t="s">
        <v>124</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0</v>
      </c>
      <c r="I34" s="142">
        <f>IF(ISNUMBER(SEARCH('Карта учёта'!$B$17,Расходка[Наименование расходного материала])),MAX($I$1:I33)+1,0)</f>
        <v>33</v>
      </c>
      <c r="J34" s="142">
        <f>IF(ISNUMBER(SEARCH('Карта учёта'!$B$18,Расходка[Наименование расходного материала])),MAX($J$1:J33)+1,0)</f>
        <v>33</v>
      </c>
      <c r="K34" s="142">
        <f>IF(ISNUMBER(SEARCH('Карта учёта'!$B$19,Расходка[Наименование расходного материала])),MAX($K$1:K33)+1,0)</f>
        <v>33</v>
      </c>
      <c r="L34" s="142">
        <f>IF(ISNUMBER(SEARCH('Карта учёта'!$B$20,Расходка[Наименование расходного материала])),MAX($L$1:L33)+1,0)</f>
        <v>33</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
      </c>
      <c r="W34" s="144" t="str">
        <f>IFERROR(INDEX(Расходка[Наименование расходного материала],MATCH(Расходка[№],Поиск_расходки[Индекс6],0)),"")</f>
        <v/>
      </c>
      <c r="X34" s="144" t="str">
        <f>IFERROR(INDEX(Расходка[Наименование расходного материала],MATCH(Расходка[№],Поиск_расходки[Индекс7],0)),"")</f>
        <v/>
      </c>
      <c r="Y34" s="144" t="str">
        <f>IFERROR(INDEX(Расходка[Наименование расходного материала],MATCH(Расходка[№],Поиск_расходки[Индекс8],0)),"")</f>
        <v/>
      </c>
      <c r="Z34" s="144" t="str">
        <f>IFERROR(INDEX(Расходка[Наименование расходного материала],MATCH(Расходка[№],Поиск_расходки[Индекс9],0)),"")</f>
        <v/>
      </c>
      <c r="AA34" s="144" t="str">
        <f>IFERROR(INDEX(Расходка[Наименование расходного материала],MATCH(Расходка[№],Поиск_расходки[Индекс10],0)),"")</f>
        <v/>
      </c>
      <c r="AB34" s="144" t="str">
        <f>IFERROR(INDEX(Расходка[Наименование расходного материала],MATCH(Расходка[№],Поиск_расходки[Индекс11],0)),"")</f>
        <v/>
      </c>
      <c r="AC34" s="144" t="str">
        <f>IFERROR(INDEX(Расходка[Наименование расходного материала],MATCH(Расходка[№],Поиск_расходки[Индекс12],0)),"")</f>
        <v/>
      </c>
      <c r="AD34" s="144" t="str">
        <f>IFERROR(INDEX(Расходка[Наименование расходного материала],MATCH(Расходка[№],Поиск_расходки[Индекс13],0)),"")</f>
        <v/>
      </c>
      <c r="AF34" s="4" t="s">
        <v>6</v>
      </c>
      <c r="AG34" s="4" t="s">
        <v>160</v>
      </c>
    </row>
    <row r="35" spans="1:33">
      <c r="A35">
        <v>34.299999999999997</v>
      </c>
      <c r="B35" t="s">
        <v>6</v>
      </c>
      <c r="C35" s="1" t="s">
        <v>344</v>
      </c>
      <c r="E35" s="142">
        <f>IF(ISNUMBER(SEARCH('Карта учёта'!$B$13,Расходка[[#This Row],[Наименование расходного материала]])),MAX($E$1:E34)+1,0)</f>
        <v>0</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0</v>
      </c>
      <c r="H35" s="142">
        <f>IF(ISNUMBER(SEARCH('Карта учёта'!$B$16,Расходка[Наименование расходного материала])),MAX($H$1:H34)+1,0)</f>
        <v>0</v>
      </c>
      <c r="I35" s="142">
        <f>IF(ISNUMBER(SEARCH('Карта учёта'!$B$17,Расходка[Наименование расходного материала])),MAX($I$1:I34)+1,0)</f>
        <v>34</v>
      </c>
      <c r="J35" s="142">
        <f>IF(ISNUMBER(SEARCH('Карта учёта'!$B$18,Расходка[Наименование расходного материала])),MAX($J$1:J34)+1,0)</f>
        <v>34</v>
      </c>
      <c r="K35" s="142">
        <f>IF(ISNUMBER(SEARCH('Карта учёта'!$B$19,Расходка[Наименование расходного материала])),MAX($K$1:K34)+1,0)</f>
        <v>34</v>
      </c>
      <c r="L35" s="142">
        <f>IF(ISNUMBER(SEARCH('Карта учёта'!$B$20,Расходка[Наименование расходного материала])),MAX($L$1:L34)+1,0)</f>
        <v>34</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2">
        <f>IF(ISNUMBER(SEARCH('Карта учёта'!$B$23,Расходка[Наименование расходного материала])),MAX($O$1:O34)+1,0)</f>
        <v>34</v>
      </c>
      <c r="P35" s="142">
        <f>IF(ISNUMBER(SEARCH('Карта учёта'!$B$24,Расходка[Наименование расходного материала])),MAX($P$1:P34)+1,0)</f>
        <v>34</v>
      </c>
      <c r="Q35" s="142">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
      </c>
      <c r="V35" s="144" t="str">
        <f>IFERROR(INDEX(Расходка[Наименование расходного материала],MATCH(Расходка[№],Поиск_расходки[Индекс5],0)),"")</f>
        <v/>
      </c>
      <c r="W35" s="144" t="str">
        <f>IFERROR(INDEX(Расходка[Наименование расходного материала],MATCH(Расходка[№],Поиск_расходки[Индекс6],0)),"")</f>
        <v/>
      </c>
      <c r="X35" s="144" t="str">
        <f>IFERROR(INDEX(Расходка[Наименование расходного материала],MATCH(Расходка[№],Поиск_расходки[Индекс7],0)),"")</f>
        <v/>
      </c>
      <c r="Y35" s="144" t="str">
        <f>IFERROR(INDEX(Расходка[Наименование расходного материала],MATCH(Расходка[№],Поиск_расходки[Индекс8],0)),"")</f>
        <v/>
      </c>
      <c r="Z35" s="144" t="str">
        <f>IFERROR(INDEX(Расходка[Наименование расходного материала],MATCH(Расходка[№],Поиск_расходки[Индекс9],0)),"")</f>
        <v/>
      </c>
      <c r="AA35" s="144" t="str">
        <f>IFERROR(INDEX(Расходка[Наименование расходного материала],MATCH(Расходка[№],Поиск_расходки[Индекс10],0)),"")</f>
        <v/>
      </c>
      <c r="AB35" s="144" t="str">
        <f>IFERROR(INDEX(Расходка[Наименование расходного материала],MATCH(Расходка[№],Поиск_расходки[Индекс11],0)),"")</f>
        <v/>
      </c>
      <c r="AC35" s="144" t="str">
        <f>IFERROR(INDEX(Расходка[Наименование расходного материала],MATCH(Расходка[№],Поиск_расходки[Индекс12],0)),"")</f>
        <v/>
      </c>
      <c r="AD35" s="144" t="str">
        <f>IFERROR(INDEX(Расходка[Наименование расходного материала],MATCH(Расходка[№],Поиск_расходки[Индекс13],0)),"")</f>
        <v/>
      </c>
      <c r="AF35" s="4" t="s">
        <v>6</v>
      </c>
      <c r="AG35" s="4" t="s">
        <v>452</v>
      </c>
    </row>
    <row r="36" spans="1:33">
      <c r="A36">
        <v>35</v>
      </c>
      <c r="B36" t="s">
        <v>6</v>
      </c>
      <c r="C36" s="196" t="s">
        <v>428</v>
      </c>
      <c r="E36" s="142">
        <f>IF(ISNUMBER(SEARCH('Карта учёта'!$B$13,Расходка[[#This Row],[Наименование расходного материала]])),MAX($E$1:E35)+1,0)</f>
        <v>0</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0</v>
      </c>
      <c r="H36" s="142">
        <f>IF(ISNUMBER(SEARCH('Карта учёта'!$B$16,Расходка[Наименование расходного материала])),MAX($H$1:H35)+1,0)</f>
        <v>0</v>
      </c>
      <c r="I36" s="142">
        <f>IF(ISNUMBER(SEARCH('Карта учёта'!$B$17,Расходка[Наименование расходного материала])),MAX($I$1:I35)+1,0)</f>
        <v>35</v>
      </c>
      <c r="J36" s="142">
        <f>IF(ISNUMBER(SEARCH('Карта учёта'!$B$18,Расходка[Наименование расходного материала])),MAX($J$1:J35)+1,0)</f>
        <v>35</v>
      </c>
      <c r="K36" s="142">
        <f>IF(ISNUMBER(SEARCH('Карта учёта'!$B$19,Расходка[Наименование расходного материала])),MAX($K$1:K35)+1,0)</f>
        <v>35</v>
      </c>
      <c r="L36" s="142">
        <f>IF(ISNUMBER(SEARCH('Карта учёта'!$B$20,Расходка[Наименование расходного материала])),MAX($L$1:L35)+1,0)</f>
        <v>35</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2">
        <f>IF(ISNUMBER(SEARCH('Карта учёта'!$B$23,Расходка[Наименование расходного материала])),MAX($O$1:O35)+1,0)</f>
        <v>35</v>
      </c>
      <c r="P36" s="142">
        <f>IF(ISNUMBER(SEARCH('Карта учёта'!$B$24,Расходка[Наименование расходного материала])),MAX($P$1:P35)+1,0)</f>
        <v>35</v>
      </c>
      <c r="Q36" s="142">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
      </c>
      <c r="V36" s="144" t="str">
        <f>IFERROR(INDEX(Расходка[Наименование расходного материала],MATCH(Расходка[№],Поиск_расходки[Индекс5],0)),"")</f>
        <v>DES, Calipso</v>
      </c>
      <c r="W36" s="144" t="str">
        <f>IFERROR(INDEX(Расходка[Наименование расходного материала],MATCH(Расходка[№],Поиск_расходки[Индекс6],0)),"")</f>
        <v>DES, Calipso</v>
      </c>
      <c r="X36" s="144" t="str">
        <f>IFERROR(INDEX(Расходка[Наименование расходного материала],MATCH(Расходка[№],Поиск_расходки[Индекс7],0)),"")</f>
        <v>DES, Calipso</v>
      </c>
      <c r="Y36" s="144" t="str">
        <f>IFERROR(INDEX(Расходка[Наименование расходного материала],MATCH(Расходка[№],Поиск_расходки[Индекс8],0)),"")</f>
        <v>DES, Calipso</v>
      </c>
      <c r="Z36" s="144" t="str">
        <f>IFERROR(INDEX(Расходка[Наименование расходного материала],MATCH(Расходка[№],Поиск_расходки[Индекс9],0)),"")</f>
        <v>DES, Calipso</v>
      </c>
      <c r="AA36" s="144" t="str">
        <f>IFERROR(INDEX(Расходка[Наименование расходного материала],MATCH(Расходка[№],Поиск_расходки[Индекс10],0)),"")</f>
        <v>DES, Calipso</v>
      </c>
      <c r="AB36" s="144" t="str">
        <f>IFERROR(INDEX(Расходка[Наименование расходного материала],MATCH(Расходка[№],Поиск_расходки[Индекс11],0)),"")</f>
        <v>DES, Calipso</v>
      </c>
      <c r="AC36" s="144" t="str">
        <f>IFERROR(INDEX(Расходка[Наименование расходного материала],MATCH(Расходка[№],Поиск_расходки[Индекс12],0)),"")</f>
        <v>DES, Calipso</v>
      </c>
      <c r="AD36" s="144" t="str">
        <f>IFERROR(INDEX(Расходка[Наименование расходного материала],MATCH(Расходка[№],Поиск_расходки[Индекс13],0)),"")</f>
        <v>DES, Calipso</v>
      </c>
      <c r="AF36" s="4" t="s">
        <v>6</v>
      </c>
      <c r="AG36" s="4" t="s">
        <v>163</v>
      </c>
    </row>
    <row r="37" spans="1:33">
      <c r="A37">
        <v>35.700000000000003</v>
      </c>
      <c r="B37" t="s">
        <v>6</v>
      </c>
      <c r="C37" s="196" t="s">
        <v>427</v>
      </c>
      <c r="E37" s="142">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0</v>
      </c>
      <c r="I37" s="142">
        <f>IF(ISNUMBER(SEARCH('Карта учёта'!$B$17,Расходка[Наименование расходного материала])),MAX($I$1:I36)+1,0)</f>
        <v>36</v>
      </c>
      <c r="J37" s="142">
        <f>IF(ISNUMBER(SEARCH('Карта учёта'!$B$18,Расходка[Наименование расходного материала])),MAX($J$1:J36)+1,0)</f>
        <v>36</v>
      </c>
      <c r="K37" s="142">
        <f>IF(ISNUMBER(SEARCH('Карта учёта'!$B$19,Расходка[Наименование расходного материала])),MAX($K$1:K36)+1,0)</f>
        <v>36</v>
      </c>
      <c r="L37" s="142">
        <f>IF(ISNUMBER(SEARCH('Карта учёта'!$B$20,Расходка[Наименование расходного материала])),MAX($L$1:L36)+1,0)</f>
        <v>36</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2">
        <f>IF(ISNUMBER(SEARCH('Карта учёта'!$B$23,Расходка[Наименование расходного материала])),MAX($O$1:O36)+1,0)</f>
        <v>36</v>
      </c>
      <c r="P37" s="142">
        <f>IF(ISNUMBER(SEARCH('Карта учёта'!$B$24,Расходка[Наименование расходного материала])),MAX($P$1:P36)+1,0)</f>
        <v>36</v>
      </c>
      <c r="Q37" s="142">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
      </c>
      <c r="V37" s="144" t="str">
        <f>IFERROR(INDEX(Расходка[Наименование расходного материала],MATCH(Расходка[№],Поиск_расходки[Индекс5],0)),"")</f>
        <v/>
      </c>
      <c r="W37" s="144" t="str">
        <f>IFERROR(INDEX(Расходка[Наименование расходного материала],MATCH(Расходка[№],Поиск_расходки[Индекс6],0)),"")</f>
        <v/>
      </c>
      <c r="X37" s="144" t="str">
        <f>IFERROR(INDEX(Расходка[Наименование расходного материала],MATCH(Расходка[№],Поиск_расходки[Индекс7],0)),"")</f>
        <v/>
      </c>
      <c r="Y37" s="144" t="str">
        <f>IFERROR(INDEX(Расходка[Наименование расходного материала],MATCH(Расходка[№],Поиск_расходки[Индекс8],0)),"")</f>
        <v/>
      </c>
      <c r="Z37" s="144" t="str">
        <f>IFERROR(INDEX(Расходка[Наименование расходного материала],MATCH(Расходка[№],Поиск_расходки[Индекс9],0)),"")</f>
        <v/>
      </c>
      <c r="AA37" s="144" t="str">
        <f>IFERROR(INDEX(Расходка[Наименование расходного материала],MATCH(Расходка[№],Поиск_расходки[Индекс10],0)),"")</f>
        <v/>
      </c>
      <c r="AB37" s="144" t="str">
        <f>IFERROR(INDEX(Расходка[Наименование расходного материала],MATCH(Расходка[№],Поиск_расходки[Индекс11],0)),"")</f>
        <v/>
      </c>
      <c r="AC37" s="144" t="str">
        <f>IFERROR(INDEX(Расходка[Наименование расходного материала],MATCH(Расходка[№],Поиск_расходки[Индекс12],0)),"")</f>
        <v/>
      </c>
      <c r="AD37" s="144" t="str">
        <f>IFERROR(INDEX(Расходка[Наименование расходного материала],MATCH(Расходка[№],Поиск_расходки[Индекс13],0)),"")</f>
        <v/>
      </c>
      <c r="AF37" s="4" t="s">
        <v>6</v>
      </c>
      <c r="AG37" s="4" t="s">
        <v>165</v>
      </c>
    </row>
    <row r="38" spans="1:33">
      <c r="A38">
        <v>36.4</v>
      </c>
      <c r="B38" t="s">
        <v>6</v>
      </c>
      <c r="C38" s="163" t="s">
        <v>398</v>
      </c>
      <c r="E38" s="142">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1</v>
      </c>
      <c r="I38" s="142">
        <f>IF(ISNUMBER(SEARCH('Карта учёта'!$B$17,Расходка[Наименование расходного материала])),MAX($I$1:I37)+1,0)</f>
        <v>37</v>
      </c>
      <c r="J38" s="142">
        <f>IF(ISNUMBER(SEARCH('Карта учёта'!$B$18,Расходка[Наименование расходного материала])),MAX($J$1:J37)+1,0)</f>
        <v>37</v>
      </c>
      <c r="K38" s="142">
        <f>IF(ISNUMBER(SEARCH('Карта учёта'!$B$19,Расходка[Наименование расходного материала])),MAX($K$1:K37)+1,0)</f>
        <v>37</v>
      </c>
      <c r="L38" s="142">
        <f>IF(ISNUMBER(SEARCH('Карта учёта'!$B$20,Расходка[Наименование расходного материала])),MAX($L$1:L37)+1,0)</f>
        <v>37</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2">
        <f>IF(ISNUMBER(SEARCH('Карта учёта'!$B$23,Расходка[Наименование расходного материала])),MAX($O$1:O37)+1,0)</f>
        <v>37</v>
      </c>
      <c r="P38" s="142">
        <f>IF(ISNUMBER(SEARCH('Карта учёта'!$B$24,Расходка[Наименование расходного материала])),MAX($P$1:P37)+1,0)</f>
        <v>37</v>
      </c>
      <c r="Q38" s="142">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
      </c>
      <c r="V38" s="144" t="str">
        <f>IFERROR(INDEX(Расходка[Наименование расходного материала],MATCH(Расходка[№],Поиск_расходки[Индекс5],0)),"")</f>
        <v/>
      </c>
      <c r="W38" s="144" t="str">
        <f>IFERROR(INDEX(Расходка[Наименование расходного материала],MATCH(Расходка[№],Поиск_расходки[Индекс6],0)),"")</f>
        <v/>
      </c>
      <c r="X38" s="144" t="str">
        <f>IFERROR(INDEX(Расходка[Наименование расходного материала],MATCH(Расходка[№],Поиск_расходки[Индекс7],0)),"")</f>
        <v/>
      </c>
      <c r="Y38" s="144" t="str">
        <f>IFERROR(INDEX(Расходка[Наименование расходного материала],MATCH(Расходка[№],Поиск_расходки[Индекс8],0)),"")</f>
        <v/>
      </c>
      <c r="Z38" s="144" t="str">
        <f>IFERROR(INDEX(Расходка[Наименование расходного материала],MATCH(Расходка[№],Поиск_расходки[Индекс9],0)),"")</f>
        <v/>
      </c>
      <c r="AA38" s="144" t="str">
        <f>IFERROR(INDEX(Расходка[Наименование расходного материала],MATCH(Расходка[№],Поиск_расходки[Индекс10],0)),"")</f>
        <v/>
      </c>
      <c r="AB38" s="144" t="str">
        <f>IFERROR(INDEX(Расходка[Наименование расходного материала],MATCH(Расходка[№],Поиск_расходки[Индекс11],0)),"")</f>
        <v/>
      </c>
      <c r="AC38" s="144" t="str">
        <f>IFERROR(INDEX(Расходка[Наименование расходного материала],MATCH(Расходка[№],Поиск_расходки[Индекс12],0)),"")</f>
        <v/>
      </c>
      <c r="AD38" s="144" t="str">
        <f>IFERROR(INDEX(Расходка[Наименование расходного материала],MATCH(Расходка[№],Поиск_расходки[Индекс13],0)),"")</f>
        <v/>
      </c>
      <c r="AF38" s="4" t="s">
        <v>6</v>
      </c>
      <c r="AG38" s="4" t="s">
        <v>432</v>
      </c>
    </row>
    <row r="39" spans="1:33">
      <c r="A39">
        <v>37.1</v>
      </c>
      <c r="B39" t="s">
        <v>6</v>
      </c>
      <c r="C39" t="s">
        <v>454</v>
      </c>
      <c r="E39" s="142">
        <f>IF(ISNUMBER(SEARCH('Карта учёта'!$B$13,Расходка[[#This Row],[Наименование расходного материала]])),MAX($E$1:E38)+1,0)</f>
        <v>0</v>
      </c>
      <c r="F39" s="142">
        <f>IF(ISNUMBER(SEARCH('Карта учёта'!$B$14,Расходка[[#This Row],[Наименование расходного материала]])),MAX($F$1:F38)+1,0)</f>
        <v>0</v>
      </c>
      <c r="G39" s="142">
        <f>IF(ISNUMBER(SEARCH('Карта учёта'!$B$15,Расходка[Наименование расходного материала])),MAX($G$1:G38)+1,0)</f>
        <v>0</v>
      </c>
      <c r="H39" s="142">
        <f>IF(ISNUMBER(SEARCH('Карта учёта'!$B$16,Расходка[Наименование расходного материала])),MAX($H$1:H38)+1,0)</f>
        <v>0</v>
      </c>
      <c r="I39" s="142">
        <f>IF(ISNUMBER(SEARCH('Карта учёта'!$B$17,Расходка[Наименование расходного материала])),MAX($I$1:I38)+1,0)</f>
        <v>38</v>
      </c>
      <c r="J39" s="142">
        <f>IF(ISNUMBER(SEARCH('Карта учёта'!$B$18,Расходка[Наименование расходного материала])),MAX($J$1:J38)+1,0)</f>
        <v>38</v>
      </c>
      <c r="K39" s="142">
        <f>IF(ISNUMBER(SEARCH('Карта учёта'!$B$19,Расходка[Наименование расходного материала])),MAX($K$1:K38)+1,0)</f>
        <v>38</v>
      </c>
      <c r="L39" s="142">
        <f>IF(ISNUMBER(SEARCH('Карта учёта'!$B$20,Расходка[Наименование расходного материала])),MAX($L$1:L38)+1,0)</f>
        <v>38</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2">
        <f>IF(ISNUMBER(SEARCH('Карта учёта'!$B$23,Расходка[Наименование расходного материала])),MAX($O$1:O38)+1,0)</f>
        <v>38</v>
      </c>
      <c r="P39" s="142">
        <f>IF(ISNUMBER(SEARCH('Карта учёта'!$B$24,Расходка[Наименование расходного материала])),MAX($P$1:P38)+1,0)</f>
        <v>38</v>
      </c>
      <c r="Q39" s="142">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
      </c>
      <c r="T39" s="144" t="str">
        <f>IFERROR(INDEX(Расходка[Наименование расходного материала],MATCH(Расходка[№],Поиск_расходки[Индекс3],0)),"")</f>
        <v/>
      </c>
      <c r="U39" s="144" t="str">
        <f>IFERROR(INDEX(Расходка[Наименование расходного материала],MATCH(Расходка[№],Поиск_расходки[Индекс4],0)),"")</f>
        <v/>
      </c>
      <c r="V39" s="144" t="str">
        <f>IFERROR(INDEX(Расходка[Наименование расходного материала],MATCH(Расходка[№],Поиск_расходки[Индекс5],0)),"")</f>
        <v/>
      </c>
      <c r="W39" s="144" t="str">
        <f>IFERROR(INDEX(Расходка[Наименование расходного материала],MATCH(Расходка[№],Поиск_расходки[Индекс6],0)),"")</f>
        <v/>
      </c>
      <c r="X39" s="144" t="str">
        <f>IFERROR(INDEX(Расходка[Наименование расходного материала],MATCH(Расходка[№],Поиск_расходки[Индекс7],0)),"")</f>
        <v/>
      </c>
      <c r="Y39" s="144" t="str">
        <f>IFERROR(INDEX(Расходка[Наименование расходного материала],MATCH(Расходка[№],Поиск_расходки[Индекс8],0)),"")</f>
        <v/>
      </c>
      <c r="Z39" s="144" t="str">
        <f>IFERROR(INDEX(Расходка[Наименование расходного материала],MATCH(Расходка[№],Поиск_расходки[Индекс9],0)),"")</f>
        <v/>
      </c>
      <c r="AA39" s="144" t="str">
        <f>IFERROR(INDEX(Расходка[Наименование расходного материала],MATCH(Расходка[№],Поиск_расходки[Индекс10],0)),"")</f>
        <v/>
      </c>
      <c r="AB39" s="144" t="str">
        <f>IFERROR(INDEX(Расходка[Наименование расходного материала],MATCH(Расходка[№],Поиск_расходки[Индекс11],0)),"")</f>
        <v/>
      </c>
      <c r="AC39" s="144" t="str">
        <f>IFERROR(INDEX(Расходка[Наименование расходного материала],MATCH(Расходка[№],Поиск_расходки[Индекс12],0)),"")</f>
        <v/>
      </c>
      <c r="AD39" s="144" t="str">
        <f>IFERROR(INDEX(Расходка[Наименование расходного материала],MATCH(Расходка[№],Поиск_расходки[Индекс13],0)),"")</f>
        <v/>
      </c>
      <c r="AF39" s="4" t="s">
        <v>6</v>
      </c>
      <c r="AG39" s="4" t="s">
        <v>164</v>
      </c>
    </row>
    <row r="40" spans="1:33">
      <c r="A40">
        <v>37.799999999999997</v>
      </c>
      <c r="B40" t="s">
        <v>6</v>
      </c>
      <c r="C40" s="198" t="s">
        <v>443</v>
      </c>
      <c r="E40" s="142">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0</v>
      </c>
      <c r="G40" s="142">
        <f>IF(ISNUMBER(SEARCH('Карта учёта'!$B$15,Расходка[Наименование расходного материала])),MAX($G$1:G39)+1,0)</f>
        <v>0</v>
      </c>
      <c r="H40" s="142">
        <f>IF(ISNUMBER(SEARCH('Карта учёта'!$B$16,Расходка[Наименование расходного материала])),MAX($H$1:H39)+1,0)</f>
        <v>0</v>
      </c>
      <c r="I40" s="142">
        <f>IF(ISNUMBER(SEARCH('Карта учёта'!$B$17,Расходка[Наименование расходного материала])),MAX($I$1:I39)+1,0)</f>
        <v>39</v>
      </c>
      <c r="J40" s="142">
        <f>IF(ISNUMBER(SEARCH('Карта учёта'!$B$18,Расходка[Наименование расходного материала])),MAX($J$1:J39)+1,0)</f>
        <v>39</v>
      </c>
      <c r="K40" s="142">
        <f>IF(ISNUMBER(SEARCH('Карта учёта'!$B$19,Расходка[Наименование расходного материала])),MAX($K$1:K39)+1,0)</f>
        <v>39</v>
      </c>
      <c r="L40" s="142">
        <f>IF(ISNUMBER(SEARCH('Карта учёта'!$B$20,Расходка[Наименование расходного материала])),MAX($L$1:L39)+1,0)</f>
        <v>39</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2">
        <f>IF(ISNUMBER(SEARCH('Карта учёта'!$B$23,Расходка[Наименование расходного материала])),MAX($O$1:O39)+1,0)</f>
        <v>39</v>
      </c>
      <c r="P40" s="142">
        <f>IF(ISNUMBER(SEARCH('Карта учёта'!$B$24,Расходка[Наименование расходного материала])),MAX($P$1:P39)+1,0)</f>
        <v>39</v>
      </c>
      <c r="Q40" s="142">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
      </c>
      <c r="T40" s="144" t="str">
        <f>IFERROR(INDEX(Расходка[Наименование расходного материала],MATCH(Расходка[№],Поиск_расходки[Индекс3],0)),"")</f>
        <v/>
      </c>
      <c r="U40" s="144" t="str">
        <f>IFERROR(INDEX(Расходка[Наименование расходного материала],MATCH(Расходка[№],Поиск_расходки[Индекс4],0)),"")</f>
        <v/>
      </c>
      <c r="V40" s="144" t="str">
        <f>IFERROR(INDEX(Расходка[Наименование расходного материала],MATCH(Расходка[№],Поиск_расходки[Индекс5],0)),"")</f>
        <v/>
      </c>
      <c r="W40" s="144" t="str">
        <f>IFERROR(INDEX(Расходка[Наименование расходного материала],MATCH(Расходка[№],Поиск_расходки[Индекс6],0)),"")</f>
        <v/>
      </c>
      <c r="X40" s="144" t="str">
        <f>IFERROR(INDEX(Расходка[Наименование расходного материала],MATCH(Расходка[№],Поиск_расходки[Индекс7],0)),"")</f>
        <v/>
      </c>
      <c r="Y40" s="144" t="str">
        <f>IFERROR(INDEX(Расходка[Наименование расходного материала],MATCH(Расходка[№],Поиск_расходки[Индекс8],0)),"")</f>
        <v/>
      </c>
      <c r="Z40" s="144" t="str">
        <f>IFERROR(INDEX(Расходка[Наименование расходного материала],MATCH(Расходка[№],Поиск_расходки[Индекс9],0)),"")</f>
        <v/>
      </c>
      <c r="AA40" s="144" t="str">
        <f>IFERROR(INDEX(Расходка[Наименование расходного материала],MATCH(Расходка[№],Поиск_расходки[Индекс10],0)),"")</f>
        <v/>
      </c>
      <c r="AB40" s="144" t="str">
        <f>IFERROR(INDEX(Расходка[Наименование расходного материала],MATCH(Расходка[№],Поиск_расходки[Индекс11],0)),"")</f>
        <v/>
      </c>
      <c r="AC40" s="144" t="str">
        <f>IFERROR(INDEX(Расходка[Наименование расходного материала],MATCH(Расходка[№],Поиск_расходки[Индекс12],0)),"")</f>
        <v/>
      </c>
      <c r="AD40" s="144" t="str">
        <f>IFERROR(INDEX(Расходка[Наименование расходного материала],MATCH(Расходка[№],Поиск_расходки[Индекс13],0)),"")</f>
        <v/>
      </c>
      <c r="AF40" s="4" t="s">
        <v>6</v>
      </c>
      <c r="AG40" s="4" t="s">
        <v>433</v>
      </c>
    </row>
    <row r="41" spans="1:33">
      <c r="A41">
        <v>38.5</v>
      </c>
      <c r="B41" t="s">
        <v>123</v>
      </c>
      <c r="C41" s="1" t="s">
        <v>399</v>
      </c>
      <c r="E41" s="142">
        <f>IF(ISNUMBER(SEARCH('Карта учёта'!$B$13,Расходка[[#This Row],[Наименование расходного материала]])),MAX($E$1:E40)+1,0)</f>
        <v>0</v>
      </c>
      <c r="F41" s="142">
        <f>IF(ISNUMBER(SEARCH('Карта учёта'!$B$14,Расходка[[#This Row],[Наименование расходного материала]])),MAX($F$1:F40)+1,0)</f>
        <v>0</v>
      </c>
      <c r="G41" s="142">
        <f>IF(ISNUMBER(SEARCH('Карта учёта'!$B$15,Расходка[Наименование расходного материала])),MAX($G$1:G40)+1,0)</f>
        <v>0</v>
      </c>
      <c r="H41" s="142">
        <f>IF(ISNUMBER(SEARCH('Карта учёта'!$B$16,Расходка[Наименование расходного материала])),MAX($H$1:H40)+1,0)</f>
        <v>0</v>
      </c>
      <c r="I41" s="142">
        <f>IF(ISNUMBER(SEARCH('Карта учёта'!$B$17,Расходка[Наименование расходного материала])),MAX($I$1:I40)+1,0)</f>
        <v>40</v>
      </c>
      <c r="J41" s="142">
        <f>IF(ISNUMBER(SEARCH('Карта учёта'!$B$18,Расходка[Наименование расходного материала])),MAX($J$1:J40)+1,0)</f>
        <v>40</v>
      </c>
      <c r="K41" s="142">
        <f>IF(ISNUMBER(SEARCH('Карта учёта'!$B$19,Расходка[Наименование расходного материала])),MAX($K$1:K40)+1,0)</f>
        <v>40</v>
      </c>
      <c r="L41" s="142">
        <f>IF(ISNUMBER(SEARCH('Карта учёта'!$B$20,Расходка[Наименование расходного материала])),MAX($L$1:L40)+1,0)</f>
        <v>40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2">
        <f>IF(ISNUMBER(SEARCH('Карта учёта'!$B$23,Расходка[Наименование расходного материала])),MAX($O$1:O40)+1,0)</f>
        <v>40</v>
      </c>
      <c r="P41" s="142">
        <f>IF(ISNUMBER(SEARCH('Карта учёта'!$B$24,Расходка[Наименование расходного материала])),MAX($P$1:P40)+1,0)</f>
        <v>40</v>
      </c>
      <c r="Q41" s="142">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
      </c>
      <c r="T41" s="144" t="str">
        <f>IFERROR(INDEX(Расходка[Наименование расходного материала],MATCH(Расходка[№],Поиск_расходки[Индекс3],0)),"")</f>
        <v/>
      </c>
      <c r="U41" s="144" t="str">
        <f>IFERROR(INDEX(Расходка[Наименование расходного материала],MATCH(Расходка[№],Поиск_расходки[Индекс4],0)),"")</f>
        <v/>
      </c>
      <c r="V41" s="144" t="str">
        <f>IFERROR(INDEX(Расходка[Наименование расходного материала],MATCH(Расходка[№],Поиск_расходки[Индекс5],0)),"")</f>
        <v/>
      </c>
      <c r="W41" s="144" t="str">
        <f>IFERROR(INDEX(Расходка[Наименование расходного материала],MATCH(Расходка[№],Поиск_расходки[Индекс6],0)),"")</f>
        <v/>
      </c>
      <c r="X41" s="144" t="str">
        <f>IFERROR(INDEX(Расходка[Наименование расходного материала],MATCH(Расходка[№],Поиск_расходки[Индекс7],0)),"")</f>
        <v/>
      </c>
      <c r="Y41" s="144" t="str">
        <f>IFERROR(INDEX(Расходка[Наименование расходного материала],MATCH(Расходка[№],Поиск_расходки[Индекс8],0)),"")</f>
        <v/>
      </c>
      <c r="Z41" s="144" t="str">
        <f>IFERROR(INDEX(Расходка[Наименование расходного материала],MATCH(Расходка[№],Поиск_расходки[Индекс9],0)),"")</f>
        <v/>
      </c>
      <c r="AA41" s="144" t="str">
        <f>IFERROR(INDEX(Расходка[Наименование расходного материала],MATCH(Расходка[№],Поиск_расходки[Индекс10],0)),"")</f>
        <v/>
      </c>
      <c r="AB41" s="144" t="str">
        <f>IFERROR(INDEX(Расходка[Наименование расходного материала],MATCH(Расходка[№],Поиск_расходки[Индекс11],0)),"")</f>
        <v/>
      </c>
      <c r="AC41" s="144" t="str">
        <f>IFERROR(INDEX(Расходка[Наименование расходного материала],MATCH(Расходка[№],Поиск_расходки[Индекс12],0)),"")</f>
        <v/>
      </c>
      <c r="AD41" s="144" t="str">
        <f>IFERROR(INDEX(Расходка[Наименование расходного материала],MATCH(Расходка[№],Поиск_расходки[Индекс13],0)),"")</f>
        <v/>
      </c>
      <c r="AF41" s="4" t="s">
        <v>6</v>
      </c>
      <c r="AG41" s="4" t="s">
        <v>167</v>
      </c>
    </row>
    <row r="42" spans="1:33">
      <c r="A42">
        <v>39.200000000000003</v>
      </c>
      <c r="B42" t="s">
        <v>123</v>
      </c>
      <c r="C42" s="1" t="s">
        <v>425</v>
      </c>
      <c r="E42" s="142">
        <f>IF(ISNUMBER(SEARCH('Карта учёта'!$B$13,Расходка[[#This Row],[Наименование расходного материала]])),MAX($E$1:E41)+1,0)</f>
        <v>0</v>
      </c>
      <c r="F42" s="142">
        <f>IF(ISNUMBER(SEARCH('Карта учёта'!$B$14,Расходка[[#This Row],[Наименование расходного материала]])),MAX($F$1:F41)+1,0)</f>
        <v>0</v>
      </c>
      <c r="G42" s="142">
        <f>IF(ISNUMBER(SEARCH('Карта учёта'!$B$15,Расходка[Наименование расходного материала])),MAX($G$1:G41)+1,0)</f>
        <v>0</v>
      </c>
      <c r="H42" s="142">
        <f>IF(ISNUMBER(SEARCH('Карта учёта'!$B$16,Расходка[Наименование расходного материала])),MAX($H$1:H41)+1,0)</f>
        <v>0</v>
      </c>
      <c r="I42" s="142">
        <f>IF(ISNUMBER(SEARCH('Карта учёта'!$B$17,Расходка[Наименование расходного материала])),MAX($I$1:I41)+1,0)</f>
        <v>41</v>
      </c>
      <c r="J42" s="142">
        <f>IF(ISNUMBER(SEARCH('Карта учёта'!$B$18,Расходка[Наименование расходного материала])),MAX($J$1:J41)+1,0)</f>
        <v>41</v>
      </c>
      <c r="K42" s="142">
        <f>IF(ISNUMBER(SEARCH('Карта учёта'!$B$19,Расходка[Наименование расходного материала])),MAX($K$1:K41)+1,0)</f>
        <v>41</v>
      </c>
      <c r="L42" s="142">
        <f>IF(ISNUMBER(SEARCH('Карта учёта'!$B$20,Расходка[Наименование расходного материала])),MAX($L$1:L41)+1,0)</f>
        <v>41</v>
      </c>
      <c r="M42" s="142">
        <f>IF(ISNUMBER(SEARCH('Карта учёта'!$B$21,Расходка[Наименование расходного материала])),MAX($M$1:M41)+1,0)</f>
        <v>41</v>
      </c>
      <c r="N42" s="142">
        <f>IF(ISNUMBER(SEARCH('Карта учёта'!$B$22,Расходка[Наименование расходного материала])),MAX($N$1:N41)+1,0)</f>
        <v>41</v>
      </c>
      <c r="O42" s="142">
        <f>IF(ISNUMBER(SEARCH('Карта учёта'!$B$23,Расходка[Наименование расходного материала])),MAX($O$1:O41)+1,0)</f>
        <v>41</v>
      </c>
      <c r="P42" s="142">
        <f>IF(ISNUMBER(SEARCH('Карта учёта'!$B$24,Расходка[Наименование расходного материала])),MAX($P$1:P41)+1,0)</f>
        <v>41</v>
      </c>
      <c r="Q42" s="142">
        <f>IF(ISNUMBER(SEARCH('Карта учёта'!$B$25,Расходка[Наименование расходного материала])),MAX($Q$1:Q41)+1,0)</f>
        <v>41</v>
      </c>
      <c r="R42" s="144" t="str">
        <f>IFERROR(INDEX(Расходка[Наименование расходного материала],MATCH(Расходка[№],Поиск_расходки[Индекс1],0)),"")</f>
        <v/>
      </c>
      <c r="S42" s="144" t="str">
        <f>IFERROR(INDEX(Расходка[Наименование расходного материала],MATCH(Расходка[№],Поиск_расходки[Индекс2],0)),"")</f>
        <v/>
      </c>
      <c r="T42" s="144" t="str">
        <f>IFERROR(INDEX(Расходка[Наименование расходного материала],MATCH(Расходка[№],Поиск_расходки[Индекс3],0)),"")</f>
        <v/>
      </c>
      <c r="U42" s="144" t="str">
        <f>IFERROR(INDEX(Расходка[Наименование расходного материала],MATCH(Расходка[№],Поиск_расходки[Индекс4],0)),"")</f>
        <v/>
      </c>
      <c r="V42" s="144" t="str">
        <f>IFERROR(INDEX(Расходка[Наименование расходного материала],MATCH(Расходка[№],Поиск_расходки[Индекс5],0)),"")</f>
        <v/>
      </c>
      <c r="W42" s="144" t="str">
        <f>IFERROR(INDEX(Расходка[Наименование расходного материала],MATCH(Расходка[№],Поиск_расходки[Индекс6],0)),"")</f>
        <v/>
      </c>
      <c r="X42" s="144" t="str">
        <f>IFERROR(INDEX(Расходка[Наименование расходного материала],MATCH(Расходка[№],Поиск_расходки[Индекс7],0)),"")</f>
        <v/>
      </c>
      <c r="Y42" s="144" t="str">
        <f>IFERROR(INDEX(Расходка[Наименование расходного материала],MATCH(Расходка[№],Поиск_расходки[Индекс8],0)),"")</f>
        <v/>
      </c>
      <c r="Z42" s="144" t="str">
        <f>IFERROR(INDEX(Расходка[Наименование расходного материала],MATCH(Расходка[№],Поиск_расходки[Индекс9],0)),"")</f>
        <v/>
      </c>
      <c r="AA42" s="144" t="str">
        <f>IFERROR(INDEX(Расходка[Наименование расходного материала],MATCH(Расходка[№],Поиск_расходки[Индекс10],0)),"")</f>
        <v/>
      </c>
      <c r="AB42" s="144" t="str">
        <f>IFERROR(INDEX(Расходка[Наименование расходного материала],MATCH(Расходка[№],Поиск_расходки[Индекс11],0)),"")</f>
        <v/>
      </c>
      <c r="AC42" s="144" t="str">
        <f>IFERROR(INDEX(Расходка[Наименование расходного материала],MATCH(Расходка[№],Поиск_расходки[Индекс12],0)),"")</f>
        <v/>
      </c>
      <c r="AD42" s="144" t="str">
        <f>IFERROR(INDEX(Расходка[Наименование расходного материала],MATCH(Расходка[№],Поиск_расходки[Индекс13],0)),"")</f>
        <v/>
      </c>
      <c r="AF42" s="4" t="s">
        <v>6</v>
      </c>
      <c r="AG42" s="4" t="s">
        <v>168</v>
      </c>
    </row>
    <row r="43" spans="1:33">
      <c r="A43">
        <v>39.9</v>
      </c>
      <c r="B43" t="s">
        <v>4</v>
      </c>
      <c r="C43" t="s">
        <v>444</v>
      </c>
      <c r="E43" s="142">
        <f>IF(ISNUMBER(SEARCH('Карта учёта'!$B$13,Расходка[[#This Row],[Наименование расходного материала]])),MAX($E$1:E42)+1,0)</f>
        <v>0</v>
      </c>
      <c r="F43" s="142">
        <f>IF(ISNUMBER(SEARCH('Карта учёта'!$B$14,Расходка[[#This Row],[Наименование расходного материала]])),MAX($F$1:F42)+1,0)</f>
        <v>0</v>
      </c>
      <c r="G43" s="142">
        <f>IF(ISNUMBER(SEARCH('Карта учёта'!$B$15,Расходка[Наименование расходного материала])),MAX($G$1:G42)+1,0)</f>
        <v>0</v>
      </c>
      <c r="H43" s="142">
        <f>IF(ISNUMBER(SEARCH('Карта учёта'!$B$16,Расходка[Наименование расходного материала])),MAX($H$1:H42)+1,0)</f>
        <v>0</v>
      </c>
      <c r="I43" s="142">
        <f>IF(ISNUMBER(SEARCH('Карта учёта'!$B$17,Расходка[Наименование расходного материала])),MAX($I$1:I42)+1,0)</f>
        <v>42</v>
      </c>
      <c r="J43" s="142">
        <f>IF(ISNUMBER(SEARCH('Карта учёта'!$B$18,Расходка[Наименование расходного материала])),MAX($J$1:J42)+1,0)</f>
        <v>42</v>
      </c>
      <c r="K43" s="142">
        <f>IF(ISNUMBER(SEARCH('Карта учёта'!$B$19,Расходка[Наименование расходного материала])),MAX($K$1:K42)+1,0)</f>
        <v>42</v>
      </c>
      <c r="L43" s="142">
        <f>IF(ISNUMBER(SEARCH('Карта учёта'!$B$20,Расходка[Наименование расходного материала])),MAX($L$1:L42)+1,0)</f>
        <v>42</v>
      </c>
      <c r="M43" s="142">
        <f>IF(ISNUMBER(SEARCH('Карта учёта'!$B$21,Расходка[Наименование расходного материала])),MAX($M$1:M42)+1,0)</f>
        <v>42</v>
      </c>
      <c r="N43" s="142">
        <f>IF(ISNUMBER(SEARCH('Карта учёта'!$B$22,Расходка[Наименование расходного материала])),MAX($N$1:N42)+1,0)</f>
        <v>42</v>
      </c>
      <c r="O43" s="142">
        <f>IF(ISNUMBER(SEARCH('Карта учёта'!$B$23,Расходка[Наименование расходного материала])),MAX($O$1:O42)+1,0)</f>
        <v>42</v>
      </c>
      <c r="P43" s="142">
        <f>IF(ISNUMBER(SEARCH('Карта учёта'!$B$24,Расходка[Наименование расходного материала])),MAX($P$1:P42)+1,0)</f>
        <v>42</v>
      </c>
      <c r="Q43" s="142">
        <f>IF(ISNUMBER(SEARCH('Карта учёта'!$B$25,Расходка[Наименование расходного материала])),MAX($Q$1:Q42)+1,0)</f>
        <v>42</v>
      </c>
      <c r="R43" s="144" t="str">
        <f>IFERROR(INDEX(Расходка[Наименование расходного материала],MATCH(Расходка[№],Поиск_расходки[Индекс1],0)),"")</f>
        <v/>
      </c>
      <c r="S43" s="144" t="str">
        <f>IFERROR(INDEX(Расходка[Наименование расходного материала],MATCH(Расходка[№],Поиск_расходки[Индекс2],0)),"")</f>
        <v/>
      </c>
      <c r="T43" s="144" t="str">
        <f>IFERROR(INDEX(Расходка[Наименование расходного материала],MATCH(Расходка[№],Поиск_расходки[Индекс3],0)),"")</f>
        <v/>
      </c>
      <c r="U43" s="144" t="str">
        <f>IFERROR(INDEX(Расходка[Наименование расходного материала],MATCH(Расходка[№],Поиск_расходки[Индекс4],0)),"")</f>
        <v/>
      </c>
      <c r="V43" s="144" t="str">
        <f>IFERROR(INDEX(Расходка[Наименование расходного материала],MATCH(Расходка[№],Поиск_расходки[Индекс5],0)),"")</f>
        <v/>
      </c>
      <c r="W43" s="144" t="str">
        <f>IFERROR(INDEX(Расходка[Наименование расходного материала],MATCH(Расходка[№],Поиск_расходки[Индекс6],0)),"")</f>
        <v/>
      </c>
      <c r="X43" s="144" t="str">
        <f>IFERROR(INDEX(Расходка[Наименование расходного материала],MATCH(Расходка[№],Поиск_расходки[Индекс7],0)),"")</f>
        <v/>
      </c>
      <c r="Y43" s="144" t="str">
        <f>IFERROR(INDEX(Расходка[Наименование расходного материала],MATCH(Расходка[№],Поиск_расходки[Индекс8],0)),"")</f>
        <v/>
      </c>
      <c r="Z43" s="144" t="str">
        <f>IFERROR(INDEX(Расходка[Наименование расходного материала],MATCH(Расходка[№],Поиск_расходки[Индекс9],0)),"")</f>
        <v/>
      </c>
      <c r="AA43" s="144" t="str">
        <f>IFERROR(INDEX(Расходка[Наименование расходного материала],MATCH(Расходка[№],Поиск_расходки[Индекс10],0)),"")</f>
        <v/>
      </c>
      <c r="AB43" s="144" t="str">
        <f>IFERROR(INDEX(Расходка[Наименование расходного материала],MATCH(Расходка[№],Поиск_расходки[Индекс11],0)),"")</f>
        <v/>
      </c>
      <c r="AC43" s="144" t="str">
        <f>IFERROR(INDEX(Расходка[Наименование расходного материала],MATCH(Расходка[№],Поиск_расходки[Индекс12],0)),"")</f>
        <v/>
      </c>
      <c r="AD43" s="144" t="str">
        <f>IFERROR(INDEX(Расходка[Наименование расходного материала],MATCH(Расходка[№],Поиск_расходки[Индекс13],0)),"")</f>
        <v/>
      </c>
      <c r="AF43" s="4" t="s">
        <v>6</v>
      </c>
      <c r="AG43" s="4" t="s">
        <v>419</v>
      </c>
    </row>
    <row r="44" spans="1:33">
      <c r="A44">
        <v>40.6</v>
      </c>
      <c r="B44" t="s">
        <v>4</v>
      </c>
      <c r="C44" t="s">
        <v>445</v>
      </c>
      <c r="E44" s="142">
        <f>IF(ISNUMBER(SEARCH('Карта учёта'!$B$13,Расходка[[#This Row],[Наименование расходного материала]])),MAX($E$1:E43)+1,0)</f>
        <v>0</v>
      </c>
      <c r="F44" s="142">
        <f>IF(ISNUMBER(SEARCH('Карта учёта'!$B$14,Расходка[[#This Row],[Наименование расходного материала]])),MAX($F$1:F43)+1,0)</f>
        <v>0</v>
      </c>
      <c r="G44" s="142">
        <f>IF(ISNUMBER(SEARCH('Карта учёта'!$B$15,Расходка[Наименование расходного материала])),MAX($G$1:G43)+1,0)</f>
        <v>0</v>
      </c>
      <c r="H44" s="142">
        <f>IF(ISNUMBER(SEARCH('Карта учёта'!$B$16,Расходка[Наименование расходного материала])),MAX($H$1:H43)+1,0)</f>
        <v>0</v>
      </c>
      <c r="I44" s="142">
        <f>IF(ISNUMBER(SEARCH('Карта учёта'!$B$17,Расходка[Наименование расходного материала])),MAX($I$1:I43)+1,0)</f>
        <v>43</v>
      </c>
      <c r="J44" s="142">
        <f>IF(ISNUMBER(SEARCH('Карта учёта'!$B$18,Расходка[Наименование расходного материала])),MAX($J$1:J43)+1,0)</f>
        <v>43</v>
      </c>
      <c r="K44" s="142">
        <f>IF(ISNUMBER(SEARCH('Карта учёта'!$B$19,Расходка[Наименование расходного материала])),MAX($K$1:K43)+1,0)</f>
        <v>43</v>
      </c>
      <c r="L44" s="142">
        <f>IF(ISNUMBER(SEARCH('Карта учёта'!$B$20,Расходка[Наименование расходного материала])),MAX($L$1:L43)+1,0)</f>
        <v>43</v>
      </c>
      <c r="M44" s="142">
        <f>IF(ISNUMBER(SEARCH('Карта учёта'!$B$21,Расходка[Наименование расходного материала])),MAX($M$1:M43)+1,0)</f>
        <v>43</v>
      </c>
      <c r="N44" s="142">
        <f>IF(ISNUMBER(SEARCH('Карта учёта'!$B$22,Расходка[Наименование расходного материала])),MAX($N$1:N43)+1,0)</f>
        <v>43</v>
      </c>
      <c r="O44" s="142">
        <f>IF(ISNUMBER(SEARCH('Карта учёта'!$B$23,Расходка[Наименование расходного материала])),MAX($O$1:O43)+1,0)</f>
        <v>43</v>
      </c>
      <c r="P44" s="142">
        <f>IF(ISNUMBER(SEARCH('Карта учёта'!$B$24,Расходка[Наименование расходного материала])),MAX($P$1:P43)+1,0)</f>
        <v>43</v>
      </c>
      <c r="Q44" s="142">
        <f>IF(ISNUMBER(SEARCH('Карта учёта'!$B$25,Расходка[Наименование расходного материала])),MAX($Q$1:Q43)+1,0)</f>
        <v>43</v>
      </c>
      <c r="R44" s="144" t="str">
        <f>IFERROR(INDEX(Расходка[Наименование расходного материала],MATCH(Расходка[№],Поиск_расходки[Индекс1],0)),"")</f>
        <v/>
      </c>
      <c r="S44" s="144" t="str">
        <f>IFERROR(INDEX(Расходка[Наименование расходного материала],MATCH(Расходка[№],Поиск_расходки[Индекс2],0)),"")</f>
        <v/>
      </c>
      <c r="T44" s="144" t="str">
        <f>IFERROR(INDEX(Расходка[Наименование расходного материала],MATCH(Расходка[№],Поиск_расходки[Индекс3],0)),"")</f>
        <v/>
      </c>
      <c r="U44" s="144" t="str">
        <f>IFERROR(INDEX(Расходка[Наименование расходного материала],MATCH(Расходка[№],Поиск_расходки[Индекс4],0)),"")</f>
        <v/>
      </c>
      <c r="V44" s="144" t="str">
        <f>IFERROR(INDEX(Расходка[Наименование расходного материала],MATCH(Расходка[№],Поиск_расходки[Индекс5],0)),"")</f>
        <v/>
      </c>
      <c r="W44" s="144" t="str">
        <f>IFERROR(INDEX(Расходка[Наименование расходного материала],MATCH(Расходка[№],Поиск_расходки[Индекс6],0)),"")</f>
        <v/>
      </c>
      <c r="X44" s="144" t="str">
        <f>IFERROR(INDEX(Расходка[Наименование расходного материала],MATCH(Расходка[№],Поиск_расходки[Индекс7],0)),"")</f>
        <v/>
      </c>
      <c r="Y44" s="144" t="str">
        <f>IFERROR(INDEX(Расходка[Наименование расходного материала],MATCH(Расходка[№],Поиск_расходки[Индекс8],0)),"")</f>
        <v/>
      </c>
      <c r="Z44" s="144" t="str">
        <f>IFERROR(INDEX(Расходка[Наименование расходного материала],MATCH(Расходка[№],Поиск_расходки[Индекс9],0)),"")</f>
        <v/>
      </c>
      <c r="AA44" s="144" t="str">
        <f>IFERROR(INDEX(Расходка[Наименование расходного материала],MATCH(Расходка[№],Поиск_расходки[Индекс10],0)),"")</f>
        <v/>
      </c>
      <c r="AB44" s="144" t="str">
        <f>IFERROR(INDEX(Расходка[Наименование расходного материала],MATCH(Расходка[№],Поиск_расходки[Индекс11],0)),"")</f>
        <v/>
      </c>
      <c r="AC44" s="144" t="str">
        <f>IFERROR(INDEX(Расходка[Наименование расходного материала],MATCH(Расходка[№],Поиск_расходки[Индекс12],0)),"")</f>
        <v/>
      </c>
      <c r="AD44" s="144" t="str">
        <f>IFERROR(INDEX(Расходка[Наименование расходного материала],MATCH(Расходка[№],Поиск_расходки[Индекс13],0)),"")</f>
        <v/>
      </c>
      <c r="AF44" s="4" t="s">
        <v>6</v>
      </c>
      <c r="AG44" s="4" t="s">
        <v>420</v>
      </c>
    </row>
    <row r="45" spans="1:33">
      <c r="A45">
        <v>41.3</v>
      </c>
      <c r="B45" t="s">
        <v>4</v>
      </c>
      <c r="C45" t="s">
        <v>400</v>
      </c>
      <c r="E45" s="142">
        <f>IF(ISNUMBER(SEARCH('Карта учёта'!$B$13,Расходка[[#This Row],[Наименование расходного материала]])),MAX($E$1:E44)+1,0)</f>
        <v>0</v>
      </c>
      <c r="F45" s="142">
        <f>IF(ISNUMBER(SEARCH('Карта учёта'!$B$14,Расходка[[#This Row],[Наименование расходного материала]])),MAX($F$1:F44)+1,0)</f>
        <v>0</v>
      </c>
      <c r="G45" s="142">
        <f>IF(ISNUMBER(SEARCH('Карта учёта'!$B$15,Расходка[Наименование расходного материала])),MAX($G$1:G44)+1,0)</f>
        <v>0</v>
      </c>
      <c r="H45" s="142">
        <f>IF(ISNUMBER(SEARCH('Карта учёта'!$B$16,Расходка[Наименование расходного материала])),MAX($H$1:H44)+1,0)</f>
        <v>0</v>
      </c>
      <c r="I45" s="142">
        <f>IF(ISNUMBER(SEARCH('Карта учёта'!$B$17,Расходка[Наименование расходного материала])),MAX($I$1:I44)+1,0)</f>
        <v>44</v>
      </c>
      <c r="J45" s="142">
        <f>IF(ISNUMBER(SEARCH('Карта учёта'!$B$18,Расходка[Наименование расходного материала])),MAX($J$1:J44)+1,0)</f>
        <v>44</v>
      </c>
      <c r="K45" s="142">
        <f>IF(ISNUMBER(SEARCH('Карта учёта'!$B$19,Расходка[Наименование расходного материала])),MAX($K$1:K44)+1,0)</f>
        <v>44</v>
      </c>
      <c r="L45" s="142">
        <f>IF(ISNUMBER(SEARCH('Карта учёта'!$B$20,Расходка[Наименование расходного материала])),MAX($L$1:L44)+1,0)</f>
        <v>44</v>
      </c>
      <c r="M45" s="142">
        <f>IF(ISNUMBER(SEARCH('Карта учёта'!$B$21,Расходка[Наименование расходного материала])),MAX($M$1:M44)+1,0)</f>
        <v>44</v>
      </c>
      <c r="N45" s="142">
        <f>IF(ISNUMBER(SEARCH('Карта учёта'!$B$22,Расходка[Наименование расходного материала])),MAX($N$1:N44)+1,0)</f>
        <v>44</v>
      </c>
      <c r="O45" s="142">
        <f>IF(ISNUMBER(SEARCH('Карта учёта'!$B$23,Расходка[Наименование расходного материала])),MAX($O$1:O44)+1,0)</f>
        <v>44</v>
      </c>
      <c r="P45" s="142">
        <f>IF(ISNUMBER(SEARCH('Карта учёта'!$B$24,Расходка[Наименование расходного материала])),MAX($P$1:P44)+1,0)</f>
        <v>44</v>
      </c>
      <c r="Q45" s="142">
        <f>IF(ISNUMBER(SEARCH('Карта учёта'!$B$25,Расходка[Наименование расходного материала])),MAX($Q$1:Q44)+1,0)</f>
        <v>44</v>
      </c>
      <c r="R45" s="144" t="str">
        <f>IFERROR(INDEX(Расходка[Наименование расходного материала],MATCH(Расходка[№],Поиск_расходки[Индекс1],0)),"")</f>
        <v/>
      </c>
      <c r="S45" s="144" t="str">
        <f>IFERROR(INDEX(Расходка[Наименование расходного материала],MATCH(Расходка[№],Поиск_расходки[Индекс2],0)),"")</f>
        <v/>
      </c>
      <c r="T45" s="144" t="str">
        <f>IFERROR(INDEX(Расходка[Наименование расходного материала],MATCH(Расходка[№],Поиск_расходки[Индекс3],0)),"")</f>
        <v/>
      </c>
      <c r="U45" s="144" t="str">
        <f>IFERROR(INDEX(Расходка[Наименование расходного материала],MATCH(Расходка[№],Поиск_расходки[Индекс4],0)),"")</f>
        <v/>
      </c>
      <c r="V45" s="144" t="str">
        <f>IFERROR(INDEX(Расходка[Наименование расходного материала],MATCH(Расходка[№],Поиск_расходки[Индекс5],0)),"")</f>
        <v/>
      </c>
      <c r="W45" s="144" t="str">
        <f>IFERROR(INDEX(Расходка[Наименование расходного материала],MATCH(Расходка[№],Поиск_расходки[Индекс6],0)),"")</f>
        <v/>
      </c>
      <c r="X45" s="144" t="str">
        <f>IFERROR(INDEX(Расходка[Наименование расходного материала],MATCH(Расходка[№],Поиск_расходки[Индекс7],0)),"")</f>
        <v/>
      </c>
      <c r="Y45" s="144" t="str">
        <f>IFERROR(INDEX(Расходка[Наименование расходного материала],MATCH(Расходка[№],Поиск_расходки[Индекс8],0)),"")</f>
        <v/>
      </c>
      <c r="Z45" s="144" t="str">
        <f>IFERROR(INDEX(Расходка[Наименование расходного материала],MATCH(Расходка[№],Поиск_расходки[Индекс9],0)),"")</f>
        <v/>
      </c>
      <c r="AA45" s="144" t="str">
        <f>IFERROR(INDEX(Расходка[Наименование расходного материала],MATCH(Расходка[№],Поиск_расходки[Индекс10],0)),"")</f>
        <v/>
      </c>
      <c r="AB45" s="144" t="str">
        <f>IFERROR(INDEX(Расходка[Наименование расходного материала],MATCH(Расходка[№],Поиск_расходки[Индекс11],0)),"")</f>
        <v/>
      </c>
      <c r="AC45" s="144" t="str">
        <f>IFERROR(INDEX(Расходка[Наименование расходного материала],MATCH(Расходка[№],Поиск_расходки[Индекс12],0)),"")</f>
        <v/>
      </c>
      <c r="AD45" s="144" t="str">
        <f>IFERROR(INDEX(Расходка[Наименование расходного материала],MATCH(Расходка[№],Поиск_расходки[Индекс13],0)),"")</f>
        <v/>
      </c>
      <c r="AF45" s="4" t="s">
        <v>6</v>
      </c>
      <c r="AG45" s="4" t="s">
        <v>421</v>
      </c>
    </row>
    <row r="46" spans="1:33">
      <c r="A46">
        <v>42</v>
      </c>
      <c r="B46" t="s">
        <v>4</v>
      </c>
      <c r="C46" t="s">
        <v>401</v>
      </c>
      <c r="E46" s="142">
        <f>IF(ISNUMBER(SEARCH('Карта учёта'!$B$13,Расходка[[#This Row],[Наименование расходного материала]])),MAX($E$1:E45)+1,0)</f>
        <v>0</v>
      </c>
      <c r="F46" s="142">
        <f>IF(ISNUMBER(SEARCH('Карта учёта'!$B$14,Расходка[[#This Row],[Наименование расходного материала]])),MAX($F$1:F45)+1,0)</f>
        <v>0</v>
      </c>
      <c r="G46" s="142">
        <f>IF(ISNUMBER(SEARCH('Карта учёта'!$B$15,Расходка[Наименование расходного материала])),MAX($G$1:G45)+1,0)</f>
        <v>0</v>
      </c>
      <c r="H46" s="142">
        <f>IF(ISNUMBER(SEARCH('Карта учёта'!$B$16,Расходка[Наименование расходного материала])),MAX($H$1:H45)+1,0)</f>
        <v>0</v>
      </c>
      <c r="I46" s="142">
        <f>IF(ISNUMBER(SEARCH('Карта учёта'!$B$17,Расходка[Наименование расходного материала])),MAX($I$1:I45)+1,0)</f>
        <v>45</v>
      </c>
      <c r="J46" s="142">
        <f>IF(ISNUMBER(SEARCH('Карта учёта'!$B$18,Расходка[Наименование расходного материала])),MAX($J$1:J45)+1,0)</f>
        <v>45</v>
      </c>
      <c r="K46" s="142">
        <f>IF(ISNUMBER(SEARCH('Карта учёта'!$B$19,Расходка[Наименование расходного материала])),MAX($K$1:K45)+1,0)</f>
        <v>45</v>
      </c>
      <c r="L46" s="142">
        <f>IF(ISNUMBER(SEARCH('Карта учёта'!$B$20,Расходка[Наименование расходного материала])),MAX($L$1:L45)+1,0)</f>
        <v>45</v>
      </c>
      <c r="M46" s="142">
        <f>IF(ISNUMBER(SEARCH('Карта учёта'!$B$21,Расходка[Наименование расходного материала])),MAX($M$1:M45)+1,0)</f>
        <v>45</v>
      </c>
      <c r="N46" s="142">
        <f>IF(ISNUMBER(SEARCH('Карта учёта'!$B$22,Расходка[Наименование расходного материала])),MAX($N$1:N45)+1,0)</f>
        <v>45</v>
      </c>
      <c r="O46" s="142">
        <f>IF(ISNUMBER(SEARCH('Карта учёта'!$B$23,Расходка[Наименование расходного материала])),MAX($O$1:O45)+1,0)</f>
        <v>45</v>
      </c>
      <c r="P46" s="142">
        <f>IF(ISNUMBER(SEARCH('Карта учёта'!$B$24,Расходка[Наименование расходного материала])),MAX($P$1:P45)+1,0)</f>
        <v>45</v>
      </c>
      <c r="Q46" s="142">
        <f>IF(ISNUMBER(SEARCH('Карта учёта'!$B$25,Расходка[Наименование расходного материала])),MAX($Q$1:Q45)+1,0)</f>
        <v>45</v>
      </c>
      <c r="R46" s="144" t="str">
        <f>IFERROR(INDEX(Расходка[Наименование расходного материала],MATCH(Расходка[№],Поиск_расходки[Индекс1],0)),"")</f>
        <v/>
      </c>
      <c r="S46" s="144" t="str">
        <f>IFERROR(INDEX(Расходка[Наименование расходного материала],MATCH(Расходка[№],Поиск_расходки[Индекс2],0)),"")</f>
        <v/>
      </c>
      <c r="T46" s="144" t="str">
        <f>IFERROR(INDEX(Расходка[Наименование расходного материала],MATCH(Расходка[№],Поиск_расходки[Индекс3],0)),"")</f>
        <v/>
      </c>
      <c r="U46" s="144" t="str">
        <f>IFERROR(INDEX(Расходка[Наименование расходного материала],MATCH(Расходка[№],Поиск_расходки[Индекс4],0)),"")</f>
        <v/>
      </c>
      <c r="V46" s="144" t="str">
        <f>IFERROR(INDEX(Расходка[Наименование расходного материала],MATCH(Расходка[№],Поиск_расходки[Индекс5],0)),"")</f>
        <v>Launcher 6F AL 1</v>
      </c>
      <c r="W46" s="144" t="str">
        <f>IFERROR(INDEX(Расходка[Наименование расходного материала],MATCH(Расходка[№],Поиск_расходки[Индекс6],0)),"")</f>
        <v>Launcher 6F AL 1</v>
      </c>
      <c r="X46" s="144" t="str">
        <f>IFERROR(INDEX(Расходка[Наименование расходного материала],MATCH(Расходка[№],Поиск_расходки[Индекс7],0)),"")</f>
        <v>Launcher 6F AL 1</v>
      </c>
      <c r="Y46" s="144" t="str">
        <f>IFERROR(INDEX(Расходка[Наименование расходного материала],MATCH(Расходка[№],Поиск_расходки[Индекс8],0)),"")</f>
        <v>Launcher 6F AL 1</v>
      </c>
      <c r="Z46" s="144" t="str">
        <f>IFERROR(INDEX(Расходка[Наименование расходного материала],MATCH(Расходка[№],Поиск_расходки[Индекс9],0)),"")</f>
        <v>Launcher 6F AL 1</v>
      </c>
      <c r="AA46" s="144" t="str">
        <f>IFERROR(INDEX(Расходка[Наименование расходного материала],MATCH(Расходка[№],Поиск_расходки[Индекс10],0)),"")</f>
        <v>Launcher 6F AL 1</v>
      </c>
      <c r="AB46" s="144" t="str">
        <f>IFERROR(INDEX(Расходка[Наименование расходного материала],MATCH(Расходка[№],Поиск_расходки[Индекс11],0)),"")</f>
        <v>Launcher 6F AL 1</v>
      </c>
      <c r="AC46" s="144" t="str">
        <f>IFERROR(INDEX(Расходка[Наименование расходного материала],MATCH(Расходка[№],Поиск_расходки[Индекс12],0)),"")</f>
        <v>Launcher 6F AL 1</v>
      </c>
      <c r="AD46" s="144" t="str">
        <f>IFERROR(INDEX(Расходка[Наименование расходного материала],MATCH(Расходка[№],Поиск_расходки[Индекс13],0)),"")</f>
        <v>Launcher 6F AL 1</v>
      </c>
      <c r="AF46" s="4" t="s">
        <v>6</v>
      </c>
      <c r="AG46" s="4" t="s">
        <v>435</v>
      </c>
    </row>
    <row r="47" spans="1:33">
      <c r="A47">
        <v>42.7</v>
      </c>
      <c r="B47" t="s">
        <v>4</v>
      </c>
      <c r="C47" t="s">
        <v>402</v>
      </c>
      <c r="E47" s="142">
        <f>IF(ISNUMBER(SEARCH('Карта учёта'!$B$13,Расходка[[#This Row],[Наименование расходного материала]])),MAX($E$1:E46)+1,0)</f>
        <v>0</v>
      </c>
      <c r="F47" s="142">
        <f>IF(ISNUMBER(SEARCH('Карта учёта'!$B$14,Расходка[[#This Row],[Наименование расходного материала]])),MAX($F$1:F46)+1,0)</f>
        <v>0</v>
      </c>
      <c r="G47" s="142">
        <f>IF(ISNUMBER(SEARCH('Карта учёта'!$B$15,Расходка[Наименование расходного материала])),MAX($G$1:G46)+1,0)</f>
        <v>0</v>
      </c>
      <c r="H47" s="142">
        <f>IF(ISNUMBER(SEARCH('Карта учёта'!$B$16,Расходка[Наименование расходного материала])),MAX($H$1:H46)+1,0)</f>
        <v>0</v>
      </c>
      <c r="I47" s="142">
        <f>IF(ISNUMBER(SEARCH('Карта учёта'!$B$17,Расходка[Наименование расходного материала])),MAX($I$1:I46)+1,0)</f>
        <v>46</v>
      </c>
      <c r="J47" s="142">
        <f>IF(ISNUMBER(SEARCH('Карта учёта'!$B$18,Расходка[Наименование расходного материала])),MAX($J$1:J46)+1,0)</f>
        <v>46</v>
      </c>
      <c r="K47" s="142">
        <f>IF(ISNUMBER(SEARCH('Карта учёта'!$B$19,Расходка[Наименование расходного материала])),MAX($K$1:K46)+1,0)</f>
        <v>46</v>
      </c>
      <c r="L47" s="142">
        <f>IF(ISNUMBER(SEARCH('Карта учёта'!$B$20,Расходка[Наименование расходного материала])),MAX($L$1:L46)+1,0)</f>
        <v>46</v>
      </c>
      <c r="M47" s="142">
        <f>IF(ISNUMBER(SEARCH('Карта учёта'!$B$21,Расходка[Наименование расходного материала])),MAX($M$1:M46)+1,0)</f>
        <v>46</v>
      </c>
      <c r="N47" s="142">
        <f>IF(ISNUMBER(SEARCH('Карта учёта'!$B$22,Расходка[Наименование расходного материала])),MAX($N$1:N46)+1,0)</f>
        <v>46</v>
      </c>
      <c r="O47" s="142">
        <f>IF(ISNUMBER(SEARCH('Карта учёта'!$B$23,Расходка[Наименование расходного материала])),MAX($O$1:O46)+1,0)</f>
        <v>46</v>
      </c>
      <c r="P47" s="142">
        <f>IF(ISNUMBER(SEARCH('Карта учёта'!$B$24,Расходка[Наименование расходного материала])),MAX($P$1:P46)+1,0)</f>
        <v>46</v>
      </c>
      <c r="Q47" s="142">
        <f>IF(ISNUMBER(SEARCH('Карта учёта'!$B$25,Расходка[Наименование расходного материала])),MAX($Q$1:Q46)+1,0)</f>
        <v>46</v>
      </c>
      <c r="R47" s="144" t="str">
        <f>IFERROR(INDEX(Расходка[Наименование расходного материала],MATCH(Расходка[№],Поиск_расходки[Индекс1],0)),"")</f>
        <v/>
      </c>
      <c r="S47" s="144" t="str">
        <f>IFERROR(INDEX(Расходка[Наименование расходного материала],MATCH(Расходка[№],Поиск_расходки[Индекс2],0)),"")</f>
        <v/>
      </c>
      <c r="T47" s="144" t="str">
        <f>IFERROR(INDEX(Расходка[Наименование расходного материала],MATCH(Расходка[№],Поиск_расходки[Индекс3],0)),"")</f>
        <v/>
      </c>
      <c r="U47" s="144" t="str">
        <f>IFERROR(INDEX(Расходка[Наименование расходного материала],MATCH(Расходка[№],Поиск_расходки[Индекс4],0)),"")</f>
        <v/>
      </c>
      <c r="V47" s="144" t="str">
        <f>IFERROR(INDEX(Расходка[Наименование расходного материала],MATCH(Расходка[№],Поиск_расходки[Индекс5],0)),"")</f>
        <v/>
      </c>
      <c r="W47" s="144" t="str">
        <f>IFERROR(INDEX(Расходка[Наименование расходного материала],MATCH(Расходка[№],Поиск_расходки[Индекс6],0)),"")</f>
        <v/>
      </c>
      <c r="X47" s="144" t="str">
        <f>IFERROR(INDEX(Расходка[Наименование расходного материала],MATCH(Расходка[№],Поиск_расходки[Индекс7],0)),"")</f>
        <v/>
      </c>
      <c r="Y47" s="144" t="str">
        <f>IFERROR(INDEX(Расходка[Наименование расходного материала],MATCH(Расходка[№],Поиск_расходки[Индекс8],0)),"")</f>
        <v/>
      </c>
      <c r="Z47" s="144" t="str">
        <f>IFERROR(INDEX(Расходка[Наименование расходного материала],MATCH(Расходка[№],Поиск_расходки[Индекс9],0)),"")</f>
        <v/>
      </c>
      <c r="AA47" s="144" t="str">
        <f>IFERROR(INDEX(Расходка[Наименование расходного материала],MATCH(Расходка[№],Поиск_расходки[Индекс10],0)),"")</f>
        <v/>
      </c>
      <c r="AB47" s="144" t="str">
        <f>IFERROR(INDEX(Расходка[Наименование расходного материала],MATCH(Расходка[№],Поиск_расходки[Индекс11],0)),"")</f>
        <v/>
      </c>
      <c r="AC47" s="144" t="str">
        <f>IFERROR(INDEX(Расходка[Наименование расходного материала],MATCH(Расходка[№],Поиск_расходки[Индекс12],0)),"")</f>
        <v/>
      </c>
      <c r="AD47" s="144" t="str">
        <f>IFERROR(INDEX(Расходка[Наименование расходного материала],MATCH(Расходка[№],Поиск_расходки[Индекс13],0)),"")</f>
        <v/>
      </c>
      <c r="AF47" s="4" t="s">
        <v>6</v>
      </c>
      <c r="AG47" s="4" t="s">
        <v>422</v>
      </c>
    </row>
    <row r="48" spans="1:33">
      <c r="A48">
        <v>43.4</v>
      </c>
      <c r="B48" t="s">
        <v>4</v>
      </c>
      <c r="C48" t="s">
        <v>403</v>
      </c>
      <c r="E48" s="142">
        <f>IF(ISNUMBER(SEARCH('Карта учёта'!$B$13,Расходка[[#This Row],[Наименование расходного материала]])),MAX($E$1:E47)+1,0)</f>
        <v>0</v>
      </c>
      <c r="F48" s="142">
        <f>IF(ISNUMBER(SEARCH('Карта учёта'!$B$14,Расходка[[#This Row],[Наименование расходного материала]])),MAX($F$1:F47)+1,0)</f>
        <v>0</v>
      </c>
      <c r="G48" s="142">
        <f>IF(ISNUMBER(SEARCH('Карта учёта'!$B$15,Расходка[Наименование расходного материала])),MAX($G$1:G47)+1,0)</f>
        <v>0</v>
      </c>
      <c r="H48" s="142">
        <f>IF(ISNUMBER(SEARCH('Карта учёта'!$B$16,Расходка[Наименование расходного материала])),MAX($H$1:H47)+1,0)</f>
        <v>0</v>
      </c>
      <c r="I48" s="142">
        <f>IF(ISNUMBER(SEARCH('Карта учёта'!$B$17,Расходка[Наименование расходного материала])),MAX($I$1:I47)+1,0)</f>
        <v>47</v>
      </c>
      <c r="J48" s="142">
        <f>IF(ISNUMBER(SEARCH('Карта учёта'!$B$18,Расходка[Наименование расходного материала])),MAX($J$1:J47)+1,0)</f>
        <v>47</v>
      </c>
      <c r="K48" s="142">
        <f>IF(ISNUMBER(SEARCH('Карта учёта'!$B$19,Расходка[Наименование расходного материала])),MAX($K$1:K47)+1,0)</f>
        <v>47</v>
      </c>
      <c r="L48" s="142">
        <f>IF(ISNUMBER(SEARCH('Карта учёта'!$B$20,Расходка[Наименование расходного материала])),MAX($L$1:L47)+1,0)</f>
        <v>47</v>
      </c>
      <c r="M48" s="142">
        <f>IF(ISNUMBER(SEARCH('Карта учёта'!$B$21,Расходка[Наименование расходного материала])),MAX($M$1:M47)+1,0)</f>
        <v>47</v>
      </c>
      <c r="N48" s="142">
        <f>IF(ISNUMBER(SEARCH('Карта учёта'!$B$22,Расходка[Наименование расходного материала])),MAX($N$1:N47)+1,0)</f>
        <v>47</v>
      </c>
      <c r="O48" s="142">
        <f>IF(ISNUMBER(SEARCH('Карта учёта'!$B$23,Расходка[Наименование расходного материала])),MAX($O$1:O47)+1,0)</f>
        <v>47</v>
      </c>
      <c r="P48" s="142">
        <f>IF(ISNUMBER(SEARCH('Карта учёта'!$B$24,Расходка[Наименование расходного материала])),MAX($P$1:P47)+1,0)</f>
        <v>47</v>
      </c>
      <c r="Q48" s="142">
        <f>IF(ISNUMBER(SEARCH('Карта учёта'!$B$25,Расходка[Наименование расходного материала])),MAX($Q$1:Q47)+1,0)</f>
        <v>47</v>
      </c>
      <c r="R48" s="144" t="str">
        <f>IFERROR(INDEX(Расходка[Наименование расходного материала],MATCH(Расходка[№],Поиск_расходки[Индекс1],0)),"")</f>
        <v/>
      </c>
      <c r="S48" s="144" t="str">
        <f>IFERROR(INDEX(Расходка[Наименование расходного материала],MATCH(Расходка[№],Поиск_расходки[Индекс2],0)),"")</f>
        <v/>
      </c>
      <c r="T48" s="144" t="str">
        <f>IFERROR(INDEX(Расходка[Наименование расходного материала],MATCH(Расходка[№],Поиск_расходки[Индекс3],0)),"")</f>
        <v/>
      </c>
      <c r="U48" s="144" t="str">
        <f>IFERROR(INDEX(Расходка[Наименование расходного материала],MATCH(Расходка[№],Поиск_расходки[Индекс4],0)),"")</f>
        <v/>
      </c>
      <c r="V48" s="144" t="str">
        <f>IFERROR(INDEX(Расходка[Наименование расходного материала],MATCH(Расходка[№],Поиск_расходки[Индекс5],0)),"")</f>
        <v/>
      </c>
      <c r="W48" s="144" t="str">
        <f>IFERROR(INDEX(Расходка[Наименование расходного материала],MATCH(Расходка[№],Поиск_расходки[Индекс6],0)),"")</f>
        <v/>
      </c>
      <c r="X48" s="144" t="str">
        <f>IFERROR(INDEX(Расходка[Наименование расходного материала],MATCH(Расходка[№],Поиск_расходки[Индекс7],0)),"")</f>
        <v/>
      </c>
      <c r="Y48" s="144" t="str">
        <f>IFERROR(INDEX(Расходка[Наименование расходного материала],MATCH(Расходка[№],Поиск_расходки[Индекс8],0)),"")</f>
        <v/>
      </c>
      <c r="Z48" s="144" t="str">
        <f>IFERROR(INDEX(Расходка[Наименование расходного материала],MATCH(Расходка[№],Поиск_расходки[Индекс9],0)),"")</f>
        <v/>
      </c>
      <c r="AA48" s="144" t="str">
        <f>IFERROR(INDEX(Расходка[Наименование расходного материала],MATCH(Расходка[№],Поиск_расходки[Индекс10],0)),"")</f>
        <v/>
      </c>
      <c r="AB48" s="144" t="str">
        <f>IFERROR(INDEX(Расходка[Наименование расходного материала],MATCH(Расходка[№],Поиск_расходки[Индекс11],0)),"")</f>
        <v/>
      </c>
      <c r="AC48" s="144" t="str">
        <f>IFERROR(INDEX(Расходка[Наименование расходного материала],MATCH(Расходка[№],Поиск_расходки[Индекс12],0)),"")</f>
        <v/>
      </c>
      <c r="AD48" s="144" t="str">
        <f>IFERROR(INDEX(Расходка[Наименование расходного материала],MATCH(Расходка[№],Поиск_расходки[Индекс13],0)),"")</f>
        <v/>
      </c>
      <c r="AF48" s="4" t="s">
        <v>6</v>
      </c>
      <c r="AG48" s="4" t="s">
        <v>436</v>
      </c>
    </row>
    <row r="49" spans="1:33">
      <c r="A49">
        <v>44.1</v>
      </c>
      <c r="B49" t="s">
        <v>4</v>
      </c>
      <c r="C49" t="s">
        <v>409</v>
      </c>
      <c r="E49" s="142">
        <f>IF(ISNUMBER(SEARCH('Карта учёта'!$B$13,Расходка[[#This Row],[Наименование расходного материала]])),MAX($E$1:E48)+1,0)</f>
        <v>0</v>
      </c>
      <c r="F49" s="142">
        <f>IF(ISNUMBER(SEARCH('Карта учёта'!$B$14,Расходка[[#This Row],[Наименование расходного материала]])),MAX($F$1:F48)+1,0)</f>
        <v>0</v>
      </c>
      <c r="G49" s="142">
        <f>IF(ISNUMBER(SEARCH('Карта учёта'!$B$15,Расходка[Наименование расходного материала])),MAX($G$1:G48)+1,0)</f>
        <v>0</v>
      </c>
      <c r="H49" s="142">
        <f>IF(ISNUMBER(SEARCH('Карта учёта'!$B$16,Расходка[Наименование расходного материала])),MAX($H$1:H48)+1,0)</f>
        <v>0</v>
      </c>
      <c r="I49" s="142">
        <f>IF(ISNUMBER(SEARCH('Карта учёта'!$B$17,Расходка[Наименование расходного материала])),MAX($I$1:I48)+1,0)</f>
        <v>48</v>
      </c>
      <c r="J49" s="142">
        <f>IF(ISNUMBER(SEARCH('Карта учёта'!$B$18,Расходка[Наименование расходного материала])),MAX($J$1:J48)+1,0)</f>
        <v>48</v>
      </c>
      <c r="K49" s="142">
        <f>IF(ISNUMBER(SEARCH('Карта учёта'!$B$19,Расходка[Наименование расходного материала])),MAX($K$1:K48)+1,0)</f>
        <v>48</v>
      </c>
      <c r="L49" s="142">
        <f>IF(ISNUMBER(SEARCH('Карта учёта'!$B$20,Расходка[Наименование расходного материала])),MAX($L$1:L48)+1,0)</f>
        <v>48</v>
      </c>
      <c r="M49" s="142">
        <f>IF(ISNUMBER(SEARCH('Карта учёта'!$B$21,Расходка[Наименование расходного материала])),MAX($M$1:M48)+1,0)</f>
        <v>48</v>
      </c>
      <c r="N49" s="142">
        <f>IF(ISNUMBER(SEARCH('Карта учёта'!$B$22,Расходка[Наименование расходного материала])),MAX($N$1:N48)+1,0)</f>
        <v>48</v>
      </c>
      <c r="O49" s="142">
        <f>IF(ISNUMBER(SEARCH('Карта учёта'!$B$23,Расходка[Наименование расходного материала])),MAX($O$1:O48)+1,0)</f>
        <v>48</v>
      </c>
      <c r="P49" s="142">
        <f>IF(ISNUMBER(SEARCH('Карта учёта'!$B$24,Расходка[Наименование расходного материала])),MAX($P$1:P48)+1,0)</f>
        <v>48</v>
      </c>
      <c r="Q49" s="142">
        <f>IF(ISNUMBER(SEARCH('Карта учёта'!$B$25,Расходка[Наименование расходного материала])),MAX($Q$1:Q48)+1,0)</f>
        <v>48</v>
      </c>
      <c r="R49" s="144" t="str">
        <f>IFERROR(INDEX(Расходка[Наименование расходного материала],MATCH(Расходка[№],Поиск_расходки[Индекс1],0)),"")</f>
        <v/>
      </c>
      <c r="S49" s="144" t="str">
        <f>IFERROR(INDEX(Расходка[Наименование расходного материала],MATCH(Расходка[№],Поиск_расходки[Индекс2],0)),"")</f>
        <v/>
      </c>
      <c r="T49" s="144" t="str">
        <f>IFERROR(INDEX(Расходка[Наименование расходного материала],MATCH(Расходка[№],Поиск_расходки[Индекс3],0)),"")</f>
        <v/>
      </c>
      <c r="U49" s="144" t="str">
        <f>IFERROR(INDEX(Расходка[Наименование расходного материала],MATCH(Расходка[№],Поиск_расходки[Индекс4],0)),"")</f>
        <v/>
      </c>
      <c r="V49" s="144" t="str">
        <f>IFERROR(INDEX(Расходка[Наименование расходного материала],MATCH(Расходка[№],Поиск_расходки[Индекс5],0)),"")</f>
        <v/>
      </c>
      <c r="W49" s="144" t="str">
        <f>IFERROR(INDEX(Расходка[Наименование расходного материала],MATCH(Расходка[№],Поиск_расходки[Индекс6],0)),"")</f>
        <v/>
      </c>
      <c r="X49" s="144" t="str">
        <f>IFERROR(INDEX(Расходка[Наименование расходного материала],MATCH(Расходка[№],Поиск_расходки[Индекс7],0)),"")</f>
        <v/>
      </c>
      <c r="Y49" s="144" t="str">
        <f>IFERROR(INDEX(Расходка[Наименование расходного материала],MATCH(Расходка[№],Поиск_расходки[Индекс8],0)),"")</f>
        <v/>
      </c>
      <c r="Z49" s="144" t="str">
        <f>IFERROR(INDEX(Расходка[Наименование расходного материала],MATCH(Расходка[№],Поиск_расходки[Индекс9],0)),"")</f>
        <v/>
      </c>
      <c r="AA49" s="144" t="str">
        <f>IFERROR(INDEX(Расходка[Наименование расходного материала],MATCH(Расходка[№],Поиск_расходки[Индекс10],0)),"")</f>
        <v/>
      </c>
      <c r="AB49" s="144" t="str">
        <f>IFERROR(INDEX(Расходка[Наименование расходного материала],MATCH(Расходка[№],Поиск_расходки[Индекс11],0)),"")</f>
        <v/>
      </c>
      <c r="AC49" s="144" t="str">
        <f>IFERROR(INDEX(Расходка[Наименование расходного материала],MATCH(Расходка[№],Поиск_расходки[Индекс12],0)),"")</f>
        <v/>
      </c>
      <c r="AD49" s="144" t="str">
        <f>IFERROR(INDEX(Расходка[Наименование расходного материала],MATCH(Расходка[№],Поиск_расходки[Индекс13],0)),"")</f>
        <v/>
      </c>
      <c r="AF49" s="4" t="s">
        <v>6</v>
      </c>
      <c r="AG49" s="4" t="s">
        <v>175</v>
      </c>
    </row>
    <row r="50" spans="1:33">
      <c r="A50">
        <v>44.8</v>
      </c>
      <c r="B50" t="s">
        <v>4</v>
      </c>
      <c r="C50" t="s">
        <v>404</v>
      </c>
      <c r="E50" s="142">
        <f>IF(ISNUMBER(SEARCH('Карта учёта'!$B$13,Расходка[[#This Row],[Наименование расходного материала]])),MAX($E$1:E49)+1,0)</f>
        <v>1</v>
      </c>
      <c r="F50" s="142">
        <f>IF(ISNUMBER(SEARCH('Карта учёта'!$B$14,Расходка[[#This Row],[Наименование расходного материала]])),MAX($F$1:F49)+1,0)</f>
        <v>0</v>
      </c>
      <c r="G50" s="142">
        <f>IF(ISNUMBER(SEARCH('Карта учёта'!$B$15,Расходка[Наименование расходного материала])),MAX($G$1:G49)+1,0)</f>
        <v>0</v>
      </c>
      <c r="H50" s="142">
        <f>IF(ISNUMBER(SEARCH('Карта учёта'!$B$16,Расходка[Наименование расходного материала])),MAX($H$1:H49)+1,0)</f>
        <v>0</v>
      </c>
      <c r="I50" s="142">
        <f>IF(ISNUMBER(SEARCH('Карта учёта'!$B$17,Расходка[Наименование расходного материала])),MAX($I$1:I49)+1,0)</f>
        <v>49</v>
      </c>
      <c r="J50" s="142">
        <f>IF(ISNUMBER(SEARCH('Карта учёта'!$B$18,Расходка[Наименование расходного материала])),MAX($J$1:J49)+1,0)</f>
        <v>49</v>
      </c>
      <c r="K50" s="142">
        <f>IF(ISNUMBER(SEARCH('Карта учёта'!$B$19,Расходка[Наименование расходного материала])),MAX($K$1:K49)+1,0)</f>
        <v>49</v>
      </c>
      <c r="L50" s="142">
        <f>IF(ISNUMBER(SEARCH('Карта учёта'!$B$20,Расходка[Наименование расходного материала])),MAX($L$1:L49)+1,0)</f>
        <v>49</v>
      </c>
      <c r="M50" s="142">
        <f>IF(ISNUMBER(SEARCH('Карта учёта'!$B$21,Расходка[Наименование расходного материала])),MAX($M$1:M49)+1,0)</f>
        <v>49</v>
      </c>
      <c r="N50" s="142">
        <f>IF(ISNUMBER(SEARCH('Карта учёта'!$B$22,Расходка[Наименование расходного материала])),MAX($N$1:N49)+1,0)</f>
        <v>49</v>
      </c>
      <c r="O50" s="142">
        <f>IF(ISNUMBER(SEARCH('Карта учёта'!$B$23,Расходка[Наименование расходного материала])),MAX($O$1:O49)+1,0)</f>
        <v>49</v>
      </c>
      <c r="P50" s="142">
        <f>IF(ISNUMBER(SEARCH('Карта учёта'!$B$24,Расходка[Наименование расходного материала])),MAX($P$1:P49)+1,0)</f>
        <v>49</v>
      </c>
      <c r="Q50" s="142">
        <f>IF(ISNUMBER(SEARCH('Карта учёта'!$B$25,Расходка[Наименование расходного материала])),MAX($Q$1:Q49)+1,0)</f>
        <v>49</v>
      </c>
      <c r="R50" s="144" t="str">
        <f>IFERROR(INDEX(Расходка[Наименование расходного материала],MATCH(Расходка[№],Поиск_расходки[Индекс1],0)),"")</f>
        <v/>
      </c>
      <c r="S50" s="144" t="str">
        <f>IFERROR(INDEX(Расходка[Наименование расходного материала],MATCH(Расходка[№],Поиск_расходки[Индекс2],0)),"")</f>
        <v/>
      </c>
      <c r="T50" s="144" t="str">
        <f>IFERROR(INDEX(Расходка[Наименование расходного материала],MATCH(Расходка[№],Поиск_расходки[Индекс3],0)),"")</f>
        <v/>
      </c>
      <c r="U50" s="144" t="str">
        <f>IFERROR(INDEX(Расходка[Наименование расходного материала],MATCH(Расходка[№],Поиск_расходки[Индекс4],0)),"")</f>
        <v/>
      </c>
      <c r="V50" s="144" t="str">
        <f>IFERROR(INDEX(Расходка[Наименование расходного материала],MATCH(Расходка[№],Поиск_расходки[Индекс5],0)),"")</f>
        <v/>
      </c>
      <c r="W50" s="144" t="str">
        <f>IFERROR(INDEX(Расходка[Наименование расходного материала],MATCH(Расходка[№],Поиск_расходки[Индекс6],0)),"")</f>
        <v/>
      </c>
      <c r="X50" s="144" t="str">
        <f>IFERROR(INDEX(Расходка[Наименование расходного материала],MATCH(Расходка[№],Поиск_расходки[Индекс7],0)),"")</f>
        <v/>
      </c>
      <c r="Y50" s="144" t="str">
        <f>IFERROR(INDEX(Расходка[Наименование расходного материала],MATCH(Расходка[№],Поиск_расходки[Индекс8],0)),"")</f>
        <v/>
      </c>
      <c r="Z50" s="144" t="str">
        <f>IFERROR(INDEX(Расходка[Наименование расходного материала],MATCH(Расходка[№],Поиск_расходки[Индекс9],0)),"")</f>
        <v/>
      </c>
      <c r="AA50" s="144" t="str">
        <f>IFERROR(INDEX(Расходка[Наименование расходного материала],MATCH(Расходка[№],Поиск_расходки[Индекс10],0)),"")</f>
        <v/>
      </c>
      <c r="AB50" s="144" t="str">
        <f>IFERROR(INDEX(Расходка[Наименование расходного материала],MATCH(Расходка[№],Поиск_расходки[Индекс11],0)),"")</f>
        <v/>
      </c>
      <c r="AC50" s="144" t="str">
        <f>IFERROR(INDEX(Расходка[Наименование расходного материала],MATCH(Расходка[№],Поиск_расходки[Индекс12],0)),"")</f>
        <v/>
      </c>
      <c r="AD50" s="144" t="str">
        <f>IFERROR(INDEX(Расходка[Наименование расходного материала],MATCH(Расходка[№],Поиск_расходки[Индекс13],0)),"")</f>
        <v/>
      </c>
      <c r="AF50" s="4" t="s">
        <v>6</v>
      </c>
      <c r="AG50" s="4" t="s">
        <v>169</v>
      </c>
    </row>
    <row r="51" spans="1:33">
      <c r="A51">
        <v>45.5</v>
      </c>
      <c r="B51" t="s">
        <v>4</v>
      </c>
      <c r="C51" t="s">
        <v>405</v>
      </c>
      <c r="E51" s="142">
        <f>IF(ISNUMBER(SEARCH('Карта учёта'!$B$13,Расходка[[#This Row],[Наименование расходного материала]])),MAX($E$1:E50)+1,0)</f>
        <v>0</v>
      </c>
      <c r="F51" s="142">
        <f>IF(ISNUMBER(SEARCH('Карта учёта'!$B$14,Расходка[[#This Row],[Наименование расходного материала]])),MAX($F$1:F50)+1,0)</f>
        <v>0</v>
      </c>
      <c r="G51" s="142">
        <f>IF(ISNUMBER(SEARCH('Карта учёта'!$B$15,Расходка[Наименование расходного материала])),MAX($G$1:G50)+1,0)</f>
        <v>0</v>
      </c>
      <c r="H51" s="142">
        <f>IF(ISNUMBER(SEARCH('Карта учёта'!$B$16,Расходка[Наименование расходного материала])),MAX($H$1:H50)+1,0)</f>
        <v>0</v>
      </c>
      <c r="I51" s="142">
        <f>IF(ISNUMBER(SEARCH('Карта учёта'!$B$17,Расходка[Наименование расходного материала])),MAX($I$1:I50)+1,0)</f>
        <v>50</v>
      </c>
      <c r="J51" s="142">
        <f>IF(ISNUMBER(SEARCH('Карта учёта'!$B$18,Расходка[Наименование расходного материала])),MAX($J$1:J50)+1,0)</f>
        <v>50</v>
      </c>
      <c r="K51" s="142">
        <f>IF(ISNUMBER(SEARCH('Карта учёта'!$B$19,Расходка[Наименование расходного материала])),MAX($K$1:K50)+1,0)</f>
        <v>50</v>
      </c>
      <c r="L51" s="142">
        <f>IF(ISNUMBER(SEARCH('Карта учёта'!$B$20,Расходка[Наименование расходного материала])),MAX($L$1:L50)+1,0)</f>
        <v>50</v>
      </c>
      <c r="M51" s="142">
        <f>IF(ISNUMBER(SEARCH('Карта учёта'!$B$21,Расходка[Наименование расходного материала])),MAX($M$1:M50)+1,0)</f>
        <v>50</v>
      </c>
      <c r="N51" s="142">
        <f>IF(ISNUMBER(SEARCH('Карта учёта'!$B$22,Расходка[Наименование расходного материала])),MAX($N$1:N50)+1,0)</f>
        <v>50</v>
      </c>
      <c r="O51" s="142">
        <f>IF(ISNUMBER(SEARCH('Карта учёта'!$B$23,Расходка[Наименование расходного материала])),MAX($O$1:O50)+1,0)</f>
        <v>50</v>
      </c>
      <c r="P51" s="142">
        <f>IF(ISNUMBER(SEARCH('Карта учёта'!$B$24,Расходка[Наименование расходного материала])),MAX($P$1:P50)+1,0)</f>
        <v>50</v>
      </c>
      <c r="Q51" s="142">
        <f>IF(ISNUMBER(SEARCH('Карта учёта'!$B$25,Расходка[Наименование расходного материала])),MAX($Q$1:Q50)+1,0)</f>
        <v>50</v>
      </c>
      <c r="R51" s="144" t="str">
        <f>IFERROR(INDEX(Расходка[Наименование расходного материала],MATCH(Расходка[№],Поиск_расходки[Индекс1],0)),"")</f>
        <v/>
      </c>
      <c r="S51" s="144" t="str">
        <f>IFERROR(INDEX(Расходка[Наименование расходного материала],MATCH(Расходка[№],Поиск_расходки[Индекс2],0)),"")</f>
        <v/>
      </c>
      <c r="T51" s="144" t="str">
        <f>IFERROR(INDEX(Расходка[Наименование расходного материала],MATCH(Расходка[№],Поиск_расходки[Индекс3],0)),"")</f>
        <v/>
      </c>
      <c r="U51" s="144" t="str">
        <f>IFERROR(INDEX(Расходка[Наименование расходного материала],MATCH(Расходка[№],Поиск_расходки[Индекс4],0)),"")</f>
        <v/>
      </c>
      <c r="V51" s="144" t="str">
        <f>IFERROR(INDEX(Расходка[Наименование расходного материала],MATCH(Расходка[№],Поиск_расходки[Индекс5],0)),"")</f>
        <v/>
      </c>
      <c r="W51" s="144" t="str">
        <f>IFERROR(INDEX(Расходка[Наименование расходного материала],MATCH(Расходка[№],Поиск_расходки[Индекс6],0)),"")</f>
        <v/>
      </c>
      <c r="X51" s="144" t="str">
        <f>IFERROR(INDEX(Расходка[Наименование расходного материала],MATCH(Расходка[№],Поиск_расходки[Индекс7],0)),"")</f>
        <v/>
      </c>
      <c r="Y51" s="144" t="str">
        <f>IFERROR(INDEX(Расходка[Наименование расходного материала],MATCH(Расходка[№],Поиск_расходки[Индекс8],0)),"")</f>
        <v/>
      </c>
      <c r="Z51" s="144" t="str">
        <f>IFERROR(INDEX(Расходка[Наименование расходного материала],MATCH(Расходка[№],Поиск_расходки[Индекс9],0)),"")</f>
        <v/>
      </c>
      <c r="AA51" s="144" t="str">
        <f>IFERROR(INDEX(Расходка[Наименование расходного материала],MATCH(Расходка[№],Поиск_расходки[Индекс10],0)),"")</f>
        <v/>
      </c>
      <c r="AB51" s="144" t="str">
        <f>IFERROR(INDEX(Расходка[Наименование расходного материала],MATCH(Расходка[№],Поиск_расходки[Индекс11],0)),"")</f>
        <v/>
      </c>
      <c r="AC51" s="144" t="str">
        <f>IFERROR(INDEX(Расходка[Наименование расходного материала],MATCH(Расходка[№],Поиск_расходки[Индекс12],0)),"")</f>
        <v/>
      </c>
      <c r="AD51" s="144" t="str">
        <f>IFERROR(INDEX(Расходка[Наименование расходного материала],MATCH(Расходка[№],Поиск_расходки[Индекс13],0)),"")</f>
        <v/>
      </c>
      <c r="AF51" s="4" t="s">
        <v>6</v>
      </c>
      <c r="AG51" s="4" t="s">
        <v>170</v>
      </c>
    </row>
    <row r="52" spans="1:33">
      <c r="A52">
        <v>46.2</v>
      </c>
      <c r="B52" t="s">
        <v>4</v>
      </c>
      <c r="C52" t="s">
        <v>416</v>
      </c>
      <c r="E52" s="142">
        <f>IF(ISNUMBER(SEARCH('Карта учёта'!$B$13,Расходка[[#This Row],[Наименование расходного материала]])),MAX($E$1:E51)+1,0)</f>
        <v>0</v>
      </c>
      <c r="F52" s="142">
        <f>IF(ISNUMBER(SEARCH('Карта учёта'!$B$14,Расходка[[#This Row],[Наименование расходного материала]])),MAX($F$1:F51)+1,0)</f>
        <v>0</v>
      </c>
      <c r="G52" s="142">
        <f>IF(ISNUMBER(SEARCH('Карта учёта'!$B$15,Расходка[Наименование расходного материала])),MAX($G$1:G51)+1,0)</f>
        <v>0</v>
      </c>
      <c r="H52" s="142">
        <f>IF(ISNUMBER(SEARCH('Карта учёта'!$B$16,Расходка[Наименование расходного материала])),MAX($H$1:H51)+1,0)</f>
        <v>0</v>
      </c>
      <c r="I52" s="142">
        <f>IF(ISNUMBER(SEARCH('Карта учёта'!$B$17,Расходка[Наименование расходного материала])),MAX($I$1:I51)+1,0)</f>
        <v>51</v>
      </c>
      <c r="J52" s="142">
        <f>IF(ISNUMBER(SEARCH('Карта учёта'!$B$18,Расходка[Наименование расходного материала])),MAX($J$1:J51)+1,0)</f>
        <v>51</v>
      </c>
      <c r="K52" s="142">
        <f>IF(ISNUMBER(SEARCH('Карта учёта'!$B$19,Расходка[Наименование расходного материала])),MAX($K$1:K51)+1,0)</f>
        <v>51</v>
      </c>
      <c r="L52" s="142">
        <f>IF(ISNUMBER(SEARCH('Карта учёта'!$B$20,Расходка[Наименование расходного материала])),MAX($L$1:L51)+1,0)</f>
        <v>51</v>
      </c>
      <c r="M52" s="142">
        <f>IF(ISNUMBER(SEARCH('Карта учёта'!$B$21,Расходка[Наименование расходного материала])),MAX($M$1:M51)+1,0)</f>
        <v>51</v>
      </c>
      <c r="N52" s="142">
        <f>IF(ISNUMBER(SEARCH('Карта учёта'!$B$22,Расходка[Наименование расходного материала])),MAX($N$1:N51)+1,0)</f>
        <v>51</v>
      </c>
      <c r="O52" s="142">
        <f>IF(ISNUMBER(SEARCH('Карта учёта'!$B$23,Расходка[Наименование расходного материала])),MAX($O$1:O51)+1,0)</f>
        <v>51</v>
      </c>
      <c r="P52" s="142">
        <f>IF(ISNUMBER(SEARCH('Карта учёта'!$B$24,Расходка[Наименование расходного материала])),MAX($P$1:P51)+1,0)</f>
        <v>51</v>
      </c>
      <c r="Q52" s="142">
        <f>IF(ISNUMBER(SEARCH('Карта учёта'!$B$25,Расходка[Наименование расходного материала])),MAX($Q$1:Q51)+1,0)</f>
        <v>51</v>
      </c>
      <c r="R52" s="144" t="str">
        <f>IFERROR(INDEX(Расходка[Наименование расходного материала],MATCH(Расходка[№],Поиск_расходки[Индекс1],0)),"")</f>
        <v/>
      </c>
      <c r="S52" s="144" t="str">
        <f>IFERROR(INDEX(Расходка[Наименование расходного материала],MATCH(Расходка[№],Поиск_расходки[Индекс2],0)),"")</f>
        <v/>
      </c>
      <c r="T52" s="144" t="str">
        <f>IFERROR(INDEX(Расходка[Наименование расходного материала],MATCH(Расходка[№],Поиск_расходки[Индекс3],0)),"")</f>
        <v/>
      </c>
      <c r="U52" s="144" t="str">
        <f>IFERROR(INDEX(Расходка[Наименование расходного материала],MATCH(Расходка[№],Поиск_расходки[Индекс4],0)),"")</f>
        <v/>
      </c>
      <c r="V52" s="144" t="str">
        <f>IFERROR(INDEX(Расходка[Наименование расходного материала],MATCH(Расходка[№],Поиск_расходки[Индекс5],0)),"")</f>
        <v/>
      </c>
      <c r="W52" s="144" t="str">
        <f>IFERROR(INDEX(Расходка[Наименование расходного материала],MATCH(Расходка[№],Поиск_расходки[Индекс6],0)),"")</f>
        <v/>
      </c>
      <c r="X52" s="144" t="str">
        <f>IFERROR(INDEX(Расходка[Наименование расходного материала],MATCH(Расходка[№],Поиск_расходки[Индекс7],0)),"")</f>
        <v/>
      </c>
      <c r="Y52" s="144" t="str">
        <f>IFERROR(INDEX(Расходка[Наименование расходного материала],MATCH(Расходка[№],Поиск_расходки[Индекс8],0)),"")</f>
        <v/>
      </c>
      <c r="Z52" s="144" t="str">
        <f>IFERROR(INDEX(Расходка[Наименование расходного материала],MATCH(Расходка[№],Поиск_расходки[Индекс9],0)),"")</f>
        <v/>
      </c>
      <c r="AA52" s="144" t="str">
        <f>IFERROR(INDEX(Расходка[Наименование расходного материала],MATCH(Расходка[№],Поиск_расходки[Индекс10],0)),"")</f>
        <v/>
      </c>
      <c r="AB52" s="144" t="str">
        <f>IFERROR(INDEX(Расходка[Наименование расходного материала],MATCH(Расходка[№],Поиск_расходки[Индекс11],0)),"")</f>
        <v/>
      </c>
      <c r="AC52" s="144" t="str">
        <f>IFERROR(INDEX(Расходка[Наименование расходного материала],MATCH(Расходка[№],Поиск_расходки[Индекс12],0)),"")</f>
        <v/>
      </c>
      <c r="AD52" s="144" t="str">
        <f>IFERROR(INDEX(Расходка[Наименование расходного материала],MATCH(Расходка[№],Поиск_расходки[Индекс13],0)),"")</f>
        <v/>
      </c>
      <c r="AF52" s="4" t="s">
        <v>6</v>
      </c>
      <c r="AG52" s="4" t="s">
        <v>171</v>
      </c>
    </row>
    <row r="53" spans="1:33">
      <c r="A53">
        <v>46.9</v>
      </c>
      <c r="B53" t="s">
        <v>4</v>
      </c>
      <c r="C53" t="s">
        <v>415</v>
      </c>
      <c r="E53" s="142">
        <f>IF(ISNUMBER(SEARCH('Карта учёта'!$B$13,Расходка[[#This Row],[Наименование расходного материала]])),MAX($E$1:E52)+1,0)</f>
        <v>0</v>
      </c>
      <c r="F53" s="142">
        <f>IF(ISNUMBER(SEARCH('Карта учёта'!$B$14,Расходка[[#This Row],[Наименование расходного материала]])),MAX($F$1:F52)+1,0)</f>
        <v>0</v>
      </c>
      <c r="G53" s="142">
        <f>IF(ISNUMBER(SEARCH('Карта учёта'!$B$15,Расходка[Наименование расходного материала])),MAX($G$1:G52)+1,0)</f>
        <v>0</v>
      </c>
      <c r="H53" s="142">
        <f>IF(ISNUMBER(SEARCH('Карта учёта'!$B$16,Расходка[Наименование расходного материала])),MAX($H$1:H52)+1,0)</f>
        <v>0</v>
      </c>
      <c r="I53" s="142">
        <f>IF(ISNUMBER(SEARCH('Карта учёта'!$B$17,Расходка[Наименование расходного материала])),MAX($I$1:I52)+1,0)</f>
        <v>52</v>
      </c>
      <c r="J53" s="142">
        <f>IF(ISNUMBER(SEARCH('Карта учёта'!$B$18,Расходка[Наименование расходного материала])),MAX($J$1:J52)+1,0)</f>
        <v>52</v>
      </c>
      <c r="K53" s="142">
        <f>IF(ISNUMBER(SEARCH('Карта учёта'!$B$19,Расходка[Наименование расходного материала])),MAX($K$1:K52)+1,0)</f>
        <v>52</v>
      </c>
      <c r="L53" s="142">
        <f>IF(ISNUMBER(SEARCH('Карта учёта'!$B$20,Расходка[Наименование расходного материала])),MAX($L$1:L52)+1,0)</f>
        <v>52</v>
      </c>
      <c r="M53" s="142">
        <f>IF(ISNUMBER(SEARCH('Карта учёта'!$B$21,Расходка[Наименование расходного материала])),MAX($M$1:M52)+1,0)</f>
        <v>52</v>
      </c>
      <c r="N53" s="142">
        <f>IF(ISNUMBER(SEARCH('Карта учёта'!$B$22,Расходка[Наименование расходного материала])),MAX($N$1:N52)+1,0)</f>
        <v>52</v>
      </c>
      <c r="O53" s="142">
        <f>IF(ISNUMBER(SEARCH('Карта учёта'!$B$23,Расходка[Наименование расходного материала])),MAX($O$1:O52)+1,0)</f>
        <v>52</v>
      </c>
      <c r="P53" s="142">
        <f>IF(ISNUMBER(SEARCH('Карта учёта'!$B$24,Расходка[Наименование расходного материала])),MAX($P$1:P52)+1,0)</f>
        <v>52</v>
      </c>
      <c r="Q53" s="142">
        <f>IF(ISNUMBER(SEARCH('Карта учёта'!$B$25,Расходка[Наименование расходного материала])),MAX($Q$1:Q52)+1,0)</f>
        <v>52</v>
      </c>
      <c r="R53" s="144" t="str">
        <f>IFERROR(INDEX(Расходка[Наименование расходного материала],MATCH(Расходка[№],Поиск_расходки[Индекс1],0)),"")</f>
        <v/>
      </c>
      <c r="S53" s="144" t="str">
        <f>IFERROR(INDEX(Расходка[Наименование расходного материала],MATCH(Расходка[№],Поиск_расходки[Индекс2],0)),"")</f>
        <v/>
      </c>
      <c r="T53" s="144" t="str">
        <f>IFERROR(INDEX(Расходка[Наименование расходного материала],MATCH(Расходка[№],Поиск_расходки[Индекс3],0)),"")</f>
        <v/>
      </c>
      <c r="U53" s="144" t="str">
        <f>IFERROR(INDEX(Расходка[Наименование расходного материала],MATCH(Расходка[№],Поиск_расходки[Индекс4],0)),"")</f>
        <v/>
      </c>
      <c r="V53" s="144" t="str">
        <f>IFERROR(INDEX(Расходка[Наименование расходного материала],MATCH(Расходка[№],Поиск_расходки[Индекс5],0)),"")</f>
        <v/>
      </c>
      <c r="W53" s="144" t="str">
        <f>IFERROR(INDEX(Расходка[Наименование расходного материала],MATCH(Расходка[№],Поиск_расходки[Индекс6],0)),"")</f>
        <v/>
      </c>
      <c r="X53" s="144" t="str">
        <f>IFERROR(INDEX(Расходка[Наименование расходного материала],MATCH(Расходка[№],Поиск_расходки[Индекс7],0)),"")</f>
        <v/>
      </c>
      <c r="Y53" s="144" t="str">
        <f>IFERROR(INDEX(Расходка[Наименование расходного материала],MATCH(Расходка[№],Поиск_расходки[Индекс8],0)),"")</f>
        <v/>
      </c>
      <c r="Z53" s="144" t="str">
        <f>IFERROR(INDEX(Расходка[Наименование расходного материала],MATCH(Расходка[№],Поиск_расходки[Индекс9],0)),"")</f>
        <v/>
      </c>
      <c r="AA53" s="144" t="str">
        <f>IFERROR(INDEX(Расходка[Наименование расходного материала],MATCH(Расходка[№],Поиск_расходки[Индекс10],0)),"")</f>
        <v/>
      </c>
      <c r="AB53" s="144" t="str">
        <f>IFERROR(INDEX(Расходка[Наименование расходного материала],MATCH(Расходка[№],Поиск_расходки[Индекс11],0)),"")</f>
        <v/>
      </c>
      <c r="AC53" s="144" t="str">
        <f>IFERROR(INDEX(Расходка[Наименование расходного материала],MATCH(Расходка[№],Поиск_расходки[Индекс12],0)),"")</f>
        <v/>
      </c>
      <c r="AD53" s="144" t="str">
        <f>IFERROR(INDEX(Расходка[Наименование расходного материала],MATCH(Расходка[№],Поиск_расходки[Индекс13],0)),"")</f>
        <v/>
      </c>
      <c r="AF53" s="4" t="s">
        <v>6</v>
      </c>
      <c r="AG53" s="4" t="s">
        <v>172</v>
      </c>
    </row>
    <row r="54" spans="1:33">
      <c r="A54">
        <v>47.6</v>
      </c>
      <c r="B54" t="s">
        <v>367</v>
      </c>
      <c r="C54" s="1" t="s">
        <v>406</v>
      </c>
      <c r="E54" s="142">
        <f>IF(ISNUMBER(SEARCH('Карта учёта'!$B$13,Расходка[[#This Row],[Наименование расходного материала]])),MAX($E$1:E53)+1,0)</f>
        <v>0</v>
      </c>
      <c r="F54" s="142">
        <f>IF(ISNUMBER(SEARCH('Карта учёта'!$B$14,Расходка[[#This Row],[Наименование расходного материала]])),MAX($F$1:F53)+1,0)</f>
        <v>0</v>
      </c>
      <c r="G54" s="142">
        <f>IF(ISNUMBER(SEARCH('Карта учёта'!$B$15,Расходка[Наименование расходного материала])),MAX($G$1:G53)+1,0)</f>
        <v>0</v>
      </c>
      <c r="H54" s="142">
        <f>IF(ISNUMBER(SEARCH('Карта учёта'!$B$16,Расходка[Наименование расходного материала])),MAX($H$1:H53)+1,0)</f>
        <v>0</v>
      </c>
      <c r="I54" s="142">
        <f>IF(ISNUMBER(SEARCH('Карта учёта'!$B$17,Расходка[Наименование расходного материала])),MAX($I$1:I53)+1,0)</f>
        <v>53</v>
      </c>
      <c r="J54" s="142">
        <f>IF(ISNUMBER(SEARCH('Карта учёта'!$B$18,Расходка[Наименование расходного материала])),MAX($J$1:J53)+1,0)</f>
        <v>53</v>
      </c>
      <c r="K54" s="142">
        <f>IF(ISNUMBER(SEARCH('Карта учёта'!$B$19,Расходка[Наименование расходного материала])),MAX($K$1:K53)+1,0)</f>
        <v>53</v>
      </c>
      <c r="L54" s="142">
        <f>IF(ISNUMBER(SEARCH('Карта учёта'!$B$20,Расходка[Наименование расходного материала])),MAX($L$1:L53)+1,0)</f>
        <v>53</v>
      </c>
      <c r="M54" s="142">
        <f>IF(ISNUMBER(SEARCH('Карта учёта'!$B$21,Расходка[Наименование расходного материала])),MAX($M$1:M53)+1,0)</f>
        <v>53</v>
      </c>
      <c r="N54" s="142">
        <f>IF(ISNUMBER(SEARCH('Карта учёта'!$B$22,Расходка[Наименование расходного материала])),MAX($N$1:N53)+1,0)</f>
        <v>53</v>
      </c>
      <c r="O54" s="142">
        <f>IF(ISNUMBER(SEARCH('Карта учёта'!$B$23,Расходка[Наименование расходного материала])),MAX($O$1:O53)+1,0)</f>
        <v>53</v>
      </c>
      <c r="P54" s="142">
        <f>IF(ISNUMBER(SEARCH('Карта учёта'!$B$24,Расходка[Наименование расходного материала])),MAX($P$1:P53)+1,0)</f>
        <v>53</v>
      </c>
      <c r="Q54" s="142">
        <f>IF(ISNUMBER(SEARCH('Карта учёта'!$B$25,Расходка[Наименование расходного материала])),MAX($Q$1:Q53)+1,0)</f>
        <v>53</v>
      </c>
      <c r="R54" s="144" t="str">
        <f>IFERROR(INDEX(Расходка[Наименование расходного материала],MATCH(Расходка[№],Поиск_расходки[Индекс1],0)),"")</f>
        <v/>
      </c>
      <c r="S54" s="144" t="str">
        <f>IFERROR(INDEX(Расходка[Наименование расходного материала],MATCH(Расходка[№],Поиск_расходки[Индекс2],0)),"")</f>
        <v/>
      </c>
      <c r="T54" s="144" t="str">
        <f>IFERROR(INDEX(Расходка[Наименование расходного материала],MATCH(Расходка[№],Поиск_расходки[Индекс3],0)),"")</f>
        <v/>
      </c>
      <c r="U54" s="144" t="str">
        <f>IFERROR(INDEX(Расходка[Наименование расходного материала],MATCH(Расходка[№],Поиск_расходки[Индекс4],0)),"")</f>
        <v/>
      </c>
      <c r="V54" s="144" t="str">
        <f>IFERROR(INDEX(Расходка[Наименование расходного материала],MATCH(Расходка[№],Поиск_расходки[Индекс5],0)),"")</f>
        <v/>
      </c>
      <c r="W54" s="144" t="str">
        <f>IFERROR(INDEX(Расходка[Наименование расходного материала],MATCH(Расходка[№],Поиск_расходки[Индекс6],0)),"")</f>
        <v/>
      </c>
      <c r="X54" s="144" t="str">
        <f>IFERROR(INDEX(Расходка[Наименование расходного материала],MATCH(Расходка[№],Поиск_расходки[Индекс7],0)),"")</f>
        <v/>
      </c>
      <c r="Y54" s="144" t="str">
        <f>IFERROR(INDEX(Расходка[Наименование расходного материала],MATCH(Расходка[№],Поиск_расходки[Индекс8],0)),"")</f>
        <v/>
      </c>
      <c r="Z54" s="144" t="str">
        <f>IFERROR(INDEX(Расходка[Наименование расходного материала],MATCH(Расходка[№],Поиск_расходки[Индекс9],0)),"")</f>
        <v/>
      </c>
      <c r="AA54" s="144" t="str">
        <f>IFERROR(INDEX(Расходка[Наименование расходного материала],MATCH(Расходка[№],Поиск_расходки[Индекс10],0)),"")</f>
        <v/>
      </c>
      <c r="AB54" s="144" t="str">
        <f>IFERROR(INDEX(Расходка[Наименование расходного материала],MATCH(Расходка[№],Поиск_расходки[Индекс11],0)),"")</f>
        <v/>
      </c>
      <c r="AC54" s="144" t="str">
        <f>IFERROR(INDEX(Расходка[Наименование расходного материала],MATCH(Расходка[№],Поиск_расходки[Индекс12],0)),"")</f>
        <v/>
      </c>
      <c r="AD54" s="144" t="str">
        <f>IFERROR(INDEX(Расходка[Наименование расходного материала],MATCH(Расходка[№],Поиск_расходки[Индекс13],0)),"")</f>
        <v/>
      </c>
      <c r="AF54" s="4" t="s">
        <v>6</v>
      </c>
      <c r="AG54" s="4" t="s">
        <v>430</v>
      </c>
    </row>
    <row r="55" spans="1:33">
      <c r="A55">
        <v>48.3</v>
      </c>
      <c r="E55" s="142">
        <f>IF(ISNUMBER(SEARCH('Карта учёта'!$B$13,Расходка[[#This Row],[Наименование расходного материала]])),MAX($E$1:E54)+1,0)</f>
        <v>0</v>
      </c>
      <c r="F55" s="142">
        <f>IF(ISNUMBER(SEARCH('Карта учёта'!$B$14,Расходка[[#This Row],[Наименование расходного материала]])),MAX($F$1:F54)+1,0)</f>
        <v>0</v>
      </c>
      <c r="G55" s="142">
        <f>IF(ISNUMBER(SEARCH('Карта учёта'!$B$15,Расходка[Наименование расходного материала])),MAX($G$1:G54)+1,0)</f>
        <v>0</v>
      </c>
      <c r="H55" s="142">
        <f>IF(ISNUMBER(SEARCH('Карта учёта'!$B$16,Расходка[Наименование расходного материала])),MAX($H$1:H54)+1,0)</f>
        <v>0</v>
      </c>
      <c r="I55" s="142">
        <f>IF(ISNUMBER(SEARCH('Карта учёта'!$B$17,Расходка[Наименование расходного материала])),MAX($I$1:I54)+1,0)</f>
        <v>0</v>
      </c>
      <c r="J55" s="142">
        <f>IF(ISNUMBER(SEARCH('Карта учёта'!$B$18,Расходка[Наименование расходного материала])),MAX($J$1:J54)+1,0)</f>
        <v>0</v>
      </c>
      <c r="K55" s="142">
        <f>IF(ISNUMBER(SEARCH('Карта учёта'!$B$19,Расходка[Наименование расходного материала])),MAX($K$1:K54)+1,0)</f>
        <v>0</v>
      </c>
      <c r="L55" s="142">
        <f>IF(ISNUMBER(SEARCH('Карта учёта'!$B$20,Расходка[Наименование расходного материала])),MAX($L$1:L54)+1,0)</f>
        <v>0</v>
      </c>
      <c r="M55" s="142">
        <f>IF(ISNUMBER(SEARCH('Карта учёта'!$B$21,Расходка[Наименование расходного материала])),MAX($M$1:M54)+1,0)</f>
        <v>0</v>
      </c>
      <c r="N55" s="142">
        <f>IF(ISNUMBER(SEARCH('Карта учёта'!$B$22,Расходка[Наименование расходного материала])),MAX($N$1:N54)+1,0)</f>
        <v>0</v>
      </c>
      <c r="O55" s="142">
        <f>IF(ISNUMBER(SEARCH('Карта учёта'!$B$23,Расходка[Наименование расходного материала])),MAX($O$1:O54)+1,0)</f>
        <v>0</v>
      </c>
      <c r="P55" s="142">
        <f>IF(ISNUMBER(SEARCH('Карта учёта'!$B$24,Расходка[Наименование расходного материала])),MAX($P$1:P54)+1,0)</f>
        <v>0</v>
      </c>
      <c r="Q55" s="142">
        <f>IF(ISNUMBER(SEARCH('Карта учёта'!$B$25,Расходка[Наименование расходного материала])),MAX($Q$1:Q54)+1,0)</f>
        <v>0</v>
      </c>
      <c r="R55" s="144" t="str">
        <f>IFERROR(INDEX(Расходка[Наименование расходного материала],MATCH(Расходка[№],Поиск_расходки[Индекс1],0)),"")</f>
        <v/>
      </c>
      <c r="S55" s="144" t="str">
        <f>IFERROR(INDEX(Расходка[Наименование расходного материала],MATCH(Расходка[№],Поиск_расходки[Индекс2],0)),"")</f>
        <v/>
      </c>
      <c r="T55" s="144" t="str">
        <f>IFERROR(INDEX(Расходка[Наименование расходного материала],MATCH(Расходка[№],Поиск_расходки[Индекс3],0)),"")</f>
        <v/>
      </c>
      <c r="U55" s="144" t="str">
        <f>IFERROR(INDEX(Расходка[Наименование расходного материала],MATCH(Расходка[№],Поиск_расходки[Индекс4],0)),"")</f>
        <v/>
      </c>
      <c r="V55" s="144" t="str">
        <f>IFERROR(INDEX(Расходка[Наименование расходного материала],MATCH(Расходка[№],Поиск_расходки[Индекс5],0)),"")</f>
        <v/>
      </c>
      <c r="W55" s="144" t="str">
        <f>IFERROR(INDEX(Расходка[Наименование расходного материала],MATCH(Расходка[№],Поиск_расходки[Индекс6],0)),"")</f>
        <v/>
      </c>
      <c r="X55" s="144" t="str">
        <f>IFERROR(INDEX(Расходка[Наименование расходного материала],MATCH(Расходка[№],Поиск_расходки[Индекс7],0)),"")</f>
        <v/>
      </c>
      <c r="Y55" s="144" t="str">
        <f>IFERROR(INDEX(Расходка[Наименование расходного материала],MATCH(Расходка[№],Поиск_расходки[Индекс8],0)),"")</f>
        <v/>
      </c>
      <c r="Z55" s="144" t="str">
        <f>IFERROR(INDEX(Расходка[Наименование расходного материала],MATCH(Расходка[№],Поиск_расходки[Индекс9],0)),"")</f>
        <v/>
      </c>
      <c r="AA55" s="144" t="str">
        <f>IFERROR(INDEX(Расходка[Наименование расходного материала],MATCH(Расходка[№],Поиск_расходки[Индекс10],0)),"")</f>
        <v/>
      </c>
      <c r="AB55" s="144" t="str">
        <f>IFERROR(INDEX(Расходка[Наименование расходного материала],MATCH(Расходка[№],Поиск_расходки[Индекс11],0)),"")</f>
        <v/>
      </c>
      <c r="AC55" s="144" t="str">
        <f>IFERROR(INDEX(Расходка[Наименование расходного материала],MATCH(Расходка[№],Поиск_расходки[Индекс12],0)),"")</f>
        <v/>
      </c>
      <c r="AD55" s="144" t="str">
        <f>IFERROR(INDEX(Расходка[Наименование расходного материала],MATCH(Расходка[№],Поиск_расходки[Индекс13],0)),"")</f>
        <v/>
      </c>
      <c r="AF55" s="4" t="s">
        <v>6</v>
      </c>
      <c r="AG55" s="4" t="s">
        <v>173</v>
      </c>
    </row>
    <row r="56" spans="1:33">
      <c r="A56">
        <v>49</v>
      </c>
      <c r="C56" s="1"/>
      <c r="E56" s="142">
        <f>IF(ISNUMBER(SEARCH('Карта учёта'!$B$13,Расходка[[#This Row],[Наименование расходного материала]])),MAX($E$1:E55)+1,0)</f>
        <v>0</v>
      </c>
      <c r="F56" s="142">
        <f>IF(ISNUMBER(SEARCH('Карта учёта'!$B$14,Расходка[[#This Row],[Наименование расходного материала]])),MAX($F$1:F55)+1,0)</f>
        <v>0</v>
      </c>
      <c r="G56" s="142">
        <f>IF(ISNUMBER(SEARCH('Карта учёта'!$B$15,Расходка[Наименование расходного материала])),MAX($G$1:G55)+1,0)</f>
        <v>0</v>
      </c>
      <c r="H56" s="142">
        <f>IF(ISNUMBER(SEARCH('Карта учёта'!$B$16,Расходка[Наименование расходного материала])),MAX($H$1:H55)+1,0)</f>
        <v>0</v>
      </c>
      <c r="I56" s="142">
        <f>IF(ISNUMBER(SEARCH('Карта учёта'!$B$17,Расходка[Наименование расходного материала])),MAX($I$1:I55)+1,0)</f>
        <v>0</v>
      </c>
      <c r="J56" s="142">
        <f>IF(ISNUMBER(SEARCH('Карта учёта'!$B$18,Расходка[Наименование расходного материала])),MAX($J$1:J55)+1,0)</f>
        <v>0</v>
      </c>
      <c r="K56" s="142">
        <f>IF(ISNUMBER(SEARCH('Карта учёта'!$B$19,Расходка[Наименование расходного материала])),MAX($K$1:K55)+1,0)</f>
        <v>0</v>
      </c>
      <c r="L56" s="142">
        <f>IF(ISNUMBER(SEARCH('Карта учёта'!$B$20,Расходка[Наименование расходного материала])),MAX($L$1:L55)+1,0)</f>
        <v>0</v>
      </c>
      <c r="M56" s="142">
        <f>IF(ISNUMBER(SEARCH('Карта учёта'!$B$21,Расходка[Наименование расходного материала])),MAX($M$1:M55)+1,0)</f>
        <v>0</v>
      </c>
      <c r="N56" s="142">
        <f>IF(ISNUMBER(SEARCH('Карта учёта'!$B$22,Расходка[Наименование расходного материала])),MAX($N$1:N55)+1,0)</f>
        <v>0</v>
      </c>
      <c r="O56" s="142">
        <f>IF(ISNUMBER(SEARCH('Карта учёта'!$B$23,Расходка[Наименование расходного материала])),MAX($O$1:O55)+1,0)</f>
        <v>0</v>
      </c>
      <c r="P56" s="142">
        <f>IF(ISNUMBER(SEARCH('Карта учёта'!$B$24,Расходка[Наименование расходного материала])),MAX($P$1:P55)+1,0)</f>
        <v>0</v>
      </c>
      <c r="Q56" s="142">
        <f>IF(ISNUMBER(SEARCH('Карта учёта'!$B$25,Расходка[Наименование расходного материала])),MAX($Q$1:Q55)+1,0)</f>
        <v>0</v>
      </c>
      <c r="R56" s="144" t="str">
        <f>IFERROR(INDEX(Расходка[Наименование расходного материала],MATCH(Расходка[№],Поиск_расходки[Индекс1],0)),"")</f>
        <v/>
      </c>
      <c r="S56" s="144" t="str">
        <f>IFERROR(INDEX(Расходка[Наименование расходного материала],MATCH(Расходка[№],Поиск_расходки[Индекс2],0)),"")</f>
        <v/>
      </c>
      <c r="T56" s="144" t="str">
        <f>IFERROR(INDEX(Расходка[Наименование расходного материала],MATCH(Расходка[№],Поиск_расходки[Индекс3],0)),"")</f>
        <v/>
      </c>
      <c r="U56" s="144" t="str">
        <f>IFERROR(INDEX(Расходка[Наименование расходного материала],MATCH(Расходка[№],Поиск_расходки[Индекс4],0)),"")</f>
        <v/>
      </c>
      <c r="V56" s="144" t="str">
        <f>IFERROR(INDEX(Расходка[Наименование расходного материала],MATCH(Расходка[№],Поиск_расходки[Индекс5],0)),"")</f>
        <v>Launcher 6F JR 3.5</v>
      </c>
      <c r="W56" s="144" t="str">
        <f>IFERROR(INDEX(Расходка[Наименование расходного материала],MATCH(Расходка[№],Поиск_расходки[Индекс6],0)),"")</f>
        <v>Launcher 6F JR 3.5</v>
      </c>
      <c r="X56" s="144" t="str">
        <f>IFERROR(INDEX(Расходка[Наименование расходного материала],MATCH(Расходка[№],Поиск_расходки[Индекс7],0)),"")</f>
        <v>Launcher 6F JR 3.5</v>
      </c>
      <c r="Y56" s="144" t="str">
        <f>IFERROR(INDEX(Расходка[Наименование расходного материала],MATCH(Расходка[№],Поиск_расходки[Индекс8],0)),"")</f>
        <v>Launcher 6F JR 3.5</v>
      </c>
      <c r="Z56" s="144" t="str">
        <f>IFERROR(INDEX(Расходка[Наименование расходного материала],MATCH(Расходка[№],Поиск_расходки[Индекс9],0)),"")</f>
        <v>Launcher 6F JR 3.5</v>
      </c>
      <c r="AA56" s="144" t="str">
        <f>IFERROR(INDEX(Расходка[Наименование расходного материала],MATCH(Расходка[№],Поиск_расходки[Индекс10],0)),"")</f>
        <v>Launcher 6F JR 3.5</v>
      </c>
      <c r="AB56" s="144" t="str">
        <f>IFERROR(INDEX(Расходка[Наименование расходного материала],MATCH(Расходка[№],Поиск_расходки[Индекс11],0)),"")</f>
        <v>Launcher 6F JR 3.5</v>
      </c>
      <c r="AC56" s="144" t="str">
        <f>IFERROR(INDEX(Расходка[Наименование расходного материала],MATCH(Расходка[№],Поиск_расходки[Индекс12],0)),"")</f>
        <v>Launcher 6F JR 3.5</v>
      </c>
      <c r="AD56" s="144" t="str">
        <f>IFERROR(INDEX(Расходка[Наименование расходного материала],MATCH(Расходка[№],Поиск_расходки[Индекс13],0)),"")</f>
        <v>Launcher 6F JR 3.5</v>
      </c>
      <c r="AF56" s="4" t="s">
        <v>6</v>
      </c>
      <c r="AG56" s="4" t="s">
        <v>174</v>
      </c>
    </row>
    <row r="57" spans="1:33">
      <c r="A57">
        <v>49.7</v>
      </c>
      <c r="E57" s="142">
        <f>IF(ISNUMBER(SEARCH('Карта учёта'!$B$13,Расходка[[#This Row],[Наименование расходного материала]])),MAX($E$1:E63)+1,0)</f>
        <v>0</v>
      </c>
      <c r="F57" s="142">
        <f>IF(ISNUMBER(SEARCH('Карта учёта'!$B$14,Расходка[[#This Row],[Наименование расходного материала]])),MAX($F$1:F63)+1,0)</f>
        <v>0</v>
      </c>
      <c r="G57" s="142">
        <f>IF(ISNUMBER(SEARCH('Карта учёта'!$B$15,Расходка[Наименование расходного материала])),MAX($G$1:G63)+1,0)</f>
        <v>0</v>
      </c>
      <c r="H57" s="142">
        <f>IF(ISNUMBER(SEARCH('Карта учёта'!$B$16,Расходка[Наименование расходного материала])),MAX($H$1:H63)+1,0)</f>
        <v>0</v>
      </c>
      <c r="I57" s="142">
        <f>IF(ISNUMBER(SEARCH('Карта учёта'!$B$17,Расходка[Наименование расходного материала])),MAX($I$1:I63)+1,0)</f>
        <v>0</v>
      </c>
      <c r="J57" s="142">
        <f>IF(ISNUMBER(SEARCH('Карта учёта'!$B$18,Расходка[Наименование расходного материала])),MAX($J$1:J63)+1,0)</f>
        <v>0</v>
      </c>
      <c r="K57" s="142">
        <f>IF(ISNUMBER(SEARCH('Карта учёта'!$B$19,Расходка[Наименование расходного материала])),MAX($K$1:K63)+1,0)</f>
        <v>0</v>
      </c>
      <c r="L57" s="142">
        <f>IF(ISNUMBER(SEARCH('Карта учёта'!$B$20,Расходка[Наименование расходного материала])),MAX($L$1:L63)+1,0)</f>
        <v>0</v>
      </c>
      <c r="M57" s="142">
        <f>IF(ISNUMBER(SEARCH('Карта учёта'!$B$21,Расходка[Наименование расходного материала])),MAX($M$1:M63)+1,0)</f>
        <v>0</v>
      </c>
      <c r="N57" s="142">
        <f>IF(ISNUMBER(SEARCH('Карта учёта'!$B$22,Расходка[Наименование расходного материала])),MAX($N$1:N63)+1,0)</f>
        <v>0</v>
      </c>
      <c r="O57" s="142">
        <f>IF(ISNUMBER(SEARCH('Карта учёта'!$B$23,Расходка[Наименование расходного материала])),MAX($O$1:O63)+1,0)</f>
        <v>0</v>
      </c>
      <c r="P57" s="142">
        <f>IF(ISNUMBER(SEARCH('Карта учёта'!$B$24,Расходка[Наименование расходного материала])),MAX($P$1:P63)+1,0)</f>
        <v>0</v>
      </c>
      <c r="Q57" s="142">
        <f>IF(ISNUMBER(SEARCH('Карта учёта'!$B$25,Расходка[Наименование расходного материала])),MAX($Q$1:Q63)+1,0)</f>
        <v>0</v>
      </c>
      <c r="R57" s="144" t="str">
        <f>IFERROR(INDEX(Расходка[Наименование расходного материала],MATCH(Расходка[№],Поиск_расходки[Индекс1],0)),"")</f>
        <v/>
      </c>
      <c r="S57" s="144" t="str">
        <f>IFERROR(INDEX(Расходка[Наименование расходного материала],MATCH(Расходка[№],Поиск_расходки[Индекс2],0)),"")</f>
        <v/>
      </c>
      <c r="T57" s="144" t="str">
        <f>IFERROR(INDEX(Расходка[Наименование расходного материала],MATCH(Расходка[№],Поиск_расходки[Индекс3],0)),"")</f>
        <v/>
      </c>
      <c r="U57" s="144" t="str">
        <f>IFERROR(INDEX(Расходка[Наименование расходного материала],MATCH(Расходка[№],Поиск_расходки[Индекс4],0)),"")</f>
        <v/>
      </c>
      <c r="V57" s="144" t="str">
        <f>IFERROR(INDEX(Расходка[Наименование расходного материала],MATCH(Расходка[№],Поиск_расходки[Индекс5],0)),"")</f>
        <v/>
      </c>
      <c r="W57" s="144" t="str">
        <f>IFERROR(INDEX(Расходка[Наименование расходного материала],MATCH(Расходка[№],Поиск_расходки[Индекс6],0)),"")</f>
        <v/>
      </c>
      <c r="X57" s="144" t="str">
        <f>IFERROR(INDEX(Расходка[Наименование расходного материала],MATCH(Расходка[№],Поиск_расходки[Индекс7],0)),"")</f>
        <v/>
      </c>
      <c r="Y57" s="144" t="str">
        <f>IFERROR(INDEX(Расходка[Наименование расходного материала],MATCH(Расходка[№],Поиск_расходки[Индекс8],0)),"")</f>
        <v/>
      </c>
      <c r="Z57" s="144" t="str">
        <f>IFERROR(INDEX(Расходка[Наименование расходного материала],MATCH(Расходка[№],Поиск_расходки[Индекс9],0)),"")</f>
        <v/>
      </c>
      <c r="AA57" s="144" t="str">
        <f>IFERROR(INDEX(Расходка[Наименование расходного материала],MATCH(Расходка[№],Поиск_расходки[Индекс10],0)),"")</f>
        <v/>
      </c>
      <c r="AB57" s="144" t="str">
        <f>IFERROR(INDEX(Расходка[Наименование расходного материала],MATCH(Расходка[№],Поиск_расходки[Индекс11],0)),"")</f>
        <v/>
      </c>
      <c r="AC57" s="144" t="str">
        <f>IFERROR(INDEX(Расходка[Наименование расходного материала],MATCH(Расходка[№],Поиск_расходки[Индекс12],0)),"")</f>
        <v/>
      </c>
      <c r="AD57" s="144" t="str">
        <f>IFERROR(INDEX(Расходка[Наименование расходного материала],MATCH(Расходка[№],Поиск_расходки[Индекс13],0)),"")</f>
        <v/>
      </c>
      <c r="AF57" s="4" t="s">
        <v>6</v>
      </c>
      <c r="AG57" s="4" t="s">
        <v>187</v>
      </c>
    </row>
    <row r="58" spans="1:33">
      <c r="A58">
        <v>50.4</v>
      </c>
      <c r="E58" s="142">
        <f>IF(ISNUMBER(SEARCH('Карта учёта'!$B$13,Расходка[[#This Row],[Наименование расходного материала]])),MAX($E$1:E57)+1,0)</f>
        <v>0</v>
      </c>
      <c r="F58" s="142">
        <f>IF(ISNUMBER(SEARCH('Карта учёта'!$B$14,Расходка[[#This Row],[Наименование расходного материала]])),MAX($F$1:F57)+1,0)</f>
        <v>0</v>
      </c>
      <c r="G58" s="142">
        <f>IF(ISNUMBER(SEARCH('Карта учёта'!$B$15,Расходка[Наименование расходного материала])),MAX($G$1:G57)+1,0)</f>
        <v>0</v>
      </c>
      <c r="H58" s="142">
        <f>IF(ISNUMBER(SEARCH('Карта учёта'!$B$16,Расходка[Наименование расходного материала])),MAX($H$1:H57)+1,0)</f>
        <v>0</v>
      </c>
      <c r="I58" s="142">
        <f>IF(ISNUMBER(SEARCH('Карта учёта'!$B$17,Расходка[Наименование расходного материала])),MAX($I$1:I57)+1,0)</f>
        <v>0</v>
      </c>
      <c r="J58" s="142">
        <f>IF(ISNUMBER(SEARCH('Карта учёта'!$B$18,Расходка[Наименование расходного материала])),MAX($J$1:J57)+1,0)</f>
        <v>0</v>
      </c>
      <c r="K58" s="142">
        <f>IF(ISNUMBER(SEARCH('Карта учёта'!$B$19,Расходка[Наименование расходного материала])),MAX($K$1:K57)+1,0)</f>
        <v>0</v>
      </c>
      <c r="L58" s="142">
        <f>IF(ISNUMBER(SEARCH('Карта учёта'!$B$20,Расходка[Наименование расходного материала])),MAX($L$1:L57)+1,0)</f>
        <v>0</v>
      </c>
      <c r="M58" s="142">
        <f>IF(ISNUMBER(SEARCH('Карта учёта'!$B$21,Расходка[Наименование расходного материала])),MAX($M$1:M57)+1,0)</f>
        <v>0</v>
      </c>
      <c r="N58" s="142">
        <f>IF(ISNUMBER(SEARCH('Карта учёта'!$B$22,Расходка[Наименование расходного материала])),MAX($N$1:N57)+1,0)</f>
        <v>0</v>
      </c>
      <c r="O58" s="142">
        <f>IF(ISNUMBER(SEARCH('Карта учёта'!$B$23,Расходка[Наименование расходного материала])),MAX($O$1:O57)+1,0)</f>
        <v>0</v>
      </c>
      <c r="P58" s="142">
        <f>IF(ISNUMBER(SEARCH('Карта учёта'!$B$24,Расходка[Наименование расходного материала])),MAX($P$1:P57)+1,0)</f>
        <v>0</v>
      </c>
      <c r="Q58" s="142">
        <f>IF(ISNUMBER(SEARCH('Карта учёта'!$B$25,Расходка[Наименование расходного материала])),MAX($Q$1:Q57)+1,0)</f>
        <v>0</v>
      </c>
      <c r="R58" s="144" t="str">
        <f>IFERROR(INDEX(Расходка[Наименование расходного материала],MATCH(Расходка[№],Поиск_расходки[Индекс1],0)),"")</f>
        <v/>
      </c>
      <c r="S58" s="144" t="str">
        <f>IFERROR(INDEX(Расходка[Наименование расходного материала],MATCH(Расходка[№],Поиск_расходки[Индекс2],0)),"")</f>
        <v/>
      </c>
      <c r="T58" s="144" t="str">
        <f>IFERROR(INDEX(Расходка[Наименование расходного материала],MATCH(Расходка[№],Поиск_расходки[Индекс3],0)),"")</f>
        <v/>
      </c>
      <c r="U58" s="144" t="str">
        <f>IFERROR(INDEX(Расходка[Наименование расходного материала],MATCH(Расходка[№],Поиск_расходки[Индекс4],0)),"")</f>
        <v/>
      </c>
      <c r="V58" s="144" t="str">
        <f>IFERROR(INDEX(Расходка[Наименование расходного материала],MATCH(Расходка[№],Поиск_расходки[Индекс5],0)),"")</f>
        <v/>
      </c>
      <c r="W58" s="144" t="str">
        <f>IFERROR(INDEX(Расходка[Наименование расходного материала],MATCH(Расходка[№],Поиск_расходки[Индекс6],0)),"")</f>
        <v/>
      </c>
      <c r="X58" s="144" t="str">
        <f>IFERROR(INDEX(Расходка[Наименование расходного материала],MATCH(Расходка[№],Поиск_расходки[Индекс7],0)),"")</f>
        <v/>
      </c>
      <c r="Y58" s="144" t="str">
        <f>IFERROR(INDEX(Расходка[Наименование расходного материала],MATCH(Расходка[№],Поиск_расходки[Индекс8],0)),"")</f>
        <v/>
      </c>
      <c r="Z58" s="144" t="str">
        <f>IFERROR(INDEX(Расходка[Наименование расходного материала],MATCH(Расходка[№],Поиск_расходки[Индекс9],0)),"")</f>
        <v/>
      </c>
      <c r="AA58" s="144" t="str">
        <f>IFERROR(INDEX(Расходка[Наименование расходного материала],MATCH(Расходка[№],Поиск_расходки[Индекс10],0)),"")</f>
        <v/>
      </c>
      <c r="AB58" s="144" t="str">
        <f>IFERROR(INDEX(Расходка[Наименование расходного материала],MATCH(Расходка[№],Поиск_расходки[Индекс11],0)),"")</f>
        <v/>
      </c>
      <c r="AC58" s="144" t="str">
        <f>IFERROR(INDEX(Расходка[Наименование расходного материала],MATCH(Расходка[№],Поиск_расходки[Индекс12],0)),"")</f>
        <v/>
      </c>
      <c r="AD58" s="144" t="str">
        <f>IFERROR(INDEX(Расходка[Наименование расходного материала],MATCH(Расходка[№],Поиск_расходки[Индекс13],0)),"")</f>
        <v/>
      </c>
      <c r="AF58" s="4" t="s">
        <v>6</v>
      </c>
      <c r="AG58" s="4" t="s">
        <v>111</v>
      </c>
    </row>
    <row r="59" spans="1:33">
      <c r="A59">
        <v>51.1</v>
      </c>
      <c r="E59" s="142">
        <f>IF(ISNUMBER(SEARCH('Карта учёта'!$B$13,Расходка[[#This Row],[Наименование расходного материала]])),MAX($E$1:E58)+1,0)</f>
        <v>0</v>
      </c>
      <c r="F59" s="142">
        <f>IF(ISNUMBER(SEARCH('Карта учёта'!$B$14,Расходка[[#This Row],[Наименование расходного материала]])),MAX($F$1:F58)+1,0)</f>
        <v>0</v>
      </c>
      <c r="G59" s="142">
        <f>IF(ISNUMBER(SEARCH('Карта учёта'!$B$15,Расходка[Наименование расходного материала])),MAX($G$1:G58)+1,0)</f>
        <v>0</v>
      </c>
      <c r="H59" s="142">
        <f>IF(ISNUMBER(SEARCH('Карта учёта'!$B$16,Расходка[Наименование расходного материала])),MAX($H$1:H58)+1,0)</f>
        <v>0</v>
      </c>
      <c r="I59" s="142">
        <f>IF(ISNUMBER(SEARCH('Карта учёта'!$B$17,Расходка[Наименование расходного материала])),MAX($I$1:I58)+1,0)</f>
        <v>0</v>
      </c>
      <c r="J59" s="142">
        <f>IF(ISNUMBER(SEARCH('Карта учёта'!$B$18,Расходка[Наименование расходного материала])),MAX($J$1:J58)+1,0)</f>
        <v>0</v>
      </c>
      <c r="K59" s="142">
        <f>IF(ISNUMBER(SEARCH('Карта учёта'!$B$19,Расходка[Наименование расходного материала])),MAX($K$1:K58)+1,0)</f>
        <v>0</v>
      </c>
      <c r="L59" s="142">
        <f>IF(ISNUMBER(SEARCH('Карта учёта'!$B$20,Расходка[Наименование расходного материала])),MAX($L$1:L58)+1,0)</f>
        <v>0</v>
      </c>
      <c r="M59" s="142">
        <f>IF(ISNUMBER(SEARCH('Карта учёта'!$B$21,Расходка[Наименование расходного материала])),MAX($M$1:M58)+1,0)</f>
        <v>0</v>
      </c>
      <c r="N59" s="142">
        <f>IF(ISNUMBER(SEARCH('Карта учёта'!$B$22,Расходка[Наименование расходного материала])),MAX($N$1:N58)+1,0)</f>
        <v>0</v>
      </c>
      <c r="O59" s="142">
        <f>IF(ISNUMBER(SEARCH('Карта учёта'!$B$23,Расходка[Наименование расходного материала])),MAX($O$1:O58)+1,0)</f>
        <v>0</v>
      </c>
      <c r="P59" s="142">
        <f>IF(ISNUMBER(SEARCH('Карта учёта'!$B$24,Расходка[Наименование расходного материала])),MAX($P$1:P58)+1,0)</f>
        <v>0</v>
      </c>
      <c r="Q59" s="142">
        <f>IF(ISNUMBER(SEARCH('Карта учёта'!$B$25,Расходка[Наименование расходного материала])),MAX($Q$1:Q58)+1,0)</f>
        <v>0</v>
      </c>
      <c r="R59" s="144" t="str">
        <f>IFERROR(INDEX(Расходка[Наименование расходного материала],MATCH(Расходка[№],Поиск_расходки[Индекс1],0)),"")</f>
        <v/>
      </c>
      <c r="S59" s="144" t="str">
        <f>IFERROR(INDEX(Расходка[Наименование расходного материала],MATCH(Расходка[№],Поиск_расходки[Индекс2],0)),"")</f>
        <v/>
      </c>
      <c r="T59" s="144" t="str">
        <f>IFERROR(INDEX(Расходка[Наименование расходного материала],MATCH(Расходка[№],Поиск_расходки[Индекс3],0)),"")</f>
        <v/>
      </c>
      <c r="U59" s="144" t="str">
        <f>IFERROR(INDEX(Расходка[Наименование расходного материала],MATCH(Расходка[№],Поиск_расходки[Индекс4],0)),"")</f>
        <v/>
      </c>
      <c r="V59" s="144" t="str">
        <f>IFERROR(INDEX(Расходка[Наименование расходного материала],MATCH(Расходка[№],Поиск_расходки[Индекс5],0)),"")</f>
        <v/>
      </c>
      <c r="W59" s="144" t="str">
        <f>IFERROR(INDEX(Расходка[Наименование расходного материала],MATCH(Расходка[№],Поиск_расходки[Индекс6],0)),"")</f>
        <v/>
      </c>
      <c r="X59" s="144" t="str">
        <f>IFERROR(INDEX(Расходка[Наименование расходного материала],MATCH(Расходка[№],Поиск_расходки[Индекс7],0)),"")</f>
        <v/>
      </c>
      <c r="Y59" s="144" t="str">
        <f>IFERROR(INDEX(Расходка[Наименование расходного материала],MATCH(Расходка[№],Поиск_расходки[Индекс8],0)),"")</f>
        <v/>
      </c>
      <c r="Z59" s="144" t="str">
        <f>IFERROR(INDEX(Расходка[Наименование расходного материала],MATCH(Расходка[№],Поиск_расходки[Индекс9],0)),"")</f>
        <v/>
      </c>
      <c r="AA59" s="144" t="str">
        <f>IFERROR(INDEX(Расходка[Наименование расходного материала],MATCH(Расходка[№],Поиск_расходки[Индекс10],0)),"")</f>
        <v/>
      </c>
      <c r="AB59" s="144" t="str">
        <f>IFERROR(INDEX(Расходка[Наименование расходного материала],MATCH(Расходка[№],Поиск_расходки[Индекс11],0)),"")</f>
        <v/>
      </c>
      <c r="AC59" s="144" t="str">
        <f>IFERROR(INDEX(Расходка[Наименование расходного материала],MATCH(Расходка[№],Поиск_расходки[Индекс12],0)),"")</f>
        <v/>
      </c>
      <c r="AD59" s="144" t="str">
        <f>IFERROR(INDEX(Расходка[Наименование расходного материала],MATCH(Расходка[№],Поиск_расходки[Индекс13],0)),"")</f>
        <v/>
      </c>
      <c r="AF59" s="4" t="s">
        <v>6</v>
      </c>
      <c r="AG59" s="4" t="s">
        <v>112</v>
      </c>
    </row>
    <row r="60" spans="1:33">
      <c r="E60" s="142">
        <f>IF(ISNUMBER(SEARCH('Карта учёта'!$B$13,Расходка[[#This Row],[Наименование расходного материала]])),MAX($E$1:E59)+1,0)</f>
        <v>0</v>
      </c>
      <c r="F60" s="142">
        <f>IF(ISNUMBER(SEARCH('Карта учёта'!$B$14,Расходка[[#This Row],[Наименование расходного материала]])),MAX($F$1:F59)+1,0)</f>
        <v>0</v>
      </c>
      <c r="G60" s="142">
        <f>IF(ISNUMBER(SEARCH('Карта учёта'!$B$15,Расходка[Наименование расходного материала])),MAX($G$1:G59)+1,0)</f>
        <v>0</v>
      </c>
      <c r="H60" s="142">
        <f>IF(ISNUMBER(SEARCH('Карта учёта'!$B$16,Расходка[Наименование расходного материала])),MAX($H$1:H59)+1,0)</f>
        <v>0</v>
      </c>
      <c r="I60" s="142">
        <f>IF(ISNUMBER(SEARCH('Карта учёта'!$B$17,Расходка[Наименование расходного материала])),MAX($I$1:I59)+1,0)</f>
        <v>0</v>
      </c>
      <c r="J60" s="142">
        <f>IF(ISNUMBER(SEARCH('Карта учёта'!$B$18,Расходка[Наименование расходного материала])),MAX($J$1:J59)+1,0)</f>
        <v>0</v>
      </c>
      <c r="K60" s="142">
        <f>IF(ISNUMBER(SEARCH('Карта учёта'!$B$19,Расходка[Наименование расходного материала])),MAX($K$1:K59)+1,0)</f>
        <v>0</v>
      </c>
      <c r="L60" s="142">
        <f>IF(ISNUMBER(SEARCH('Карта учёта'!$B$20,Расходка[Наименование расходного материала])),MAX($L$1:L59)+1,0)</f>
        <v>0</v>
      </c>
      <c r="M60" s="142">
        <f>IF(ISNUMBER(SEARCH('Карта учёта'!$B$21,Расходка[Наименование расходного материала])),MAX($M$1:M59)+1,0)</f>
        <v>0</v>
      </c>
      <c r="N60" s="142">
        <f>IF(ISNUMBER(SEARCH('Карта учёта'!$B$22,Расходка[Наименование расходного материала])),MAX($N$1:N59)+1,0)</f>
        <v>0</v>
      </c>
      <c r="O60" s="142">
        <f>IF(ISNUMBER(SEARCH('Карта учёта'!$B$23,Расходка[Наименование расходного материала])),MAX($O$1:O59)+1,0)</f>
        <v>0</v>
      </c>
      <c r="P60" s="142">
        <f>IF(ISNUMBER(SEARCH('Карта учёта'!$B$24,Расходка[Наименование расходного материала])),MAX($P$1:P59)+1,0)</f>
        <v>0</v>
      </c>
      <c r="Q60" s="142">
        <f>IF(ISNUMBER(SEARCH('Карта учёта'!$B$25,Расходка[Наименование расходного материала])),MAX($Q$1:Q59)+1,0)</f>
        <v>0</v>
      </c>
      <c r="R60" s="144" t="str">
        <f>IFERROR(INDEX(Расходка[Наименование расходного материала],MATCH(Расходка[№],Поиск_расходки[Индекс1],0)),"")</f>
        <v/>
      </c>
      <c r="S60" s="144" t="str">
        <f>IFERROR(INDEX(Расходка[Наименование расходного материала],MATCH(Расходка[№],Поиск_расходки[Индекс2],0)),"")</f>
        <v/>
      </c>
      <c r="T60" s="144" t="str">
        <f>IFERROR(INDEX(Расходка[Наименование расходного материала],MATCH(Расходка[№],Поиск_расходки[Индекс3],0)),"")</f>
        <v/>
      </c>
      <c r="U60" s="144" t="str">
        <f>IFERROR(INDEX(Расходка[Наименование расходного материала],MATCH(Расходка[№],Поиск_расходки[Индекс4],0)),"")</f>
        <v/>
      </c>
      <c r="V60" s="144" t="str">
        <f>IFERROR(INDEX(Расходка[Наименование расходного материала],MATCH(Расходка[№],Поиск_расходки[Индекс5],0)),"")</f>
        <v/>
      </c>
      <c r="W60" s="144" t="str">
        <f>IFERROR(INDEX(Расходка[Наименование расходного материала],MATCH(Расходка[№],Поиск_расходки[Индекс6],0)),"")</f>
        <v/>
      </c>
      <c r="X60" s="144" t="str">
        <f>IFERROR(INDEX(Расходка[Наименование расходного материала],MATCH(Расходка[№],Поиск_расходки[Индекс7],0)),"")</f>
        <v/>
      </c>
      <c r="Y60" s="144" t="str">
        <f>IFERROR(INDEX(Расходка[Наименование расходного материала],MATCH(Расходка[№],Поиск_расходки[Индекс8],0)),"")</f>
        <v/>
      </c>
      <c r="Z60" s="144" t="str">
        <f>IFERROR(INDEX(Расходка[Наименование расходного материала],MATCH(Расходка[№],Поиск_расходки[Индекс9],0)),"")</f>
        <v/>
      </c>
      <c r="AA60" s="144" t="str">
        <f>IFERROR(INDEX(Расходка[Наименование расходного материала],MATCH(Расходка[№],Поиск_расходки[Индекс10],0)),"")</f>
        <v/>
      </c>
      <c r="AB60" s="144" t="str">
        <f>IFERROR(INDEX(Расходка[Наименование расходного материала],MATCH(Расходка[№],Поиск_расходки[Индекс11],0)),"")</f>
        <v/>
      </c>
      <c r="AC60" s="144" t="str">
        <f>IFERROR(INDEX(Расходка[Наименование расходного материала],MATCH(Расходка[№],Поиск_расходки[Индекс12],0)),"")</f>
        <v/>
      </c>
      <c r="AD60" s="144" t="str">
        <f>IFERROR(INDEX(Расходка[Наименование расходного материала],MATCH(Расходка[№],Поиск_расходки[Индекс13],0)),"")</f>
        <v/>
      </c>
      <c r="AF60" s="4" t="s">
        <v>6</v>
      </c>
      <c r="AG60" s="4" t="s">
        <v>161</v>
      </c>
    </row>
    <row r="61" spans="1:33">
      <c r="E61" s="142">
        <f>IF(ISNUMBER(SEARCH('Карта учёта'!$B$13,Расходка[[#This Row],[Наименование расходного материала]])),MAX($E$1:E60)+1,0)</f>
        <v>0</v>
      </c>
      <c r="F61" s="142">
        <f>IF(ISNUMBER(SEARCH('Карта учёта'!$B$14,Расходка[[#This Row],[Наименование расходного материала]])),MAX($F$1:F60)+1,0)</f>
        <v>0</v>
      </c>
      <c r="G61" s="142">
        <f>IF(ISNUMBER(SEARCH('Карта учёта'!$B$15,Расходка[Наименование расходного материала])),MAX($G$1:G60)+1,0)</f>
        <v>0</v>
      </c>
      <c r="H61" s="142">
        <f>IF(ISNUMBER(SEARCH('Карта учёта'!$B$16,Расходка[Наименование расходного материала])),MAX($H$1:H60)+1,0)</f>
        <v>0</v>
      </c>
      <c r="I61" s="142">
        <f>IF(ISNUMBER(SEARCH('Карта учёта'!$B$17,Расходка[Наименование расходного материала])),MAX($I$1:I60)+1,0)</f>
        <v>0</v>
      </c>
      <c r="J61" s="142">
        <f>IF(ISNUMBER(SEARCH('Карта учёта'!$B$18,Расходка[Наименование расходного материала])),MAX($J$1:J60)+1,0)</f>
        <v>0</v>
      </c>
      <c r="K61" s="142">
        <f>IF(ISNUMBER(SEARCH('Карта учёта'!$B$19,Расходка[Наименование расходного материала])),MAX($K$1:K60)+1,0)</f>
        <v>0</v>
      </c>
      <c r="L61" s="142">
        <f>IF(ISNUMBER(SEARCH('Карта учёта'!$B$20,Расходка[Наименование расходного материала])),MAX($L$1:L60)+1,0)</f>
        <v>0</v>
      </c>
      <c r="M61" s="142">
        <f>IF(ISNUMBER(SEARCH('Карта учёта'!$B$21,Расходка[Наименование расходного материала])),MAX($M$1:M60)+1,0)</f>
        <v>0</v>
      </c>
      <c r="N61" s="142">
        <f>IF(ISNUMBER(SEARCH('Карта учёта'!$B$22,Расходка[Наименование расходного материала])),MAX($N$1:N60)+1,0)</f>
        <v>0</v>
      </c>
      <c r="O61" s="142">
        <f>IF(ISNUMBER(SEARCH('Карта учёта'!$B$23,Расходка[Наименование расходного материала])),MAX($O$1:O60)+1,0)</f>
        <v>0</v>
      </c>
      <c r="P61" s="142">
        <f>IF(ISNUMBER(SEARCH('Карта учёта'!$B$24,Расходка[Наименование расходного материала])),MAX($P$1:P60)+1,0)</f>
        <v>0</v>
      </c>
      <c r="Q61" s="142">
        <f>IF(ISNUMBER(SEARCH('Карта учёта'!$B$25,Расходка[Наименование расходного материала])),MAX($Q$1:Q60)+1,0)</f>
        <v>0</v>
      </c>
      <c r="R61" s="144" t="str">
        <f>IFERROR(INDEX(Расходка[Наименование расходного материала],MATCH(Расходка[№],Поиск_расходки[Индекс1],0)),"")</f>
        <v/>
      </c>
      <c r="S61" s="144" t="str">
        <f>IFERROR(INDEX(Расходка[Наименование расходного материала],MATCH(Расходка[№],Поиск_расходки[Индекс2],0)),"")</f>
        <v/>
      </c>
      <c r="T61" s="144" t="str">
        <f>IFERROR(INDEX(Расходка[Наименование расходного материала],MATCH(Расходка[№],Поиск_расходки[Индекс3],0)),"")</f>
        <v/>
      </c>
      <c r="U61" s="144" t="str">
        <f>IFERROR(INDEX(Расходка[Наименование расходного материала],MATCH(Расходка[№],Поиск_расходки[Индекс4],0)),"")</f>
        <v/>
      </c>
      <c r="V61" s="144" t="str">
        <f>IFERROR(INDEX(Расходка[Наименование расходного материала],MATCH(Расходка[№],Поиск_расходки[Индекс5],0)),"")</f>
        <v/>
      </c>
      <c r="W61" s="144" t="str">
        <f>IFERROR(INDEX(Расходка[Наименование расходного материала],MATCH(Расходка[№],Поиск_расходки[Индекс6],0)),"")</f>
        <v/>
      </c>
      <c r="X61" s="144" t="str">
        <f>IFERROR(INDEX(Расходка[Наименование расходного материала],MATCH(Расходка[№],Поиск_расходки[Индекс7],0)),"")</f>
        <v/>
      </c>
      <c r="Y61" s="144" t="str">
        <f>IFERROR(INDEX(Расходка[Наименование расходного материала],MATCH(Расходка[№],Поиск_расходки[Индекс8],0)),"")</f>
        <v/>
      </c>
      <c r="Z61" s="144" t="str">
        <f>IFERROR(INDEX(Расходка[Наименование расходного материала],MATCH(Расходка[№],Поиск_расходки[Индекс9],0)),"")</f>
        <v/>
      </c>
      <c r="AA61" s="144" t="str">
        <f>IFERROR(INDEX(Расходка[Наименование расходного материала],MATCH(Расходка[№],Поиск_расходки[Индекс10],0)),"")</f>
        <v/>
      </c>
      <c r="AB61" s="144" t="str">
        <f>IFERROR(INDEX(Расходка[Наименование расходного материала],MATCH(Расходка[№],Поиск_расходки[Индекс11],0)),"")</f>
        <v/>
      </c>
      <c r="AC61" s="144" t="str">
        <f>IFERROR(INDEX(Расходка[Наименование расходного материала],MATCH(Расходка[№],Поиск_расходки[Индекс12],0)),"")</f>
        <v/>
      </c>
      <c r="AD61" s="144" t="str">
        <f>IFERROR(INDEX(Расходка[Наименование расходного материала],MATCH(Расходка[№],Поиск_расходки[Индекс13],0)),"")</f>
        <v/>
      </c>
      <c r="AF61" s="4" t="s">
        <v>6</v>
      </c>
      <c r="AG61" s="4" t="s">
        <v>176</v>
      </c>
    </row>
    <row r="62" spans="1:33">
      <c r="E62" s="142">
        <f>IF(ISNUMBER(SEARCH('Карта учёта'!$B$13,Расходка[[#This Row],[Наименование расходного материала]])),MAX($E$1:E61)+1,0)</f>
        <v>0</v>
      </c>
      <c r="F62" s="142">
        <f>IF(ISNUMBER(SEARCH('Карта учёта'!$B$14,Расходка[[#This Row],[Наименование расходного материала]])),MAX($F$1:F61)+1,0)</f>
        <v>0</v>
      </c>
      <c r="G62" s="142">
        <f>IF(ISNUMBER(SEARCH('Карта учёта'!$B$15,Расходка[Наименование расходного материала])),MAX($G$1:G61)+1,0)</f>
        <v>0</v>
      </c>
      <c r="H62" s="142">
        <f>IF(ISNUMBER(SEARCH('Карта учёта'!$B$16,Расходка[Наименование расходного материала])),MAX($H$1:H61)+1,0)</f>
        <v>0</v>
      </c>
      <c r="I62" s="142">
        <f>IF(ISNUMBER(SEARCH('Карта учёта'!$B$17,Расходка[Наименование расходного материала])),MAX($I$1:I61)+1,0)</f>
        <v>0</v>
      </c>
      <c r="J62" s="142">
        <f>IF(ISNUMBER(SEARCH('Карта учёта'!$B$18,Расходка[Наименование расходного материала])),MAX($J$1:J61)+1,0)</f>
        <v>0</v>
      </c>
      <c r="K62" s="142">
        <f>IF(ISNUMBER(SEARCH('Карта учёта'!$B$19,Расходка[Наименование расходного материала])),MAX($K$1:K61)+1,0)</f>
        <v>0</v>
      </c>
      <c r="L62" s="142">
        <f>IF(ISNUMBER(SEARCH('Карта учёта'!$B$20,Расходка[Наименование расходного материала])),MAX($L$1:L61)+1,0)</f>
        <v>0</v>
      </c>
      <c r="M62" s="142">
        <f>IF(ISNUMBER(SEARCH('Карта учёта'!$B$21,Расходка[Наименование расходного материала])),MAX($M$1:M61)+1,0)</f>
        <v>0</v>
      </c>
      <c r="N62" s="142">
        <f>IF(ISNUMBER(SEARCH('Карта учёта'!$B$22,Расходка[Наименование расходного материала])),MAX($N$1:N61)+1,0)</f>
        <v>0</v>
      </c>
      <c r="O62" s="142">
        <f>IF(ISNUMBER(SEARCH('Карта учёта'!$B$23,Расходка[Наименование расходного материала])),MAX($O$1:O61)+1,0)</f>
        <v>0</v>
      </c>
      <c r="P62" s="142">
        <f>IF(ISNUMBER(SEARCH('Карта учёта'!$B$24,Расходка[Наименование расходного материала])),MAX($P$1:P61)+1,0)</f>
        <v>0</v>
      </c>
      <c r="Q62" s="142">
        <f>IF(ISNUMBER(SEARCH('Карта учёта'!$B$25,Расходка[Наименование расходного материала])),MAX($Q$1:Q61)+1,0)</f>
        <v>0</v>
      </c>
      <c r="R62" s="144" t="str">
        <f>IFERROR(INDEX(Расходка[Наименование расходного материала],MATCH(Расходка[№],Поиск_расходки[Индекс1],0)),"")</f>
        <v/>
      </c>
      <c r="S62" s="144" t="str">
        <f>IFERROR(INDEX(Расходка[Наименование расходного материала],MATCH(Расходка[№],Поиск_расходки[Индекс2],0)),"")</f>
        <v/>
      </c>
      <c r="T62" s="144" t="str">
        <f>IFERROR(INDEX(Расходка[Наименование расходного материала],MATCH(Расходка[№],Поиск_расходки[Индекс3],0)),"")</f>
        <v/>
      </c>
      <c r="U62" s="144" t="str">
        <f>IFERROR(INDEX(Расходка[Наименование расходного материала],MATCH(Расходка[№],Поиск_расходки[Индекс4],0)),"")</f>
        <v/>
      </c>
      <c r="V62" s="144" t="str">
        <f>IFERROR(INDEX(Расходка[Наименование расходного материала],MATCH(Расходка[№],Поиск_расходки[Индекс5],0)),"")</f>
        <v/>
      </c>
      <c r="W62" s="144" t="str">
        <f>IFERROR(INDEX(Расходка[Наименование расходного материала],MATCH(Расходка[№],Поиск_расходки[Индекс6],0)),"")</f>
        <v/>
      </c>
      <c r="X62" s="144" t="str">
        <f>IFERROR(INDEX(Расходка[Наименование расходного материала],MATCH(Расходка[№],Поиск_расходки[Индекс7],0)),"")</f>
        <v/>
      </c>
      <c r="Y62" s="144" t="str">
        <f>IFERROR(INDEX(Расходка[Наименование расходного материала],MATCH(Расходка[№],Поиск_расходки[Индекс8],0)),"")</f>
        <v/>
      </c>
      <c r="Z62" s="144" t="str">
        <f>IFERROR(INDEX(Расходка[Наименование расходного материала],MATCH(Расходка[№],Поиск_расходки[Индекс9],0)),"")</f>
        <v/>
      </c>
      <c r="AA62" s="144" t="str">
        <f>IFERROR(INDEX(Расходка[Наименование расходного материала],MATCH(Расходка[№],Поиск_расходки[Индекс10],0)),"")</f>
        <v/>
      </c>
      <c r="AB62" s="144" t="str">
        <f>IFERROR(INDEX(Расходка[Наименование расходного материала],MATCH(Расходка[№],Поиск_расходки[Индекс11],0)),"")</f>
        <v/>
      </c>
      <c r="AC62" s="144" t="str">
        <f>IFERROR(INDEX(Расходка[Наименование расходного материала],MATCH(Расходка[№],Поиск_расходки[Индекс12],0)),"")</f>
        <v/>
      </c>
      <c r="AD62" s="144" t="str">
        <f>IFERROR(INDEX(Расходка[Наименование расходного материала],MATCH(Расходка[№],Поиск_расходки[Индекс13],0)),"")</f>
        <v/>
      </c>
      <c r="AF62" s="4" t="s">
        <v>6</v>
      </c>
      <c r="AG62" s="4" t="s">
        <v>166</v>
      </c>
    </row>
    <row r="63" spans="1:33">
      <c r="E63" s="142">
        <f>IF(ISNUMBER(SEARCH('Карта учёта'!$B$13,Расходка[[#This Row],[Наименование расходного материала]])),MAX($E$1:E62)+1,0)</f>
        <v>0</v>
      </c>
      <c r="F63" s="142">
        <f>IF(ISNUMBER(SEARCH('Карта учёта'!$B$14,Расходка[[#This Row],[Наименование расходного материала]])),MAX($F$1:F62)+1,0)</f>
        <v>0</v>
      </c>
      <c r="G63" s="142">
        <f>IF(ISNUMBER(SEARCH('Карта учёта'!$B$15,Расходка[Наименование расходного материала])),MAX($G$1:G62)+1,0)</f>
        <v>0</v>
      </c>
      <c r="H63" s="142">
        <f>IF(ISNUMBER(SEARCH('Карта учёта'!$B$16,Расходка[Наименование расходного материала])),MAX($H$1:H62)+1,0)</f>
        <v>0</v>
      </c>
      <c r="I63" s="142">
        <f>IF(ISNUMBER(SEARCH('Карта учёта'!$B$17,Расходка[Наименование расходного материала])),MAX($I$1:I62)+1,0)</f>
        <v>0</v>
      </c>
      <c r="J63" s="142">
        <f>IF(ISNUMBER(SEARCH('Карта учёта'!$B$18,Расходка[Наименование расходного материала])),MAX($J$1:J62)+1,0)</f>
        <v>0</v>
      </c>
      <c r="K63" s="142">
        <f>IF(ISNUMBER(SEARCH('Карта учёта'!$B$19,Расходка[Наименование расходного материала])),MAX($K$1:K62)+1,0)</f>
        <v>0</v>
      </c>
      <c r="L63" s="142">
        <f>IF(ISNUMBER(SEARCH('Карта учёта'!$B$20,Расходка[Наименование расходного материала])),MAX($L$1:L62)+1,0)</f>
        <v>0</v>
      </c>
      <c r="M63" s="142">
        <f>IF(ISNUMBER(SEARCH('Карта учёта'!$B$21,Расходка[Наименование расходного материала])),MAX($M$1:M62)+1,0)</f>
        <v>0</v>
      </c>
      <c r="N63" s="142">
        <f>IF(ISNUMBER(SEARCH('Карта учёта'!$B$22,Расходка[Наименование расходного материала])),MAX($N$1:N62)+1,0)</f>
        <v>0</v>
      </c>
      <c r="O63" s="142">
        <f>IF(ISNUMBER(SEARCH('Карта учёта'!$B$23,Расходка[Наименование расходного материала])),MAX($O$1:O62)+1,0)</f>
        <v>0</v>
      </c>
      <c r="P63" s="142">
        <f>IF(ISNUMBER(SEARCH('Карта учёта'!$B$24,Расходка[Наименование расходного материала])),MAX($P$1:P62)+1,0)</f>
        <v>0</v>
      </c>
      <c r="Q63" s="142">
        <f>IF(ISNUMBER(SEARCH('Карта учёта'!$B$25,Расходка[Наименование расходного материала])),MAX($Q$1:Q62)+1,0)</f>
        <v>0</v>
      </c>
      <c r="R63" s="144" t="str">
        <f>IFERROR(INDEX(Расходка[Наименование расходного материала],MATCH(Расходка[№],Поиск_расходки[Индекс1],0)),"")</f>
        <v/>
      </c>
      <c r="S63" s="144" t="str">
        <f>IFERROR(INDEX(Расходка[Наименование расходного материала],MATCH(Расходка[№],Поиск_расходки[Индекс2],0)),"")</f>
        <v/>
      </c>
      <c r="T63" s="144" t="str">
        <f>IFERROR(INDEX(Расходка[Наименование расходного материала],MATCH(Расходка[№],Поиск_расходки[Индекс3],0)),"")</f>
        <v/>
      </c>
      <c r="U63" s="144" t="str">
        <f>IFERROR(INDEX(Расходка[Наименование расходного материала],MATCH(Расходка[№],Поиск_расходки[Индекс4],0)),"")</f>
        <v/>
      </c>
      <c r="V63" s="144" t="str">
        <f>IFERROR(INDEX(Расходка[Наименование расходного материала],MATCH(Расходка[№],Поиск_расходки[Индекс5],0)),"")</f>
        <v/>
      </c>
      <c r="W63" s="144" t="str">
        <f>IFERROR(INDEX(Расходка[Наименование расходного материала],MATCH(Расходка[№],Поиск_расходки[Индекс6],0)),"")</f>
        <v/>
      </c>
      <c r="X63" s="144" t="str">
        <f>IFERROR(INDEX(Расходка[Наименование расходного материала],MATCH(Расходка[№],Поиск_расходки[Индекс7],0)),"")</f>
        <v/>
      </c>
      <c r="Y63" s="144" t="str">
        <f>IFERROR(INDEX(Расходка[Наименование расходного материала],MATCH(Расходка[№],Поиск_расходки[Индекс8],0)),"")</f>
        <v/>
      </c>
      <c r="Z63" s="144" t="str">
        <f>IFERROR(INDEX(Расходка[Наименование расходного материала],MATCH(Расходка[№],Поиск_расходки[Индекс9],0)),"")</f>
        <v/>
      </c>
      <c r="AA63" s="144" t="str">
        <f>IFERROR(INDEX(Расходка[Наименование расходного материала],MATCH(Расходка[№],Поиск_расходки[Индекс10],0)),"")</f>
        <v/>
      </c>
      <c r="AB63" s="144" t="str">
        <f>IFERROR(INDEX(Расходка[Наименование расходного материала],MATCH(Расходка[№],Поиск_расходки[Индекс11],0)),"")</f>
        <v/>
      </c>
      <c r="AC63" s="144" t="str">
        <f>IFERROR(INDEX(Расходка[Наименование расходного материала],MATCH(Расходка[№],Поиск_расходки[Индекс12],0)),"")</f>
        <v/>
      </c>
      <c r="AD63" s="144" t="str">
        <f>IFERROR(INDEX(Расходка[Наименование расходного материала],MATCH(Расходка[№],Поиск_расходки[Индекс13],0)),"")</f>
        <v/>
      </c>
      <c r="AF63" s="4" t="s">
        <v>6</v>
      </c>
      <c r="AG63" s="4" t="s">
        <v>426</v>
      </c>
    </row>
    <row r="64" spans="1:33">
      <c r="AF64" s="4" t="s">
        <v>6</v>
      </c>
      <c r="AG64" s="4" t="s">
        <v>177</v>
      </c>
    </row>
    <row r="65" spans="32:33">
      <c r="AF65" s="4" t="s">
        <v>6</v>
      </c>
      <c r="AG65" s="4" t="s">
        <v>431</v>
      </c>
    </row>
    <row r="66" spans="32:33">
      <c r="AF66" s="4" t="s">
        <v>6</v>
      </c>
      <c r="AG66" s="4" t="s">
        <v>178</v>
      </c>
    </row>
    <row r="67" spans="32:33">
      <c r="AF67" s="4" t="s">
        <v>6</v>
      </c>
      <c r="AG67" s="4" t="s">
        <v>179</v>
      </c>
    </row>
    <row r="68" spans="32:33">
      <c r="AF68" s="4" t="s">
        <v>6</v>
      </c>
      <c r="AG68" s="4" t="s">
        <v>186</v>
      </c>
    </row>
    <row r="69" spans="32:33">
      <c r="AF69" s="4" t="s">
        <v>6</v>
      </c>
      <c r="AG69" s="4" t="s">
        <v>116</v>
      </c>
    </row>
    <row r="70" spans="32:33">
      <c r="AF70" s="4" t="s">
        <v>6</v>
      </c>
      <c r="AG70" s="4" t="s">
        <v>117</v>
      </c>
    </row>
    <row r="71" spans="32:33">
      <c r="AF71" s="4" t="s">
        <v>6</v>
      </c>
      <c r="AG71" s="4" t="s">
        <v>180</v>
      </c>
    </row>
    <row r="72" spans="32:33">
      <c r="AF72" s="4" t="s">
        <v>6</v>
      </c>
      <c r="AG72" s="4" t="s">
        <v>181</v>
      </c>
    </row>
    <row r="73" spans="32:33">
      <c r="AF73" s="4" t="s">
        <v>6</v>
      </c>
      <c r="AG73" s="4" t="s">
        <v>182</v>
      </c>
    </row>
    <row r="74" spans="32:33">
      <c r="AF74" s="4" t="s">
        <v>6</v>
      </c>
      <c r="AG74" s="4" t="s">
        <v>183</v>
      </c>
    </row>
    <row r="75" spans="32:33">
      <c r="AF75" s="4" t="s">
        <v>6</v>
      </c>
      <c r="AG75" s="4" t="s">
        <v>184</v>
      </c>
    </row>
    <row r="76" spans="32:33">
      <c r="AF76" s="4" t="s">
        <v>6</v>
      </c>
      <c r="AG76" s="4" t="s">
        <v>185</v>
      </c>
    </row>
    <row r="77" spans="32:33">
      <c r="AF77" s="4" t="s">
        <v>6</v>
      </c>
      <c r="AG77" s="4" t="s">
        <v>371</v>
      </c>
    </row>
    <row r="78" spans="32:33">
      <c r="AF78" s="4" t="s">
        <v>6</v>
      </c>
      <c r="AG78" s="4" t="s">
        <v>120</v>
      </c>
    </row>
    <row r="79" spans="32:33">
      <c r="AF79" s="4" t="s">
        <v>6</v>
      </c>
      <c r="AG79" s="4" t="s">
        <v>121</v>
      </c>
    </row>
    <row r="80" spans="32:33">
      <c r="AF80" s="4" t="s">
        <v>6</v>
      </c>
      <c r="AG80" s="4" t="s">
        <v>162</v>
      </c>
    </row>
    <row r="81" spans="32:33">
      <c r="AF81" s="4" t="s">
        <v>6</v>
      </c>
      <c r="AG81" s="4" t="s">
        <v>437</v>
      </c>
    </row>
  </sheetData>
  <sheetProtection sheet="1" objects="1" scenarios="1" formatCells="0" formatColumns="0"/>
  <phoneticPr fontId="14" type="noConversion"/>
  <dataValidations count="1">
    <dataValidation type="list" allowBlank="1" showInputMessage="1" showErrorMessage="1" sqref="B2:B59">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topLeftCell="A58" zoomScale="90" zoomScaleNormal="90" workbookViewId="0">
      <selection activeCell="C80" sqref="C80"/>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237</v>
      </c>
    </row>
    <row r="2" spans="1:5">
      <c r="A2" t="s">
        <v>196</v>
      </c>
      <c r="B2" t="s">
        <v>135</v>
      </c>
      <c r="C2" t="str">
        <f t="shared" ref="C2:C16" si="0">CONCATENATE(A2,B2)</f>
        <v xml:space="preserve">Заведующий отделения: Д.В. Карчевский </v>
      </c>
      <c r="E2" t="s">
        <v>234</v>
      </c>
    </row>
    <row r="3" spans="1:5">
      <c r="A3" t="s">
        <v>152</v>
      </c>
      <c r="B3" t="s">
        <v>137</v>
      </c>
      <c r="C3" t="str">
        <f t="shared" si="0"/>
        <v xml:space="preserve">И/О заведующего отделения: В.Л. Мартынко </v>
      </c>
      <c r="E3" t="s">
        <v>241</v>
      </c>
    </row>
    <row r="4" spans="1:5">
      <c r="A4" t="s">
        <v>152</v>
      </c>
      <c r="B4" t="s">
        <v>144</v>
      </c>
      <c r="C4" s="14" t="str">
        <f>CONCATENATE(A4,B4)</f>
        <v xml:space="preserve">И/О заведующего отделения: А.В. Воронков </v>
      </c>
      <c r="E4" t="s">
        <v>235</v>
      </c>
    </row>
    <row r="5" spans="1:5">
      <c r="A5" t="s">
        <v>136</v>
      </c>
      <c r="B5" t="s">
        <v>146</v>
      </c>
      <c r="C5" t="str">
        <f t="shared" si="0"/>
        <v>Оператор: В.В. Анохин</v>
      </c>
      <c r="E5" t="s">
        <v>232</v>
      </c>
    </row>
    <row r="6" spans="1:5">
      <c r="A6" t="s">
        <v>136</v>
      </c>
      <c r="B6" t="s">
        <v>144</v>
      </c>
      <c r="C6" t="str">
        <f t="shared" si="0"/>
        <v xml:space="preserve">Оператор: А.В. Воронков </v>
      </c>
      <c r="E6" t="s">
        <v>369</v>
      </c>
    </row>
    <row r="7" spans="1:5">
      <c r="A7" t="s">
        <v>136</v>
      </c>
      <c r="B7" t="s">
        <v>147</v>
      </c>
      <c r="C7" t="str">
        <f t="shared" si="0"/>
        <v>Оператор: И.Н. Зимин</v>
      </c>
      <c r="E7" t="s">
        <v>242</v>
      </c>
    </row>
    <row r="8" spans="1:5">
      <c r="A8" t="s">
        <v>136</v>
      </c>
      <c r="B8" t="s">
        <v>135</v>
      </c>
      <c r="C8" t="str">
        <f t="shared" si="0"/>
        <v xml:space="preserve">Оператор: Д.В. Карчевский </v>
      </c>
      <c r="E8" t="s">
        <v>243</v>
      </c>
    </row>
    <row r="9" spans="1:5">
      <c r="A9" t="s">
        <v>136</v>
      </c>
      <c r="B9" t="s">
        <v>137</v>
      </c>
      <c r="C9" t="str">
        <f t="shared" si="0"/>
        <v xml:space="preserve">Оператор: В.Л. Мартынко </v>
      </c>
      <c r="E9" t="s">
        <v>244</v>
      </c>
    </row>
    <row r="10" spans="1:5">
      <c r="A10" t="s">
        <v>136</v>
      </c>
      <c r="B10" t="s">
        <v>142</v>
      </c>
      <c r="C10" t="str">
        <f t="shared" si="0"/>
        <v xml:space="preserve">Оператор: А.С. Меренков </v>
      </c>
      <c r="E10" t="s">
        <v>245</v>
      </c>
    </row>
    <row r="11" spans="1:5">
      <c r="A11" t="s">
        <v>136</v>
      </c>
      <c r="B11" t="s">
        <v>145</v>
      </c>
      <c r="C11" t="str">
        <f t="shared" si="0"/>
        <v xml:space="preserve">Оператор: О.В. Мещеряков </v>
      </c>
      <c r="E11" t="s">
        <v>246</v>
      </c>
    </row>
    <row r="12" spans="1:5">
      <c r="A12" t="s">
        <v>136</v>
      </c>
      <c r="B12" t="s">
        <v>143</v>
      </c>
      <c r="C12" t="str">
        <f t="shared" si="0"/>
        <v xml:space="preserve">Оператор: И.А. Московский </v>
      </c>
    </row>
    <row r="13" spans="1:5">
      <c r="A13" t="s">
        <v>136</v>
      </c>
      <c r="B13" t="s">
        <v>149</v>
      </c>
      <c r="C13" s="14" t="str">
        <f>CONCATENATE(A13,B13)</f>
        <v>Оператор: А.Ф. Паращенко</v>
      </c>
    </row>
    <row r="14" spans="1:5">
      <c r="A14" t="s">
        <v>136</v>
      </c>
      <c r="B14" t="s">
        <v>138</v>
      </c>
      <c r="C14" t="str">
        <f t="shared" si="0"/>
        <v xml:space="preserve">Оператор: А.С. Щербаков </v>
      </c>
    </row>
    <row r="15" spans="1:5">
      <c r="A15" t="s">
        <v>148</v>
      </c>
      <c r="B15" t="s">
        <v>150</v>
      </c>
      <c r="C15" t="str">
        <f t="shared" si="0"/>
        <v>Старшая мед.сетра: О.Н. Черткова</v>
      </c>
    </row>
    <row r="16" spans="1:5">
      <c r="A16" t="s">
        <v>151</v>
      </c>
      <c r="B16" t="s">
        <v>442</v>
      </c>
      <c r="C16" t="str">
        <f t="shared" si="0"/>
        <v xml:space="preserve">И/О старшей мед.сетры: А.А. Нефёдова </v>
      </c>
    </row>
    <row r="17" spans="1:3">
      <c r="A17" t="s">
        <v>151</v>
      </c>
      <c r="B17" t="s">
        <v>441</v>
      </c>
      <c r="C17" s="14" t="str">
        <f>CONCATENATE(A17,B17)</f>
        <v>И/О старшей мед.сетры: А.М. Казанцева</v>
      </c>
    </row>
    <row r="20" spans="1:3">
      <c r="A20" t="s">
        <v>237</v>
      </c>
      <c r="B20" t="s">
        <v>236</v>
      </c>
    </row>
    <row r="21" spans="1:3">
      <c r="A21" t="s">
        <v>232</v>
      </c>
      <c r="B21" t="s">
        <v>330</v>
      </c>
    </row>
    <row r="22" spans="1:3">
      <c r="A22" t="s">
        <v>232</v>
      </c>
      <c r="B22" t="s">
        <v>238</v>
      </c>
    </row>
    <row r="23" spans="1:3">
      <c r="A23" t="s">
        <v>232</v>
      </c>
      <c r="B23" t="s">
        <v>370</v>
      </c>
    </row>
    <row r="24" spans="1:3">
      <c r="A24" t="s">
        <v>232</v>
      </c>
      <c r="B24" t="s">
        <v>313</v>
      </c>
    </row>
    <row r="25" spans="1:3">
      <c r="A25" t="s">
        <v>232</v>
      </c>
      <c r="B25" t="s">
        <v>327</v>
      </c>
    </row>
    <row r="26" spans="1:3">
      <c r="A26" t="s">
        <v>232</v>
      </c>
      <c r="B26" t="s">
        <v>331</v>
      </c>
    </row>
    <row r="27" spans="1:3">
      <c r="A27" t="s">
        <v>232</v>
      </c>
      <c r="B27" t="s">
        <v>319</v>
      </c>
    </row>
    <row r="28" spans="1:3">
      <c r="A28" t="s">
        <v>232</v>
      </c>
      <c r="B28" t="s">
        <v>318</v>
      </c>
    </row>
    <row r="29" spans="1:3">
      <c r="A29" t="s">
        <v>232</v>
      </c>
      <c r="B29" t="s">
        <v>368</v>
      </c>
    </row>
    <row r="30" spans="1:3">
      <c r="A30" t="s">
        <v>232</v>
      </c>
      <c r="B30" t="s">
        <v>317</v>
      </c>
    </row>
    <row r="31" spans="1:3">
      <c r="A31" t="s">
        <v>232</v>
      </c>
      <c r="B31" t="s">
        <v>333</v>
      </c>
    </row>
    <row r="32" spans="1:3">
      <c r="A32" t="s">
        <v>232</v>
      </c>
      <c r="B32" t="s">
        <v>446</v>
      </c>
    </row>
    <row r="33" spans="1:2">
      <c r="A33" t="s">
        <v>232</v>
      </c>
      <c r="B33" t="s">
        <v>326</v>
      </c>
    </row>
    <row r="34" spans="1:2">
      <c r="A34" t="s">
        <v>232</v>
      </c>
      <c r="B34" t="s">
        <v>312</v>
      </c>
    </row>
    <row r="35" spans="1:2">
      <c r="A35" t="s">
        <v>232</v>
      </c>
      <c r="B35" t="s">
        <v>316</v>
      </c>
    </row>
    <row r="36" spans="1:2">
      <c r="A36" t="s">
        <v>232</v>
      </c>
      <c r="B36" t="s">
        <v>311</v>
      </c>
    </row>
    <row r="37" spans="1:2">
      <c r="A37" t="s">
        <v>232</v>
      </c>
      <c r="B37" t="s">
        <v>465</v>
      </c>
    </row>
    <row r="38" spans="1:2">
      <c r="A38" t="s">
        <v>232</v>
      </c>
      <c r="B38" t="s">
        <v>329</v>
      </c>
    </row>
    <row r="39" spans="1:2">
      <c r="A39" t="s">
        <v>232</v>
      </c>
      <c r="B39" t="s">
        <v>328</v>
      </c>
    </row>
    <row r="40" spans="1:2">
      <c r="A40" t="s">
        <v>232</v>
      </c>
      <c r="B40" t="s">
        <v>320</v>
      </c>
    </row>
    <row r="41" spans="1:2">
      <c r="A41" t="s">
        <v>232</v>
      </c>
      <c r="B41" t="s">
        <v>314</v>
      </c>
    </row>
    <row r="42" spans="1:2">
      <c r="A42" t="s">
        <v>232</v>
      </c>
      <c r="B42" t="s">
        <v>315</v>
      </c>
    </row>
    <row r="43" spans="1:2">
      <c r="A43" t="s">
        <v>369</v>
      </c>
      <c r="B43" t="s">
        <v>323</v>
      </c>
    </row>
    <row r="44" spans="1:2">
      <c r="A44" t="s">
        <v>369</v>
      </c>
      <c r="B44" t="s">
        <v>324</v>
      </c>
    </row>
    <row r="45" spans="1:2">
      <c r="A45" t="s">
        <v>369</v>
      </c>
      <c r="B45" t="s">
        <v>325</v>
      </c>
    </row>
    <row r="46" spans="1:2">
      <c r="A46" t="s">
        <v>369</v>
      </c>
      <c r="B46" t="s">
        <v>240</v>
      </c>
    </row>
    <row r="47" spans="1:2">
      <c r="A47" t="s">
        <v>369</v>
      </c>
      <c r="B47" t="s">
        <v>321</v>
      </c>
    </row>
    <row r="48" spans="1:2">
      <c r="A48" t="s">
        <v>369</v>
      </c>
      <c r="B48" t="s">
        <v>332</v>
      </c>
    </row>
    <row r="49" spans="1:2">
      <c r="A49" t="s">
        <v>369</v>
      </c>
      <c r="B49" t="s">
        <v>239</v>
      </c>
    </row>
    <row r="50" spans="1:2">
      <c r="A50" t="s">
        <v>369</v>
      </c>
      <c r="B50" t="s">
        <v>322</v>
      </c>
    </row>
    <row r="51" spans="1:2">
      <c r="A51" t="s">
        <v>369</v>
      </c>
      <c r="B51" t="s">
        <v>471</v>
      </c>
    </row>
    <row r="52" spans="1:2">
      <c r="A52" t="s">
        <v>369</v>
      </c>
      <c r="B52" t="s">
        <v>466</v>
      </c>
    </row>
    <row r="53" spans="1:2">
      <c r="A53" t="s">
        <v>233</v>
      </c>
      <c r="B53" t="s">
        <v>206</v>
      </c>
    </row>
    <row r="54" spans="1:2">
      <c r="A54" t="s">
        <v>233</v>
      </c>
      <c r="B54" t="s">
        <v>209</v>
      </c>
    </row>
    <row r="55" spans="1:2">
      <c r="A55" t="s">
        <v>233</v>
      </c>
      <c r="B55" t="s">
        <v>212</v>
      </c>
    </row>
    <row r="56" spans="1:2">
      <c r="A56" t="s">
        <v>233</v>
      </c>
      <c r="B56" t="s">
        <v>215</v>
      </c>
    </row>
    <row r="57" spans="1:2">
      <c r="A57" t="s">
        <v>233</v>
      </c>
      <c r="B57" t="s">
        <v>218</v>
      </c>
    </row>
    <row r="58" spans="1:2">
      <c r="A58" t="s">
        <v>233</v>
      </c>
      <c r="B58" t="s">
        <v>221</v>
      </c>
    </row>
    <row r="59" spans="1:2">
      <c r="A59" t="s">
        <v>233</v>
      </c>
      <c r="B59" t="s">
        <v>226</v>
      </c>
    </row>
    <row r="60" spans="1:2">
      <c r="A60" t="s">
        <v>233</v>
      </c>
      <c r="B60" t="s">
        <v>340</v>
      </c>
    </row>
    <row r="61" spans="1:2">
      <c r="A61" t="s">
        <v>233</v>
      </c>
      <c r="B61" t="s">
        <v>228</v>
      </c>
    </row>
    <row r="62" spans="1:2">
      <c r="A62" t="s">
        <v>233</v>
      </c>
      <c r="B62" t="s">
        <v>229</v>
      </c>
    </row>
    <row r="63" spans="1:2">
      <c r="A63" t="s">
        <v>233</v>
      </c>
      <c r="B63" t="s">
        <v>230</v>
      </c>
    </row>
    <row r="64" spans="1:2">
      <c r="A64" t="s">
        <v>233</v>
      </c>
      <c r="B64" t="s">
        <v>231</v>
      </c>
    </row>
    <row r="65" spans="1:2">
      <c r="A65" t="s">
        <v>233</v>
      </c>
      <c r="B65" t="s">
        <v>203</v>
      </c>
    </row>
    <row r="66" spans="1:2">
      <c r="A66" t="s">
        <v>233</v>
      </c>
      <c r="B66" t="s">
        <v>247</v>
      </c>
    </row>
    <row r="67" spans="1:2">
      <c r="A67" t="s">
        <v>234</v>
      </c>
      <c r="B67" t="s">
        <v>423</v>
      </c>
    </row>
    <row r="68" spans="1:2">
      <c r="A68" t="s">
        <v>234</v>
      </c>
      <c r="B68" t="s">
        <v>205</v>
      </c>
    </row>
    <row r="69" spans="1:2">
      <c r="A69" t="s">
        <v>234</v>
      </c>
      <c r="B69" t="s">
        <v>468</v>
      </c>
    </row>
    <row r="70" spans="1:2">
      <c r="A70" t="s">
        <v>234</v>
      </c>
      <c r="B70" t="s">
        <v>208</v>
      </c>
    </row>
    <row r="71" spans="1:2">
      <c r="A71" t="s">
        <v>234</v>
      </c>
      <c r="B71" t="s">
        <v>202</v>
      </c>
    </row>
    <row r="72" spans="1:2">
      <c r="A72" t="s">
        <v>234</v>
      </c>
      <c r="B72" t="s">
        <v>211</v>
      </c>
    </row>
    <row r="73" spans="1:2">
      <c r="A73" t="s">
        <v>234</v>
      </c>
      <c r="B73" t="s">
        <v>214</v>
      </c>
    </row>
    <row r="74" spans="1:2">
      <c r="A74" t="s">
        <v>234</v>
      </c>
      <c r="B74" t="s">
        <v>217</v>
      </c>
    </row>
    <row r="75" spans="1:2">
      <c r="A75" t="s">
        <v>234</v>
      </c>
      <c r="B75" t="s">
        <v>220</v>
      </c>
    </row>
    <row r="76" spans="1:2">
      <c r="A76" t="s">
        <v>234</v>
      </c>
      <c r="B76" t="s">
        <v>223</v>
      </c>
    </row>
    <row r="77" spans="1:2">
      <c r="A77" t="s">
        <v>234</v>
      </c>
      <c r="B77" t="s">
        <v>225</v>
      </c>
    </row>
    <row r="78" spans="1:2">
      <c r="A78" t="s">
        <v>246</v>
      </c>
      <c r="B78" t="s">
        <v>204</v>
      </c>
    </row>
    <row r="79" spans="1:2">
      <c r="A79" t="s">
        <v>246</v>
      </c>
      <c r="B79" t="s">
        <v>339</v>
      </c>
    </row>
    <row r="80" spans="1:2">
      <c r="A80" t="s">
        <v>246</v>
      </c>
      <c r="B80" t="s">
        <v>207</v>
      </c>
    </row>
    <row r="81" spans="1:2">
      <c r="A81" t="s">
        <v>246</v>
      </c>
      <c r="B81" t="s">
        <v>210</v>
      </c>
    </row>
    <row r="82" spans="1:2">
      <c r="A82" t="s">
        <v>246</v>
      </c>
      <c r="B82" t="s">
        <v>213</v>
      </c>
    </row>
    <row r="83" spans="1:2">
      <c r="A83" t="s">
        <v>246</v>
      </c>
      <c r="B83" t="s">
        <v>216</v>
      </c>
    </row>
    <row r="84" spans="1:2">
      <c r="A84" t="s">
        <v>246</v>
      </c>
      <c r="B84" t="s">
        <v>222</v>
      </c>
    </row>
    <row r="85" spans="1:2">
      <c r="A85" t="s">
        <v>246</v>
      </c>
      <c r="B85" t="s">
        <v>219</v>
      </c>
    </row>
    <row r="86" spans="1:2">
      <c r="A86" t="s">
        <v>246</v>
      </c>
      <c r="B86" t="s">
        <v>224</v>
      </c>
    </row>
    <row r="87" spans="1:2">
      <c r="A87" t="s">
        <v>246</v>
      </c>
      <c r="B87" t="s">
        <v>227</v>
      </c>
    </row>
  </sheetData>
  <sheetProtection sheet="1" objects="1" scenarios="1"/>
  <phoneticPr fontId="14" type="noConversion"/>
  <dataValidations count="1">
    <dataValidation type="list" allowBlank="1" showInputMessage="1" showErrorMessage="1" sqref="A21:A87">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2022-12-10T15:43:35Z</cp:lastPrinted>
  <dcterms:created xsi:type="dcterms:W3CDTF">2015-06-05T18:19:34Z</dcterms:created>
  <dcterms:modified xsi:type="dcterms:W3CDTF">2022-12-10T15:46:25Z</dcterms:modified>
</cp:coreProperties>
</file>