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2\13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9" i="1"/>
  <c r="E60" i="1"/>
  <c r="E61" i="1"/>
  <c r="E62" i="1"/>
  <c r="E63" i="1"/>
  <c r="F59" i="1"/>
  <c r="F60" i="1"/>
  <c r="F61" i="1"/>
  <c r="F62" i="1"/>
  <c r="F63" i="1"/>
  <c r="G59" i="1"/>
  <c r="G60" i="1"/>
  <c r="G61" i="1"/>
  <c r="G62" i="1"/>
  <c r="G63" i="1"/>
  <c r="H59" i="1"/>
  <c r="H60" i="1"/>
  <c r="H61" i="1"/>
  <c r="H62" i="1"/>
  <c r="H63" i="1"/>
  <c r="I59" i="1"/>
  <c r="I60" i="1"/>
  <c r="I61" i="1"/>
  <c r="I62" i="1"/>
  <c r="I63" i="1"/>
  <c r="J59" i="1"/>
  <c r="J60" i="1"/>
  <c r="J61" i="1"/>
  <c r="J62" i="1"/>
  <c r="J63" i="1"/>
  <c r="K59" i="1"/>
  <c r="K60" i="1"/>
  <c r="K61" i="1"/>
  <c r="K62" i="1"/>
  <c r="K63" i="1"/>
  <c r="L59" i="1"/>
  <c r="L60" i="1"/>
  <c r="L61" i="1"/>
  <c r="L62" i="1"/>
  <c r="L63" i="1"/>
  <c r="M59" i="1"/>
  <c r="M60" i="1"/>
  <c r="M61" i="1"/>
  <c r="M62" i="1"/>
  <c r="M63" i="1"/>
  <c r="N59" i="1"/>
  <c r="N60" i="1"/>
  <c r="N61" i="1"/>
  <c r="N62" i="1"/>
  <c r="N63" i="1"/>
  <c r="O59" i="1"/>
  <c r="O60" i="1"/>
  <c r="O61" i="1"/>
  <c r="O62" i="1"/>
  <c r="O63" i="1"/>
  <c r="P59" i="1"/>
  <c r="P60" i="1"/>
  <c r="P61" i="1"/>
  <c r="P62" i="1"/>
  <c r="P63" i="1"/>
  <c r="Q59" i="1"/>
  <c r="Q60" i="1"/>
  <c r="Q61" i="1"/>
  <c r="Q62" i="1"/>
  <c r="Q63" i="1"/>
  <c r="R60" i="1"/>
  <c r="R61" i="1"/>
  <c r="R62" i="1"/>
  <c r="R63" i="1"/>
  <c r="S60" i="1"/>
  <c r="S61" i="1"/>
  <c r="S62" i="1"/>
  <c r="S63" i="1"/>
  <c r="T60" i="1"/>
  <c r="T61" i="1"/>
  <c r="T62" i="1"/>
  <c r="T63" i="1"/>
  <c r="U60" i="1"/>
  <c r="U61" i="1"/>
  <c r="U62" i="1"/>
  <c r="U63" i="1"/>
  <c r="V60" i="1"/>
  <c r="V61" i="1"/>
  <c r="V62" i="1"/>
  <c r="V63" i="1"/>
  <c r="W60" i="1"/>
  <c r="W61" i="1"/>
  <c r="W62" i="1"/>
  <c r="W63" i="1"/>
  <c r="X60" i="1"/>
  <c r="X61" i="1"/>
  <c r="X62" i="1"/>
  <c r="X63" i="1"/>
  <c r="Y60" i="1"/>
  <c r="Y61" i="1"/>
  <c r="Y62" i="1"/>
  <c r="Y63" i="1"/>
  <c r="Z60" i="1"/>
  <c r="Z61" i="1"/>
  <c r="Z62" i="1"/>
  <c r="Z63" i="1"/>
  <c r="AA60" i="1"/>
  <c r="AA61" i="1"/>
  <c r="AA62" i="1"/>
  <c r="AA63" i="1"/>
  <c r="AB60" i="1"/>
  <c r="AB61" i="1"/>
  <c r="AB62" i="1"/>
  <c r="AB63" i="1"/>
  <c r="AC60" i="1"/>
  <c r="AC61" i="1"/>
  <c r="AC62" i="1"/>
  <c r="AC63" i="1"/>
  <c r="AD60" i="1"/>
  <c r="AD61" i="1"/>
  <c r="AD62" i="1"/>
  <c r="AD63" i="1"/>
  <c r="C4" i="5" l="1"/>
  <c r="E58" i="1" l="1"/>
  <c r="F58" i="1"/>
  <c r="S59" i="1" s="1"/>
  <c r="G58" i="1"/>
  <c r="T59" i="1" s="1"/>
  <c r="H58" i="1"/>
  <c r="I58" i="1"/>
  <c r="J58" i="1"/>
  <c r="K58" i="1"/>
  <c r="L58" i="1"/>
  <c r="M58" i="1"/>
  <c r="N58" i="1"/>
  <c r="AA59" i="1" s="1"/>
  <c r="O58" i="1"/>
  <c r="AB59" i="1" s="1"/>
  <c r="P58" i="1"/>
  <c r="AC59" i="1" s="1"/>
  <c r="Q58" i="1"/>
  <c r="AD59" i="1" s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F54" i="1" l="1"/>
  <c r="G54" i="1"/>
  <c r="G52" i="1" l="1"/>
  <c r="G53" i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E8" i="1"/>
  <c r="E9" i="1" s="1"/>
  <c r="E10" i="1" s="1"/>
  <c r="I8" i="1"/>
  <c r="I9" i="1" s="1"/>
  <c r="Q10" i="1"/>
  <c r="Q11" i="1" s="1"/>
  <c r="Q12" i="1" s="1"/>
  <c r="Q13" i="1" s="1"/>
  <c r="J10" i="1"/>
  <c r="G9" i="1"/>
  <c r="H9" i="1"/>
  <c r="F8" i="1"/>
  <c r="M10" i="1"/>
  <c r="M11" i="1" s="1"/>
  <c r="M12" i="1" s="1"/>
  <c r="K9" i="1"/>
  <c r="P13" i="1"/>
  <c r="O11" i="1"/>
  <c r="G10" i="1"/>
  <c r="L10" i="1"/>
  <c r="N11" i="1" l="1"/>
  <c r="N12" i="1" s="1"/>
  <c r="F9" i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E11" i="1"/>
  <c r="G11" i="1"/>
  <c r="O13" i="1"/>
  <c r="O14" i="1" s="1"/>
  <c r="L11" i="1"/>
  <c r="L12" i="1" s="1"/>
  <c r="Q14" i="1"/>
  <c r="M13" i="1"/>
  <c r="M14" i="1" s="1"/>
  <c r="K11" i="1"/>
  <c r="N13" i="1" l="1"/>
  <c r="AA2" i="1" s="1"/>
  <c r="F13" i="1"/>
  <c r="F14" i="1" s="1"/>
  <c r="F15" i="1" s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M15" i="1"/>
  <c r="O15" i="1"/>
  <c r="L13" i="1"/>
  <c r="L14" i="1" s="1"/>
  <c r="L15" i="1" s="1"/>
  <c r="P16" i="1"/>
  <c r="Q15" i="1"/>
  <c r="K12" i="1"/>
  <c r="I15" i="1" l="1"/>
  <c r="J17" i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 s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7" i="1"/>
  <c r="AC21" i="1"/>
  <c r="AC19" i="1"/>
  <c r="AC15" i="1"/>
  <c r="AA4" i="1"/>
  <c r="AA21" i="1"/>
  <c r="AA15" i="1"/>
  <c r="AA3" i="1"/>
  <c r="AA6" i="1"/>
  <c r="AA5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8" i="1"/>
  <c r="AB21" i="1"/>
  <c r="AB19" i="1"/>
  <c r="J51" i="1" l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J52" i="1" l="1"/>
  <c r="J53" i="1" s="1"/>
  <c r="I51" i="1"/>
  <c r="H49" i="1"/>
  <c r="Q32" i="1"/>
  <c r="AD31" i="1"/>
  <c r="Q33" i="1"/>
  <c r="AD17" i="1" s="1"/>
  <c r="N28" i="1"/>
  <c r="N29" i="1" s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E25" i="1"/>
  <c r="AD16" i="1"/>
  <c r="L31" i="1"/>
  <c r="L32" i="1" s="1"/>
  <c r="M30" i="1"/>
  <c r="F29" i="1"/>
  <c r="F30" i="1" s="1"/>
  <c r="P29" i="1"/>
  <c r="O29" i="1"/>
  <c r="J54" i="1" l="1"/>
  <c r="W56" i="1" s="1"/>
  <c r="W47" i="1"/>
  <c r="W49" i="1"/>
  <c r="I52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W51" i="1" l="1"/>
  <c r="W58" i="1"/>
  <c r="W40" i="1"/>
  <c r="W43" i="1"/>
  <c r="W39" i="1"/>
  <c r="W42" i="1"/>
  <c r="W44" i="1"/>
  <c r="W41" i="1"/>
  <c r="W46" i="1"/>
  <c r="W45" i="1"/>
  <c r="W59" i="1"/>
  <c r="W48" i="1"/>
  <c r="W52" i="1"/>
  <c r="W55" i="1"/>
  <c r="W53" i="1"/>
  <c r="W57" i="1"/>
  <c r="W54" i="1"/>
  <c r="W50" i="1"/>
  <c r="I53" i="1"/>
  <c r="H51" i="1"/>
  <c r="H52" i="1" s="1"/>
  <c r="H53" i="1" s="1"/>
  <c r="H54" i="1" s="1"/>
  <c r="U59" i="1" s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I54" i="1" l="1"/>
  <c r="V59" i="1" s="1"/>
  <c r="V47" i="1"/>
  <c r="V40" i="1"/>
  <c r="V46" i="1"/>
  <c r="V43" i="1"/>
  <c r="U52" i="1"/>
  <c r="U42" i="1"/>
  <c r="U57" i="1"/>
  <c r="U45" i="1"/>
  <c r="U47" i="1"/>
  <c r="V58" i="1"/>
  <c r="U54" i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Q36" i="1"/>
  <c r="G47" i="1"/>
  <c r="K47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V45" i="1" l="1"/>
  <c r="V50" i="1"/>
  <c r="V53" i="1"/>
  <c r="V55" i="1"/>
  <c r="V57" i="1"/>
  <c r="V49" i="1"/>
  <c r="V44" i="1"/>
  <c r="V52" i="1"/>
  <c r="V48" i="1"/>
  <c r="V42" i="1"/>
  <c r="V51" i="1"/>
  <c r="V39" i="1"/>
  <c r="V41" i="1"/>
  <c r="V56" i="1"/>
  <c r="V54" i="1"/>
  <c r="F52" i="1"/>
  <c r="AD36" i="1"/>
  <c r="Q37" i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AD37" i="1" l="1"/>
  <c r="F53" i="1"/>
  <c r="S41" i="1" s="1"/>
  <c r="K49" i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AA42" i="1"/>
  <c r="N43" i="1"/>
  <c r="AC42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P43" i="1" l="1"/>
  <c r="S54" i="1"/>
  <c r="S56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S57" i="1"/>
  <c r="S58" i="1"/>
  <c r="O43" i="1"/>
  <c r="AB42" i="1"/>
  <c r="K51" i="1"/>
  <c r="G50" i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K52" i="1" l="1"/>
  <c r="K53" i="1" s="1"/>
  <c r="X2" i="1"/>
  <c r="G51" i="1"/>
  <c r="T58" i="1" s="1"/>
  <c r="T41" i="1"/>
  <c r="T44" i="1"/>
  <c r="T46" i="1"/>
  <c r="T48" i="1"/>
  <c r="T40" i="1"/>
  <c r="T43" i="1"/>
  <c r="T45" i="1"/>
  <c r="T42" i="1"/>
  <c r="T56" i="1"/>
  <c r="T50" i="1"/>
  <c r="T57" i="1"/>
  <c r="T51" i="1"/>
  <c r="T53" i="1"/>
  <c r="T52" i="1"/>
  <c r="T55" i="1"/>
  <c r="T54" i="1"/>
  <c r="AD39" i="1"/>
  <c r="AA35" i="1"/>
  <c r="AC35" i="1"/>
  <c r="AC23" i="1"/>
  <c r="Q40" i="1"/>
  <c r="O45" i="1"/>
  <c r="O46" i="1" s="1"/>
  <c r="AB46" i="1" s="1"/>
  <c r="N45" i="1"/>
  <c r="N46" i="1" s="1"/>
  <c r="N47" i="1" s="1"/>
  <c r="AA47" i="1" s="1"/>
  <c r="P45" i="1"/>
  <c r="P46" i="1" s="1"/>
  <c r="P47" i="1" s="1"/>
  <c r="AA44" i="1"/>
  <c r="AC44" i="1"/>
  <c r="L40" i="1"/>
  <c r="E37" i="1"/>
  <c r="E38" i="1" s="1"/>
  <c r="E39" i="1" s="1"/>
  <c r="E40" i="1" s="1"/>
  <c r="E41" i="1" s="1"/>
  <c r="M38" i="1"/>
  <c r="M39" i="1" s="1"/>
  <c r="M40" i="1" s="1"/>
  <c r="K54" i="1" l="1"/>
  <c r="X56" i="1" s="1"/>
  <c r="T49" i="1"/>
  <c r="X41" i="1"/>
  <c r="X52" i="1"/>
  <c r="X46" i="1"/>
  <c r="X45" i="1"/>
  <c r="X44" i="1"/>
  <c r="X48" i="1"/>
  <c r="T39" i="1"/>
  <c r="X57" i="1"/>
  <c r="X58" i="1"/>
  <c r="X54" i="1"/>
  <c r="X50" i="1"/>
  <c r="X53" i="1"/>
  <c r="X49" i="1"/>
  <c r="T47" i="1"/>
  <c r="AC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AC46" i="1"/>
  <c r="P48" i="1"/>
  <c r="N48" i="1"/>
  <c r="AA48" i="1"/>
  <c r="O47" i="1"/>
  <c r="AB47" i="1" s="1"/>
  <c r="M41" i="1"/>
  <c r="L41" i="1"/>
  <c r="X43" i="1" l="1"/>
  <c r="X39" i="1"/>
  <c r="X51" i="1"/>
  <c r="X47" i="1"/>
  <c r="X40" i="1"/>
  <c r="X59" i="1"/>
  <c r="X42" i="1"/>
  <c r="X55" i="1"/>
  <c r="E49" i="1"/>
  <c r="E50" i="1" s="1"/>
  <c r="AC45" i="1"/>
  <c r="P49" i="1"/>
  <c r="P50" i="1" s="1"/>
  <c r="AA45" i="1"/>
  <c r="N49" i="1"/>
  <c r="N50" i="1" s="1"/>
  <c r="AB35" i="1"/>
  <c r="AC28" i="1"/>
  <c r="Q42" i="1"/>
  <c r="AD22" i="1"/>
  <c r="Q43" i="1"/>
  <c r="AB44" i="1"/>
  <c r="O48" i="1"/>
  <c r="AA50" i="1"/>
  <c r="AA49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R2" i="1" l="1"/>
  <c r="E51" i="1"/>
  <c r="N51" i="1"/>
  <c r="N52" i="1" s="1"/>
  <c r="N53" i="1" s="1"/>
  <c r="N54" i="1" s="1"/>
  <c r="P51" i="1"/>
  <c r="P52" i="1" s="1"/>
  <c r="P53" i="1" s="1"/>
  <c r="P54" i="1" s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A20" i="1" l="1"/>
  <c r="AC20" i="1"/>
  <c r="E52" i="1"/>
  <c r="AC58" i="1"/>
  <c r="AC14" i="1"/>
  <c r="AA58" i="1"/>
  <c r="AA14" i="1"/>
  <c r="AC57" i="1"/>
  <c r="AA57" i="1"/>
  <c r="AC53" i="1"/>
  <c r="AC51" i="1"/>
  <c r="AC54" i="1"/>
  <c r="AC52" i="1"/>
  <c r="AA54" i="1"/>
  <c r="AA52" i="1"/>
  <c r="AA51" i="1"/>
  <c r="AA53" i="1"/>
  <c r="AB49" i="1"/>
  <c r="Q45" i="1"/>
  <c r="Q46" i="1" s="1"/>
  <c r="Q47" i="1" s="1"/>
  <c r="AD35" i="1"/>
  <c r="O50" i="1"/>
  <c r="O51" i="1" s="1"/>
  <c r="O52" i="1" s="1"/>
  <c r="O53" i="1" s="1"/>
  <c r="O54" i="1" s="1"/>
  <c r="AB20" i="1" s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E53" i="1" l="1"/>
  <c r="AB58" i="1"/>
  <c r="AB14" i="1"/>
  <c r="AB53" i="1"/>
  <c r="AB52" i="1"/>
  <c r="Q48" i="1"/>
  <c r="Q49" i="1" s="1"/>
  <c r="Q50" i="1" s="1"/>
  <c r="Q51" i="1" s="1"/>
  <c r="Q52" i="1" s="1"/>
  <c r="Q53" i="1" s="1"/>
  <c r="Q54" i="1" s="1"/>
  <c r="AD20" i="1" s="1"/>
  <c r="AB54" i="1"/>
  <c r="AB57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E54" i="1" l="1"/>
  <c r="R3" i="1" s="1"/>
  <c r="R14" i="1"/>
  <c r="R45" i="1"/>
  <c r="R50" i="1"/>
  <c r="R16" i="1"/>
  <c r="R30" i="1"/>
  <c r="AD57" i="1"/>
  <c r="AD58" i="1"/>
  <c r="AD14" i="1"/>
  <c r="AD54" i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R52" i="1" l="1"/>
  <c r="R10" i="1"/>
  <c r="R49" i="1"/>
  <c r="R11" i="1"/>
  <c r="R36" i="1"/>
  <c r="R32" i="1"/>
  <c r="R6" i="1"/>
  <c r="R34" i="1"/>
  <c r="R21" i="1"/>
  <c r="R23" i="1"/>
  <c r="R22" i="1"/>
  <c r="R37" i="1"/>
  <c r="R51" i="1"/>
  <c r="R56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59" i="1"/>
  <c r="R27" i="1"/>
  <c r="R20" i="1"/>
  <c r="R58" i="1"/>
  <c r="R18" i="1"/>
  <c r="R31" i="1"/>
  <c r="R44" i="1"/>
  <c r="R41" i="1"/>
  <c r="R25" i="1"/>
  <c r="R28" i="1"/>
  <c r="R29" i="1"/>
  <c r="R42" i="1"/>
  <c r="R17" i="1"/>
  <c r="R35" i="1"/>
  <c r="R54" i="1"/>
  <c r="R19" i="1"/>
  <c r="R57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M51" i="1" l="1"/>
  <c r="M52" i="1" s="1"/>
  <c r="M53" i="1" s="1"/>
  <c r="L50" i="1"/>
  <c r="M54" i="1" l="1"/>
  <c r="L51" i="1"/>
  <c r="L52" i="1" s="1"/>
  <c r="L53" i="1" s="1"/>
  <c r="Z36" i="1" l="1"/>
  <c r="Z9" i="1"/>
  <c r="Z10" i="1"/>
  <c r="Z8" i="1"/>
  <c r="Z3" i="1"/>
  <c r="Z26" i="1"/>
  <c r="Z15" i="1"/>
  <c r="Z5" i="1"/>
  <c r="Z6" i="1"/>
  <c r="Z46" i="1"/>
  <c r="Z12" i="1"/>
  <c r="Z13" i="1"/>
  <c r="Z11" i="1"/>
  <c r="Z4" i="1"/>
  <c r="Z7" i="1"/>
  <c r="Z16" i="1"/>
  <c r="Z20" i="1"/>
  <c r="Z59" i="1"/>
  <c r="Z47" i="1"/>
  <c r="Z30" i="1"/>
  <c r="Z33" i="1"/>
  <c r="Z35" i="1"/>
  <c r="Z40" i="1"/>
  <c r="Z43" i="1"/>
  <c r="Z31" i="1"/>
  <c r="Z38" i="1"/>
  <c r="Z34" i="1"/>
  <c r="Z32" i="1"/>
  <c r="Z17" i="1"/>
  <c r="Z49" i="1"/>
  <c r="Z39" i="1"/>
  <c r="Z22" i="1"/>
  <c r="Z37" i="1"/>
  <c r="Z53" i="1"/>
  <c r="Z52" i="1"/>
  <c r="Z54" i="1"/>
  <c r="Z42" i="1"/>
  <c r="Z18" i="1"/>
  <c r="Z29" i="1"/>
  <c r="Z24" i="1"/>
  <c r="Z48" i="1"/>
  <c r="Z19" i="1"/>
  <c r="Z23" i="1"/>
  <c r="Z25" i="1"/>
  <c r="Z27" i="1"/>
  <c r="Z21" i="1"/>
  <c r="Z41" i="1"/>
  <c r="Z44" i="1"/>
  <c r="Z50" i="1"/>
  <c r="Z28" i="1"/>
  <c r="Z51" i="1"/>
  <c r="L54" i="1"/>
  <c r="Y5" i="1" s="1"/>
  <c r="Z45" i="1"/>
  <c r="Y42" i="1"/>
  <c r="Y36" i="1"/>
  <c r="Y32" i="1"/>
  <c r="Y19" i="1"/>
  <c r="Y37" i="1"/>
  <c r="Y4" i="1"/>
  <c r="Y21" i="1"/>
  <c r="Y8" i="1"/>
  <c r="Y48" i="1"/>
  <c r="Y23" i="1"/>
  <c r="Y13" i="1"/>
  <c r="Z14" i="1"/>
  <c r="Z57" i="1"/>
  <c r="Z55" i="1"/>
  <c r="Z56" i="1"/>
  <c r="Z58" i="1"/>
  <c r="Y54" i="1"/>
  <c r="Y56" i="1"/>
  <c r="Y12" i="1"/>
  <c r="Y11" i="1"/>
  <c r="Y6" i="1"/>
  <c r="Y40" i="1"/>
  <c r="Y9" i="1"/>
  <c r="Y10" i="1"/>
  <c r="Y39" i="1"/>
  <c r="Y46" i="1"/>
  <c r="Y16" i="1"/>
  <c r="Y15" i="1"/>
  <c r="Y57" i="1"/>
  <c r="Y26" i="1"/>
  <c r="Y18" i="1"/>
  <c r="Y7" i="1"/>
  <c r="Y49" i="1"/>
  <c r="Y27" i="1"/>
  <c r="Y3" i="1"/>
  <c r="Y24" i="1"/>
  <c r="Y41" i="1" l="1"/>
  <c r="Y43" i="1"/>
  <c r="Y17" i="1"/>
  <c r="Y22" i="1"/>
  <c r="Y38" i="1"/>
  <c r="Y31" i="1"/>
  <c r="Y50" i="1"/>
  <c r="Y53" i="1"/>
  <c r="Y28" i="1"/>
  <c r="Y34" i="1"/>
  <c r="Y25" i="1"/>
  <c r="Y47" i="1"/>
  <c r="Y45" i="1"/>
  <c r="Y33" i="1"/>
  <c r="Y29" i="1"/>
  <c r="Y58" i="1"/>
  <c r="Y14" i="1"/>
  <c r="Y59" i="1"/>
  <c r="Y44" i="1"/>
  <c r="Y52" i="1"/>
  <c r="Y55" i="1"/>
  <c r="Y51" i="1"/>
  <c r="Y35" i="1"/>
  <c r="Y20" i="1"/>
  <c r="Y30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<sst xmlns="http://schemas.openxmlformats.org/spreadsheetml/2006/main" count="783" uniqueCount="486">
  <si>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</si>
  <si>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</si>
  <si>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</si>
  <si>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</si>
  <si>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</si>
  <si>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</si>
  <si>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</si>
  <si>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</si>
  <si>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</si>
  <si>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</si>
  <si>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</si>
  <si>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</si>
  <si>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</si>
  <si>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</si>
  <si>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</si>
  <si>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</si>
  <si>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</si>
  <si>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</si>
  <si>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</si>
  <si>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</si>
  <si>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</si>
  <si>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</si>
  <si>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</si>
  <si>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</si>
  <si>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</si>
  <si>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</si>
  <si>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</si>
  <si>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</si>
  <si>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</si>
  <si>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</si>
  <si>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</si>
  <si>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</si>
  <si>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</si>
  <si>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</si>
  <si>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</si>
  <si>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</si>
  <si>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</si>
  <si>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</si>
  <si>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</si>
  <si>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</si>
  <si>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</si>
  <si>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</si>
  <si>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</si>
  <si>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</si>
  <si>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</si>
  <si>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</si>
  <si>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</si>
  <si>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</si>
  <si>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</si>
  <si>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</si>
  <si>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</si>
  <si>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</si>
  <si>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</si>
  <si>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</si>
  <si>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</si>
  <si>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</si>
  <si>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</si>
  <si>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</si>
  <si>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</si>
  <si>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</si>
  <si>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</si>
  <si>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</si>
  <si>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</si>
  <si>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</si>
  <si>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</si>
  <si>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</si>
  <si>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</si>
  <si>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</si>
  <si>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</si>
  <si>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</si>
  <si>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</si>
  <si>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</si>
  <si>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</si>
  <si>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</si>
  <si>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</si>
  <si>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</si>
  <si>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</si>
  <si>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</si>
  <si>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</si>
  <si>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</si>
  <si>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</si>
  <si>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</si>
  <si>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</si>
  <si>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</si>
  <si>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</si>
  <si>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</si>
  <si>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</si>
  <si>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</si>
  <si>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</si>
  <si>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</si>
  <si>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</si>
  <si>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</si>
  <si>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</si>
  <si>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</si>
  <si>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</si>
  <si>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</si>
  <si>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</si>
  <si>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</si>
  <si>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</si>
  <si>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</si>
  <si>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</si>
  <si>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</si>
  <si>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</si>
  <si>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</si>
  <si>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</si>
  <si>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</si>
  <si>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</si>
  <si>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</si>
  <si>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</si>
  <si>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</si>
  <si>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</si>
  <si>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</si>
  <si>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</si>
  <si>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</si>
  <si>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</si>
  <si>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</si>
  <si>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</si>
  <si>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</si>
  <si>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</si>
  <si>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</si>
  <si>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</si>
  <si>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</si>
  <si>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</si>
  <si>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</si>
  <si>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</si>
  <si>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</si>
  <si>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</si>
  <si>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</si>
  <si>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</si>
  <si>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</si>
  <si>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</si>
  <si>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</si>
  <si>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</si>
  <si>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</si>
  <si>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</si>
  <si>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</si>
  <si>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</si>
  <si>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</si>
  <si>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</si>
  <si>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</si>
  <si>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</si>
  <si>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</si>
  <si>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</si>
  <si>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</si>
  <si>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</si>
  <si>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</si>
  <si>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</si>
  <si>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</si>
  <si>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</si>
  <si>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</si>
  <si>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</si>
  <si>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</si>
  <si>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</si>
  <si>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</si>
  <si>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</si>
  <si>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</si>
  <si>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</si>
  <si>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</si>
  <si>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</si>
  <si>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</si>
  <si>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</si>
  <si>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</si>
  <si>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</si>
  <si>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</si>
  <si>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</si>
  <si>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</si>
  <si>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</si>
  <si>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</si>
  <si>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</si>
  <si>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</si>
  <si>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</si>
  <si>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</si>
  <si>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</si>
  <si>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</si>
  <si>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</si>
  <si>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</si>
  <si>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</si>
  <si>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</si>
  <si>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</si>
  <si>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</si>
  <si>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</si>
  <si>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</si>
  <si>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</si>
  <si>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</si>
  <si>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</si>
  <si>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</si>
  <si>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</si>
  <si>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</si>
  <si>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</si>
  <si>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</si>
  <si>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</si>
  <si>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</si>
  <si>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</si>
  <si>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</si>
  <si>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</si>
  <si>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</si>
  <si>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</si>
  <si>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</si>
  <si>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</si>
  <si>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</si>
  <si>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</si>
  <si>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</si>
  <si>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</si>
  <si>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</si>
  <si>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</si>
  <si>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</si>
  <si>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</si>
  <si>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</si>
  <si>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</si>
  <si>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</si>
  <si>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</si>
  <si>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</si>
  <si>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</si>
  <si>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</si>
  <si>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</si>
  <si>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</si>
  <si>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</si>
  <si>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</si>
  <si>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</si>
  <si>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</si>
  <si>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</si>
  <si>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</si>
  <si>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</si>
  <si>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</si>
  <si>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</si>
  <si>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</si>
  <si>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</si>
  <si>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</si>
  <si>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</si>
  <si>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</si>
  <si>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</si>
  <si>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</si>
  <si>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</si>
  <si>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</si>
  <si>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</si>
  <si>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</si>
  <si>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</si>
  <si>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</si>
  <si>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</si>
  <si>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</si>
  <si>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</si>
  <si>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</si>
  <si>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</si>
  <si>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</si>
  <si>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</si>
  <si>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</si>
  <si>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</si>
  <si>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</si>
  <si>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</si>
  <si>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</si>
  <si>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</si>
  <si>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</si>
  <si>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</si>
  <si>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</si>
  <si>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</si>
  <si>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</si>
  <si>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</si>
  <si>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</si>
  <si>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</si>
  <si>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</si>
  <si>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</si>
  <si>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</si>
  <si>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</si>
  <si>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</si>
  <si>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</si>
  <si>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</si>
  <si>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</si>
  <si>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</si>
  <si>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</si>
  <si>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</si>
  <si>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</si>
  <si>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</si>
  <si>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</si>
  <si>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</si>
  <si>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</si>
  <si>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</si>
  <si>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</si>
  <si>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</si>
  <si>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</si>
  <si>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</si>
  <si>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</si>
  <si>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</si>
  <si>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</si>
  <si>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</si>
  <si>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</si>
  <si>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</si>
  <si>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</si>
  <si>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</si>
  <si>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</si>
  <si>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</si>
  <si>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</si>
  <si>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</si>
  <si>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</si>
  <si>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</si>
  <si>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</si>
  <si>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</si>
  <si>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</si>
  <si>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</si>
  <si>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</si>
  <si>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</si>
  <si>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</si>
  <si>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</si>
  <si>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</si>
  <si>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</si>
  <si>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</si>
  <si>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</si>
  <si>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</si>
  <si>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</si>
  <si>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</si>
  <si>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</si>
  <si>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</si>
  <si>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</si>
  <si>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</si>
  <si>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</si>
  <si>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</si>
  <si>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</si>
  <si>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</si>
  <si>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</si>
  <si>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</si>
  <si>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</si>
  <si>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</si>
  <si>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</si>
  <si>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</si>
  <si>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</si>
  <si>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</si>
  <si>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</si>
  <si>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</si>
  <si>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</si>
  <si>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</si>
  <si>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</si>
  <si>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</si>
  <si>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</si>
  <si>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</si>
  <si>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</si>
  <si>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</si>
  <si>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</si>
  <si>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</si>
  <si>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</si>
  <si>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</si>
  <si>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</si>
  <si>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</si>
  <si>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</si>
  <si>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</si>
  <si>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</si>
  <si>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</si>
  <si>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</si>
  <si>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</si>
  <si>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</si>
  <si>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</si>
  <si>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</si>
  <si>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</si>
  <si>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</si>
  <si>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</si>
  <si>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</si>
  <si>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</si>
  <si>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</si>
  <si>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</si>
  <si>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</si>
  <si>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</si>
  <si>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</si>
  <si>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</si>
  <si>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</si>
  <si>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</si>
  <si>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</si>
  <si>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</si>
  <si>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</si>
  <si>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</si>
  <si>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</si>
  <si>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</si>
  <si>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</si>
  <si>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</si>
  <si>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</si>
  <si>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</si>
  <si>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</si>
  <si>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</si>
  <si>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</si>
  <si>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</si>
  <si>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</si>
  <si>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</si>
  <si>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</si>
  <si>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</si>
  <si>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</si>
  <si>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</si>
  <si>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</si>
  <si>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</si>
  <si>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</si>
  <si>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</si>
  <si>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</si>
  <si>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</si>
  <si>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</si>
  <si>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</si>
  <si>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</si>
  <si>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</si>
  <si>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</si>
  <si>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</si>
  <si>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</si>
  <si>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</si>
  <si>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</si>
  <si>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</si>
  <si>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</si>
  <si>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</si>
  <si>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</si>
  <si>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</si>
  <si>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</si>
  <si>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</si>
  <si>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</si>
  <si>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</si>
  <si>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</si>
  <si>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</si>
  <si>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</si>
  <si>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</si>
  <si>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</si>
  <si>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</si>
  <si>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</si>
  <si>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</si>
  <si>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</si>
  <si>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</si>
  <si>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</si>
  <si>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</si>
  <si>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</si>
  <si>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</si>
  <si>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</si>
  <si>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</si>
  <si>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</si>
  <si>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</si>
  <si>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</si>
  <si>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</si>
  <si>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</si>
  <si>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</si>
  <si>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</si>
  <si>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</si>
  <si>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</si>
  <si>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</si>
  <si>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</si>
  <si>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</si>
  <si>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</si>
  <si>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</si>
  <si>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</si>
  <si>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</si>
  <si>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</si>
  <si>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</si>
  <si>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</si>
  <si>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</si>
  <si>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</si>
  <si>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</si>
  <si>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</si>
  <si>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</si>
  <si>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</si>
  <si>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</si>
  <si>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</si>
  <si>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</si>
  <si>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</si>
  <si>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</si>
  <si>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</si>
  <si>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</si>
  <si>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</si>
  <si>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</si>
  <si>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</si>
  <si>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</si>
  <si>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</si>
  <si>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</si>
  <si>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</si>
  <si>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</si>
  <si>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</si>
  <si>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</si>
  <si>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</si>
  <si>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</si>
  <si>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</si>
  <si>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</si>
  <si>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</si>
  <si>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</si>
  <si>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</si>
  <si>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</si>
  <si>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</si>
  <si>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>50 ml</t>
  </si>
  <si>
    <t>Правый</t>
  </si>
  <si>
    <t>Аномальное развитие коронарной артерии: отсутствует ствол ЛКА. Отхождение ОА и ПНА отдельными  соустьями из левого синуса.</t>
  </si>
  <si>
    <t>Отходит самостоятельно от левого синуса. Стеноз проксимального сегмента сегмента 30%, диффузный стеноз на протяжении среднего сегмента 90% и 70%, стеноз устья ДВ1 50%, стеноз устья ДВ2 80%. Антеградный кровоток TIMI III.</t>
  </si>
  <si>
    <t>Отходит самостоятельно от левого синуса. Стеноз проксимального сегмента 30%. Антеградный кровоток TIMI III.</t>
  </si>
  <si>
    <t>Комарова Е.А.</t>
  </si>
  <si>
    <t>неровности контуров проксимального сегмента, стенозы среднего и дистального сегментов по 30%. Антеградный кровоток TIMI III.</t>
  </si>
  <si>
    <t>С учётом клинических данных совместно с деж.кардиологом Карян Б.Г. принято решение  о выполнении экстренной реваскуляризации ПНА.</t>
  </si>
  <si>
    <t>250 ml</t>
  </si>
  <si>
    <t>37:00</t>
  </si>
  <si>
    <t>1. Контроль места пункции, повязка  на руке до 6 ч.</t>
  </si>
  <si>
    <r>
      <t xml:space="preserve">Устье ПНА катетеризировано проводниковым катетером Launcher EBU 3,5 6Fr. Коронарный проводник Whisper MS заведён в дистальный сегмент ПНА, коронарный проводник intuition для защиты  - в крупную ДВ.  БК Sprinter Legend  2.5-22 выполнена предилатация значимого стеноза ПНА. В зону среднего сегмента полседовательно имплантированы DES Resolute Integrity 2,5-22 mm, давлением 18 атм. и DES Resolute Integrity 3,5-22 mm, давлением 14 атм. Рекроссинг проводников. Выполнена оптимизация ячейки стента и дилатация устья крупной ДВ.  На контрольной съёмке признаков краевых диссекций, тромбоза ПНА нет, стеноз устья ДВ менее 50%, ангиографический результат достигнут, антеградный кровоток по ПНА  </t>
    </r>
    <r>
      <rPr>
        <u/>
        <sz val="11"/>
        <color theme="1"/>
        <rFont val="Times New Roman"/>
        <family val="1"/>
        <charset val="204"/>
      </rPr>
      <t>TIMI III</t>
    </r>
    <r>
      <rPr>
        <sz val="11"/>
        <color theme="1"/>
        <rFont val="Times New Roman"/>
        <family val="1"/>
        <charset val="204"/>
      </rPr>
      <t xml:space="preserve">.  Пациентка в стабильном состоянии переводится в ПРИТ для дальнейшего наблюдения и лечения.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</si>
</sst>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/>
    <xf numFmtId="0" fontId="0" fillId="0" borderId="0" xfId="0" applyAlignment="1">
      <alignment horizontal="center" vertical="top"/>
    </xf>
    <xf numFmtId="0" fontId="59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9" totalsRowShown="0">
  <sortState ref="A2:C58">
    <sortCondition ref="B2:B58"/>
    <sortCondition ref="C2:C58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G17" sqref="G1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7" t="s">
        <v>276</v>
      </c>
      <c r="B6" s="208"/>
      <c r="C6" s="208"/>
      <c r="D6" s="208"/>
      <c r="E6" s="208"/>
      <c r="F6" s="208"/>
      <c r="G6" s="208"/>
      <c r="H6" s="209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44908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0.56944444444444442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0.57638888888888895</v>
      </c>
      <c r="C10" s="61"/>
      <c r="D10" s="116" t="s">
        <v>235</v>
      </c>
      <c r="E10" s="112"/>
      <c r="F10" s="112"/>
      <c r="G10" s="29" t="s">
        <v>230</v>
      </c>
      <c r="H10" s="31"/>
    </row>
    <row r="11" spans="1:8" ht="18" thickTop="1" thickBot="1">
      <c r="A11" s="106" t="s">
        <v>255</v>
      </c>
      <c r="B11" s="107" t="s">
        <v>479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19808</v>
      </c>
      <c r="C12" s="63"/>
      <c r="D12" s="116" t="s">
        <v>369</v>
      </c>
      <c r="E12" s="112"/>
      <c r="F12" s="112"/>
      <c r="G12" s="29" t="s">
        <v>239</v>
      </c>
      <c r="H12" s="31"/>
    </row>
    <row r="13" spans="1:8" ht="15.75">
      <c r="A13" s="20" t="s">
        <v>10</v>
      </c>
      <c r="B13" s="35">
        <f>DATEDIF(B12,B8,"y")</f>
        <v>68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19588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383</v>
      </c>
      <c r="C16" s="18"/>
      <c r="D16" s="41"/>
      <c r="E16" s="41"/>
      <c r="F16" s="41"/>
      <c r="G16" s="159" t="s">
        <v>483</v>
      </c>
      <c r="H16" s="117">
        <v>2025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475</v>
      </c>
      <c r="C18" s="18"/>
      <c r="D18" s="33" t="s">
        <v>273</v>
      </c>
      <c r="E18" s="33"/>
      <c r="F18" s="33"/>
      <c r="G18" s="101" t="s">
        <v>252</v>
      </c>
      <c r="H18" s="102" t="s">
        <v>469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30" t="s">
        <v>476</v>
      </c>
      <c r="C20" s="210"/>
      <c r="D20" s="210"/>
      <c r="E20" s="210"/>
      <c r="F20" s="210"/>
      <c r="G20" s="210"/>
      <c r="H20" s="211"/>
    </row>
    <row r="21" spans="1:8">
      <c r="A21" s="66"/>
      <c r="B21" s="212"/>
      <c r="C21" s="212"/>
      <c r="D21" s="212"/>
      <c r="E21" s="212"/>
      <c r="F21" s="212"/>
      <c r="G21" s="212"/>
      <c r="H21" s="213"/>
    </row>
    <row r="22" spans="1:8" ht="15.6" customHeight="1">
      <c r="A22" s="67" t="s">
        <v>334</v>
      </c>
      <c r="B22" s="214" t="s">
        <v>477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335</v>
      </c>
      <c r="B27" s="214" t="s">
        <v>478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336</v>
      </c>
      <c r="B32" s="214" t="s">
        <v>480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5"/>
      <c r="F38" s="205"/>
      <c r="G38" s="205"/>
      <c r="H38" s="206"/>
    </row>
    <row r="39" spans="1:8" ht="14.45" customHeight="1">
      <c r="A39" s="40"/>
      <c r="B39" s="147"/>
      <c r="C39" s="153"/>
      <c r="D39" s="205"/>
      <c r="E39" s="205"/>
      <c r="F39" s="205"/>
      <c r="G39" s="205"/>
      <c r="H39" s="206"/>
    </row>
    <row r="40" spans="1:8" ht="14.45" customHeight="1">
      <c r="A40" s="40"/>
      <c r="B40" s="147"/>
      <c r="C40" s="153"/>
      <c r="D40" s="205"/>
      <c r="E40" s="205"/>
      <c r="F40" s="205"/>
      <c r="G40" s="205"/>
      <c r="H40" s="206"/>
    </row>
    <row r="41" spans="1:8" ht="14.45" customHeight="1">
      <c r="A41" s="40"/>
      <c r="B41" s="147"/>
      <c r="C41" s="153"/>
      <c r="D41" s="205"/>
      <c r="E41" s="205"/>
      <c r="F41" s="205"/>
      <c r="G41" s="205"/>
      <c r="H41" s="206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0" t="s">
        <v>481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267</v>
      </c>
      <c r="B51" s="71" t="s">
        <v>474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I31" sqref="I3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271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284</v>
      </c>
      <c r="D8" s="220"/>
      <c r="E8" s="220"/>
      <c r="F8" s="83">
        <v>2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20"/>
      <c r="D9" s="220"/>
      <c r="E9" s="220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44908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0.57638888888888895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0.64583333333333337</v>
      </c>
      <c r="C14" s="63"/>
      <c r="D14" s="116" t="s">
        <v>235</v>
      </c>
      <c r="E14" s="112"/>
      <c r="F14" s="112"/>
      <c r="G14" s="96" t="str">
        <f>КАГ!G10</f>
        <v>Тарасова Н.В.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Комарова Е.А.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19808</v>
      </c>
      <c r="C16" s="18"/>
      <c r="D16" s="116" t="s">
        <v>369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68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19588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37:00</v>
      </c>
      <c r="H20" s="118">
        <f>КАГ!H16</f>
        <v>2025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26" t="s">
        <v>485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 t="s">
        <v>464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30" t="s">
        <v>484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267</v>
      </c>
      <c r="B51" s="71" t="s">
        <v>482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2" sqref="D22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44908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Комарова Е.А.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19808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68</v>
      </c>
    </row>
    <row r="7" spans="1:4">
      <c r="A7" s="43"/>
      <c r="B7" s="18"/>
      <c r="C7" s="124" t="s">
        <v>12</v>
      </c>
      <c r="D7" s="126">
        <f>КАГ!$B$14</f>
        <v>19588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7" t="s">
        <v>13</v>
      </c>
      <c r="D10" s="188">
        <f>КАГ!$B$8</f>
        <v>44908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1" t="s">
        <v>400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2" t="s">
        <v>470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461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92" t="s">
        <v>397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2" t="s">
        <v>388</v>
      </c>
      <c r="C17" s="168" t="s">
        <v>105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2" t="s">
        <v>398</v>
      </c>
      <c r="C18" s="168" t="s">
        <v>163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92" t="s">
        <v>398</v>
      </c>
      <c r="C19" s="168" t="s">
        <v>176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447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460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12" zoomScaleNormal="100" workbookViewId="0">
      <selection activeCell="B18" sqref="B1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450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Perouse Medical FLAMINGO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Intuition</v>
      </c>
      <c r="V2" s="139" t="str">
        <f>IFERROR(INDEX(Расходка[Наименование расходного материала],MATCH(Расходка[№],Поиск_расходки[Индекс5],0)),"")</f>
        <v>Sprinter Legend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DES, Resolute Integtity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387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1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408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51</v>
      </c>
      <c r="B10" t="s">
        <v>378</v>
      </c>
      <c r="C10" t="s">
        <v>467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Launcher 7F JL 3.5</v>
      </c>
      <c r="Z10" s="139" t="str">
        <f>IFERROR(INDEX(Расходка[Наименование расходного материала],MATCH(Расходка[№],Поиск_расходки[Индекс9],0)),"")</f>
        <v>Launcher 7F JL 3.5</v>
      </c>
      <c r="AA10" s="139" t="str">
        <f>IFERROR(INDEX(Расходка[Наименование расходного материала],MATCH(Расходка[№],Поиск_расходки[Индекс10],0)),"")</f>
        <v>Launcher 7F JL 3.5</v>
      </c>
      <c r="AB10" s="139" t="str">
        <f>IFERROR(INDEX(Расходка[Наименование расходного материала],MATCH(Расходка[№],Поиск_расходки[Индекс11],0)),"")</f>
        <v>Launcher 7F JL 3.5</v>
      </c>
      <c r="AC10" s="139" t="str">
        <f>IFERROR(INDEX(Расходка[Наименование расходного материала],MATCH(Расходка[№],Поиск_расходки[Индекс12],0)),"")</f>
        <v>Launcher 7F JL 3.5</v>
      </c>
      <c r="AD10" s="139" t="str">
        <f>IFERROR(INDEX(Расходка[Наименование расходного материала],MATCH(Расходка[№],Поиск_расходки[Индекс13],0)),"")</f>
        <v>Launcher 7F JL 3.5</v>
      </c>
      <c r="AF10" s="4" t="s">
        <v>5</v>
      </c>
      <c r="AG10" s="4" t="s">
        <v>108</v>
      </c>
      <c r="AM10" t="s">
        <v>367</v>
      </c>
    </row>
    <row r="11" spans="1:39">
      <c r="A11">
        <v>9</v>
      </c>
      <c r="B11" t="s">
        <v>376</v>
      </c>
      <c r="C11" t="s">
        <v>407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RadiFocus</v>
      </c>
      <c r="Z11" s="139" t="str">
        <f>IFERROR(INDEX(Расходка[Наименование расходного материала],MATCH(Расходка[№],Поиск_расходки[Индекс9],0)),"")</f>
        <v>RadiFocus</v>
      </c>
      <c r="AA11" s="139" t="str">
        <f>IFERROR(INDEX(Расходка[Наименование расходного материала],MATCH(Расходка[№],Поиск_расходки[Индекс10],0)),"")</f>
        <v>RadiFocus</v>
      </c>
      <c r="AB11" s="139" t="str">
        <f>IFERROR(INDEX(Расходка[Наименование расходного материала],MATCH(Расходка[№],Поиск_расходки[Индекс11],0)),"")</f>
        <v>RadiFocus</v>
      </c>
      <c r="AC11" s="139" t="str">
        <f>IFERROR(INDEX(Расходка[Наименование расходного материала],MATCH(Расходка[№],Поиск_расходки[Индекс12],0)),"")</f>
        <v>RadiFocus</v>
      </c>
      <c r="AD11" s="139" t="str">
        <f>IFERROR(INDEX(Расходка[Наименование расходного материала],MATCH(Расходка[№],Поиск_расходки[Индекс13],0)),"")</f>
        <v>RadiFocus</v>
      </c>
      <c r="AF11" s="4" t="s">
        <v>5</v>
      </c>
      <c r="AG11" s="4" t="s">
        <v>175</v>
      </c>
      <c r="AI11" s="2" t="s">
        <v>90</v>
      </c>
      <c r="AJ11" s="199" t="s">
        <v>451</v>
      </c>
      <c r="AM11" t="s">
        <v>378</v>
      </c>
    </row>
    <row r="12" spans="1:39">
      <c r="A12">
        <v>10</v>
      </c>
      <c r="B12" t="s">
        <v>376</v>
      </c>
      <c r="C12" t="s">
        <v>463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BasixCOMPAK</v>
      </c>
      <c r="Z12" s="139" t="str">
        <f>IFERROR(INDEX(Расходка[Наименование расходного материала],MATCH(Расходка[№],Поиск_расходки[Индекс9],0)),"")</f>
        <v>BasixCOMPAK</v>
      </c>
      <c r="AA12" s="139" t="str">
        <f>IFERROR(INDEX(Расходка[Наименование расходного материала],MATCH(Расходка[№],Поиск_расходки[Индекс10],0)),"")</f>
        <v>BasixCOMPAK</v>
      </c>
      <c r="AB12" s="139" t="str">
        <f>IFERROR(INDEX(Расходка[Наименование расходного материала],MATCH(Расходка[№],Поиск_расходки[Индекс11],0)),"")</f>
        <v>BasixCOMPAK</v>
      </c>
      <c r="AC12" s="139" t="str">
        <f>IFERROR(INDEX(Расходка[Наименование расходного материала],MATCH(Расходка[№],Поиск_расходки[Индекс12],0)),"")</f>
        <v>BasixCOMPAK</v>
      </c>
      <c r="AD12" s="139" t="str">
        <f>IFERROR(INDEX(Расходка[Наименование расходного материала],MATCH(Расходка[№],Поиск_расходки[Индекс13],0)),"")</f>
        <v>BasixCOMPAK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11</v>
      </c>
      <c r="B13" t="s">
        <v>376</v>
      </c>
      <c r="C13" t="s">
        <v>449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BasixTOUCH</v>
      </c>
      <c r="Z13" s="139" t="str">
        <f>IFERROR(INDEX(Расходка[Наименование расходного материала],MATCH(Расходка[№],Поиск_расходки[Индекс9],0)),"")</f>
        <v>BasixTOUCH</v>
      </c>
      <c r="AA13" s="139" t="str">
        <f>IFERROR(INDEX(Расходка[Наименование расходного материала],MATCH(Расходка[№],Поиск_расходки[Индекс10],0)),"")</f>
        <v>BasixTOUCH</v>
      </c>
      <c r="AB13" s="139" t="str">
        <f>IFERROR(INDEX(Расходка[Наименование расходного материала],MATCH(Расходка[№],Поиск_расходки[Индекс11],0)),"")</f>
        <v>BasixTOUCH</v>
      </c>
      <c r="AC13" s="139" t="str">
        <f>IFERROR(INDEX(Расходка[Наименование расходного материала],MATCH(Расходка[№],Поиск_расходки[Индекс12],0)),"")</f>
        <v>BasixTOUCH</v>
      </c>
      <c r="AD13" s="139" t="str">
        <f>IFERROR(INDEX(Расходка[Наименование расходного материала],MATCH(Расходка[№],Поиск_расходки[Индекс13],0)),"")</f>
        <v>BasixTOUCH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52</v>
      </c>
      <c r="B14" t="s">
        <v>376</v>
      </c>
      <c r="C14" t="s">
        <v>470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1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Launcher 7F JL 4.0</v>
      </c>
      <c r="Z14" s="139" t="str">
        <f>IFERROR(INDEX(Расходка[Наименование расходного материала],MATCH(Расходка[№],Поиск_расходки[Индекс9],0)),"")</f>
        <v>Launcher 7F JL 4.0</v>
      </c>
      <c r="AA14" s="139" t="str">
        <f>IFERROR(INDEX(Расходка[Наименование расходного материала],MATCH(Расходка[№],Поиск_расходки[Индекс10],0)),"")</f>
        <v>Launcher 7F JL 4.0</v>
      </c>
      <c r="AB14" s="139" t="str">
        <f>IFERROR(INDEX(Расходка[Наименование расходного материала],MATCH(Расходка[№],Поиск_расходки[Индекс11],0)),"")</f>
        <v>Launcher 7F JL 4.0</v>
      </c>
      <c r="AC14" s="139" t="str">
        <f>IFERROR(INDEX(Расходка[Наименование расходного материала],MATCH(Расходка[№],Поиск_расходки[Индекс12],0)),"")</f>
        <v>Launcher 7F JL 4.0</v>
      </c>
      <c r="AD14" s="139" t="str">
        <f>IFERROR(INDEX(Расходка[Наименование расходного материала],MATCH(Расходка[№],Поиск_расходки[Индекс13],0)),"")</f>
        <v>Launcher 7F JL 4.0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12</v>
      </c>
      <c r="B15" t="s">
        <v>269</v>
      </c>
      <c r="C15" s="1" t="s">
        <v>413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13</v>
      </c>
      <c r="B16" t="s">
        <v>3</v>
      </c>
      <c r="C16" t="s">
        <v>396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Perouse Medical FLAMINGO</v>
      </c>
      <c r="Z16" s="139" t="str">
        <f>IFERROR(INDEX(Расходка[Наименование расходного материала],MATCH(Расходка[№],Поиск_расходки[Индекс9],0)),"")</f>
        <v>Perouse Medical FLAMINGO</v>
      </c>
      <c r="AA16" s="139" t="str">
        <f>IFERROR(INDEX(Расходка[Наименование расходного материала],MATCH(Расходка[№],Поиск_расходки[Индекс10],0)),"")</f>
        <v>Perouse Medical FLAMINGO</v>
      </c>
      <c r="AB16" s="139" t="str">
        <f>IFERROR(INDEX(Расходка[Наименование расходного материала],MATCH(Расходка[№],Поиск_расходки[Индекс11],0)),"")</f>
        <v>Perouse Medical FLAMINGO</v>
      </c>
      <c r="AC16" s="139" t="str">
        <f>IFERROR(INDEX(Расходка[Наименование расходного материала],MATCH(Расходка[№],Поиск_расходки[Индекс12],0)),"")</f>
        <v>Perouse Medical FLAMINGO</v>
      </c>
      <c r="AD16" s="139" t="str">
        <f>IFERROR(INDEX(Расходка[Наименование расходного материала],MATCH(Расходка[№],Поиск_расходки[Индекс13],0)),"")</f>
        <v>Perouse Medical FLAMINGO</v>
      </c>
      <c r="AF16" s="4" t="s">
        <v>5</v>
      </c>
      <c r="AG16" s="4" t="s">
        <v>417</v>
      </c>
    </row>
    <row r="17" spans="1:33">
      <c r="A17">
        <v>21.7</v>
      </c>
      <c r="B17" t="s">
        <v>3</v>
      </c>
      <c r="C17" t="s">
        <v>424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/>
      </c>
      <c r="Z17" s="139" t="str">
        <f>IFERROR(INDEX(Расходка[Наименование расходного материала],MATCH(Расходка[№],Поиск_расходки[Индекс9],0)),"")</f>
        <v/>
      </c>
      <c r="AA17" s="139" t="str">
        <f>IFERROR(INDEX(Расходка[Наименование расходного материала],MATCH(Расходка[№],Поиск_расходки[Индекс10],0)),"")</f>
        <v/>
      </c>
      <c r="AB17" s="139" t="str">
        <f>IFERROR(INDEX(Расходка[Наименование расходного материала],MATCH(Расходка[№],Поиск_расходки[Индекс11],0)),"")</f>
        <v/>
      </c>
      <c r="AC17" s="139" t="str">
        <f>IFERROR(INDEX(Расходка[Наименование расходного материала],MATCH(Расходка[№],Поиск_расходки[Индекс12],0)),"")</f>
        <v/>
      </c>
      <c r="AD17" s="139" t="str">
        <f>IFERROR(INDEX(Расходка[Наименование расходного материала],MATCH(Расходка[№],Поиск_расходки[Индекс13],0)),"")</f>
        <v/>
      </c>
      <c r="AF17" s="4" t="s">
        <v>5</v>
      </c>
      <c r="AG17" s="4" t="s">
        <v>414</v>
      </c>
    </row>
    <row r="18" spans="1:33">
      <c r="A18">
        <v>22.4</v>
      </c>
      <c r="B18" t="s">
        <v>3</v>
      </c>
      <c r="C18" t="s">
        <v>389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/>
      </c>
      <c r="Z18" s="139" t="str">
        <f>IFERROR(INDEX(Расходка[Наименование расходного материала],MATCH(Расходка[№],Поиск_расходки[Индекс9],0)),"")</f>
        <v/>
      </c>
      <c r="AA18" s="139" t="str">
        <f>IFERROR(INDEX(Расходка[Наименование расходного материала],MATCH(Расходка[№],Поиск_расходки[Индекс10],0)),"")</f>
        <v/>
      </c>
      <c r="AB18" s="139" t="str">
        <f>IFERROR(INDEX(Расходка[Наименование расходного материала],MATCH(Расходка[№],Поиск_расходки[Индекс11],0)),"")</f>
        <v/>
      </c>
      <c r="AC18" s="139" t="str">
        <f>IFERROR(INDEX(Расходка[Наименование расходного материала],MATCH(Расходка[№],Поиск_расходки[Индекс12],0)),"")</f>
        <v/>
      </c>
      <c r="AD18" s="139" t="str">
        <f>IFERROR(INDEX(Расходка[Наименование расходного материала],MATCH(Расходка[№],Поиск_расходки[Индекс13],0)),"")</f>
        <v/>
      </c>
      <c r="AF18" s="4" t="s">
        <v>5</v>
      </c>
      <c r="AG18" s="4" t="s">
        <v>114</v>
      </c>
    </row>
    <row r="19" spans="1:33">
      <c r="A19">
        <v>23.1</v>
      </c>
      <c r="B19" t="s">
        <v>3</v>
      </c>
      <c r="C19" s="1" t="s">
        <v>457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/>
      </c>
      <c r="Z19" s="139" t="str">
        <f>IFERROR(INDEX(Расходка[Наименование расходного материала],MATCH(Расходка[№],Поиск_расходки[Индекс9],0)),"")</f>
        <v/>
      </c>
      <c r="AA19" s="139" t="str">
        <f>IFERROR(INDEX(Расходка[Наименование расходного материала],MATCH(Расходка[№],Поиск_расходки[Индекс10],0)),"")</f>
        <v/>
      </c>
      <c r="AB19" s="139" t="str">
        <f>IFERROR(INDEX(Расходка[Наименование расходного материала],MATCH(Расходка[№],Поиск_расходки[Индекс11],0)),"")</f>
        <v/>
      </c>
      <c r="AC19" s="139" t="str">
        <f>IFERROR(INDEX(Расходка[Наименование расходного материала],MATCH(Расходка[№],Поиск_расходки[Индекс12],0)),"")</f>
        <v/>
      </c>
      <c r="AD19" s="139" t="str">
        <f>IFERROR(INDEX(Расходка[Наименование расходного материала],MATCH(Расходка[№],Поиск_расходки[Индекс13],0)),"")</f>
        <v/>
      </c>
      <c r="AF19" s="4" t="s">
        <v>5</v>
      </c>
      <c r="AG19" s="4" t="s">
        <v>115</v>
      </c>
    </row>
    <row r="20" spans="1:33">
      <c r="A20">
        <v>23.8</v>
      </c>
      <c r="B20" t="s">
        <v>3</v>
      </c>
      <c r="C20" s="1" t="s">
        <v>473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/>
      </c>
      <c r="Z20" s="139" t="str">
        <f>IFERROR(INDEX(Расходка[Наименование расходного материала],MATCH(Расходка[№],Поиск_расходки[Индекс9],0)),"")</f>
        <v/>
      </c>
      <c r="AA20" s="139" t="str">
        <f>IFERROR(INDEX(Расходка[Наименование расходного материала],MATCH(Расходка[№],Поиск_расходки[Индекс10],0)),"")</f>
        <v/>
      </c>
      <c r="AB20" s="139" t="str">
        <f>IFERROR(INDEX(Расходка[Наименование расходного материала],MATCH(Расходка[№],Поиск_расходки[Индекс11],0)),"")</f>
        <v/>
      </c>
      <c r="AC20" s="139" t="str">
        <f>IFERROR(INDEX(Расходка[Наименование расходного материала],MATCH(Расходка[№],Поиск_расходки[Индекс12],0)),"")</f>
        <v/>
      </c>
      <c r="AD20" s="139" t="str">
        <f>IFERROR(INDEX(Расходка[Наименование расходного материала],MATCH(Расходка[№],Поиск_расходки[Индекс13],0)),"")</f>
        <v/>
      </c>
      <c r="AF20" s="4" t="s">
        <v>5</v>
      </c>
      <c r="AG20" s="4" t="s">
        <v>116</v>
      </c>
    </row>
    <row r="21" spans="1:33">
      <c r="A21">
        <v>24.5</v>
      </c>
      <c r="B21" t="s">
        <v>3</v>
      </c>
      <c r="C21" s="1" t="s">
        <v>397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1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/>
      </c>
      <c r="Z21" s="139" t="str">
        <f>IFERROR(INDEX(Расходка[Наименование расходного материала],MATCH(Расходка[№],Поиск_расходки[Индекс9],0)),"")</f>
        <v/>
      </c>
      <c r="AA21" s="139" t="str">
        <f>IFERROR(INDEX(Расходка[Наименование расходного материала],MATCH(Расходка[№],Поиск_расходки[Индекс10],0)),"")</f>
        <v/>
      </c>
      <c r="AB21" s="139" t="str">
        <f>IFERROR(INDEX(Расходка[Наименование расходного материала],MATCH(Расходка[№],Поиск_расходки[Индекс11],0)),"")</f>
        <v/>
      </c>
      <c r="AC21" s="139" t="str">
        <f>IFERROR(INDEX(Расходка[Наименование расходного материала],MATCH(Расходка[№],Поиск_расходки[Индекс12],0)),"")</f>
        <v/>
      </c>
      <c r="AD21" s="139" t="str">
        <f>IFERROR(INDEX(Расходка[Наименование расходного материала],MATCH(Расходка[№],Поиск_расходки[Индекс13],0)),"")</f>
        <v/>
      </c>
      <c r="AF21" s="4" t="s">
        <v>5</v>
      </c>
      <c r="AG21" s="4" t="s">
        <v>117</v>
      </c>
    </row>
    <row r="22" spans="1:33">
      <c r="A22">
        <v>25.2</v>
      </c>
      <c r="B22" t="s">
        <v>3</v>
      </c>
      <c r="C22" t="s">
        <v>393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/>
      </c>
      <c r="Z22" s="139" t="str">
        <f>IFERROR(INDEX(Расходка[Наименование расходного материала],MATCH(Расходка[№],Поиск_расходки[Индекс9],0)),"")</f>
        <v/>
      </c>
      <c r="AA22" s="139" t="str">
        <f>IFERROR(INDEX(Расходка[Наименование расходного материала],MATCH(Расходка[№],Поиск_расходки[Индекс10],0)),"")</f>
        <v/>
      </c>
      <c r="AB22" s="139" t="str">
        <f>IFERROR(INDEX(Расходка[Наименование расходного материала],MATCH(Расходка[№],Поиск_расходки[Индекс11],0)),"")</f>
        <v/>
      </c>
      <c r="AC22" s="139" t="str">
        <f>IFERROR(INDEX(Расходка[Наименование расходного материала],MATCH(Расходка[№],Поиск_расходки[Индекс12],0)),"")</f>
        <v/>
      </c>
      <c r="AD22" s="139" t="str">
        <f>IFERROR(INDEX(Расходка[Наименование расходного материала],MATCH(Расходка[№],Поиск_расходки[Индекс13],0)),"")</f>
        <v/>
      </c>
      <c r="AF22" s="4" t="s">
        <v>5</v>
      </c>
      <c r="AG22" s="4" t="s">
        <v>118</v>
      </c>
    </row>
    <row r="23" spans="1:33">
      <c r="A23">
        <v>25.9</v>
      </c>
      <c r="B23" t="s">
        <v>3</v>
      </c>
      <c r="C23" t="s">
        <v>394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/>
      </c>
      <c r="Z23" s="139" t="str">
        <f>IFERROR(INDEX(Расходка[Наименование расходного материала],MATCH(Расходка[№],Поиск_расходки[Индекс9],0)),"")</f>
        <v/>
      </c>
      <c r="AA23" s="139" t="str">
        <f>IFERROR(INDEX(Расходка[Наименование расходного материала],MATCH(Расходка[№],Поиск_расходки[Индекс10],0)),"")</f>
        <v/>
      </c>
      <c r="AB23" s="139" t="str">
        <f>IFERROR(INDEX(Расходка[Наименование расходного материала],MATCH(Расходка[№],Поиск_расходки[Индекс11],0)),"")</f>
        <v/>
      </c>
      <c r="AC23" s="139" t="str">
        <f>IFERROR(INDEX(Расходка[Наименование расходного материала],MATCH(Расходка[№],Поиск_расходки[Индекс12],0)),"")</f>
        <v/>
      </c>
      <c r="AD23" s="139" t="str">
        <f>IFERROR(INDEX(Расходка[Наименование расходного материала],MATCH(Расходка[№],Поиск_расходки[Индекс13],0)),"")</f>
        <v/>
      </c>
      <c r="AF23" s="4" t="s">
        <v>5</v>
      </c>
      <c r="AG23" s="4" t="s">
        <v>119</v>
      </c>
    </row>
    <row r="24" spans="1:33">
      <c r="A24">
        <v>26.6</v>
      </c>
      <c r="B24" t="s">
        <v>3</v>
      </c>
      <c r="C24" t="s">
        <v>395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/>
      </c>
      <c r="Z24" s="139" t="str">
        <f>IFERROR(INDEX(Расходка[Наименование расходного материала],MATCH(Расходка[№],Поиск_расходки[Индекс9],0)),"")</f>
        <v/>
      </c>
      <c r="AA24" s="139" t="str">
        <f>IFERROR(INDEX(Расходка[Наименование расходного материала],MATCH(Расходка[№],Поиск_расходки[Индекс10],0)),"")</f>
        <v/>
      </c>
      <c r="AB24" s="139" t="str">
        <f>IFERROR(INDEX(Расходка[Наименование расходного материала],MATCH(Расходка[№],Поиск_расходки[Индекс11],0)),"")</f>
        <v/>
      </c>
      <c r="AC24" s="139" t="str">
        <f>IFERROR(INDEX(Расходка[Наименование расходного материала],MATCH(Расходка[№],Поиск_расходки[Индекс12],0)),"")</f>
        <v/>
      </c>
      <c r="AD24" s="139" t="str">
        <f>IFERROR(INDEX(Расходка[Наименование расходного материала],MATCH(Расходка[№],Поиск_расходки[Индекс13],0)),"")</f>
        <v/>
      </c>
      <c r="AF24" s="4" t="s">
        <v>5</v>
      </c>
      <c r="AG24" s="4" t="s">
        <v>120</v>
      </c>
    </row>
    <row r="25" spans="1:33">
      <c r="A25">
        <v>27.3</v>
      </c>
      <c r="B25" t="s">
        <v>3</v>
      </c>
      <c r="C25" t="s">
        <v>391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/>
      </c>
      <c r="Z25" s="139" t="str">
        <f>IFERROR(INDEX(Расходка[Наименование расходного материала],MATCH(Расходка[№],Поиск_расходки[Индекс9],0)),"")</f>
        <v/>
      </c>
      <c r="AA25" s="139" t="str">
        <f>IFERROR(INDEX(Расходка[Наименование расходного материала],MATCH(Расходка[№],Поиск_расходки[Индекс10],0)),"")</f>
        <v/>
      </c>
      <c r="AB25" s="139" t="str">
        <f>IFERROR(INDEX(Расходка[Наименование расходного материала],MATCH(Расходка[№],Поиск_расходки[Индекс11],0)),"")</f>
        <v/>
      </c>
      <c r="AC25" s="139" t="str">
        <f>IFERROR(INDEX(Расходка[Наименование расходного материала],MATCH(Расходка[№],Поиск_расходки[Индекс12],0)),"")</f>
        <v/>
      </c>
      <c r="AD25" s="139" t="str">
        <f>IFERROR(INDEX(Расходка[Наименование расходного материала],MATCH(Расходка[№],Поиск_расходки[Индекс13],0)),"")</f>
        <v/>
      </c>
      <c r="AF25" s="4" t="s">
        <v>5</v>
      </c>
      <c r="AG25" s="4" t="s">
        <v>121</v>
      </c>
    </row>
    <row r="26" spans="1:33">
      <c r="A26">
        <v>28</v>
      </c>
      <c r="B26" t="s">
        <v>3</v>
      </c>
      <c r="C26" s="1" t="s">
        <v>448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28.7</v>
      </c>
      <c r="B27" t="s">
        <v>3</v>
      </c>
      <c r="C27" s="1" t="s">
        <v>459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/>
      </c>
      <c r="Z27" s="144" t="str">
        <f>IFERROR(INDEX(Расходка[Наименование расходного материала],MATCH(Расходка[№],Поиск_расходки[Индекс9],0)),"")</f>
        <v/>
      </c>
      <c r="AA27" s="144" t="str">
        <f>IFERROR(INDEX(Расходка[Наименование расходного материала],MATCH(Расходка[№],Поиск_расходки[Индекс10],0)),"")</f>
        <v/>
      </c>
      <c r="AB27" s="144" t="str">
        <f>IFERROR(INDEX(Расходка[Наименование расходного материала],MATCH(Расходка[№],Поиск_расходки[Индекс11],0)),"")</f>
        <v/>
      </c>
      <c r="AC27" s="144" t="str">
        <f>IFERROR(INDEX(Расходка[Наименование расходного материала],MATCH(Расходка[№],Поиск_расходки[Индекс12],0)),"")</f>
        <v/>
      </c>
      <c r="AD27" s="144" t="str">
        <f>IFERROR(INDEX(Расходка[Наименование расходного материала],MATCH(Расходка[№],Поиск_расходки[Индекс13],0)),"")</f>
        <v/>
      </c>
      <c r="AF27" s="4" t="s">
        <v>5</v>
      </c>
      <c r="AG27" s="4" t="s">
        <v>373</v>
      </c>
    </row>
    <row r="28" spans="1:33">
      <c r="A28">
        <v>29.4</v>
      </c>
      <c r="B28" t="s">
        <v>3</v>
      </c>
      <c r="C28" s="1" t="s">
        <v>458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/>
      </c>
      <c r="Z28" s="144" t="str">
        <f>IFERROR(INDEX(Расходка[Наименование расходного материала],MATCH(Расходка[№],Поиск_расходки[Индекс9],0)),"")</f>
        <v/>
      </c>
      <c r="AA28" s="144" t="str">
        <f>IFERROR(INDEX(Расходка[Наименование расходного материала],MATCH(Расходка[№],Поиск_расходки[Индекс10],0)),"")</f>
        <v/>
      </c>
      <c r="AB28" s="144" t="str">
        <f>IFERROR(INDEX(Расходка[Наименование расходного материала],MATCH(Расходка[№],Поиск_расходки[Индекс11],0)),"")</f>
        <v/>
      </c>
      <c r="AC28" s="144" t="str">
        <f>IFERROR(INDEX(Расходка[Наименование расходного материала],MATCH(Расходка[№],Поиск_расходки[Индекс12],0)),"")</f>
        <v/>
      </c>
      <c r="AD28" s="144" t="str">
        <f>IFERROR(INDEX(Расходка[Наименование расходного материала],MATCH(Расходка[№],Поиск_расходки[Индекс13],0)),"")</f>
        <v/>
      </c>
      <c r="AF28" s="4" t="s">
        <v>5</v>
      </c>
      <c r="AG28" s="4" t="s">
        <v>456</v>
      </c>
    </row>
    <row r="29" spans="1:33">
      <c r="A29">
        <v>30.1</v>
      </c>
      <c r="B29" t="s">
        <v>3</v>
      </c>
      <c r="C29" t="s">
        <v>390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/>
      </c>
      <c r="Z29" s="144" t="str">
        <f>IFERROR(INDEX(Расходка[Наименование расходного материала],MATCH(Расходка[№],Поиск_расходки[Индекс9],0)),"")</f>
        <v/>
      </c>
      <c r="AA29" s="144" t="str">
        <f>IFERROR(INDEX(Расходка[Наименование расходного материала],MATCH(Расходка[№],Поиск_расходки[Индекс10],0)),"")</f>
        <v/>
      </c>
      <c r="AB29" s="144" t="str">
        <f>IFERROR(INDEX(Расходка[Наименование расходного материала],MATCH(Расходка[№],Поиск_расходки[Индекс11],0)),"")</f>
        <v/>
      </c>
      <c r="AC29" s="144" t="str">
        <f>IFERROR(INDEX(Расходка[Наименование расходного материала],MATCH(Расходка[№],Поиск_расходки[Индекс12],0)),"")</f>
        <v/>
      </c>
      <c r="AD29" s="144" t="str">
        <f>IFERROR(INDEX(Расходка[Наименование расходного материала],MATCH(Расходка[№],Поиск_расходки[Индекс13],0)),"")</f>
        <v/>
      </c>
      <c r="AF29" s="4" t="s">
        <v>6</v>
      </c>
      <c r="AG29" s="4" t="s">
        <v>159</v>
      </c>
    </row>
    <row r="30" spans="1:33">
      <c r="A30">
        <v>30.8</v>
      </c>
      <c r="B30" t="s">
        <v>3</v>
      </c>
      <c r="C30" t="s">
        <v>392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/>
      </c>
      <c r="Z30" s="144" t="str">
        <f>IFERROR(INDEX(Расходка[Наименование расходного материала],MATCH(Расходка[№],Поиск_расходки[Индекс9],0)),"")</f>
        <v/>
      </c>
      <c r="AA30" s="144" t="str">
        <f>IFERROR(INDEX(Расходка[Наименование расходного материала],MATCH(Расходка[№],Поиск_расходки[Индекс10],0)),"")</f>
        <v/>
      </c>
      <c r="AB30" s="144" t="str">
        <f>IFERROR(INDEX(Расходка[Наименование расходного материала],MATCH(Расходка[№],Поиск_расходки[Индекс11],0)),"")</f>
        <v/>
      </c>
      <c r="AC30" s="144" t="str">
        <f>IFERROR(INDEX(Расходка[Наименование расходного материала],MATCH(Расходка[№],Поиск_расходки[Индекс12],0)),"")</f>
        <v/>
      </c>
      <c r="AD30" s="144" t="str">
        <f>IFERROR(INDEX(Расходка[Наименование расходного материала],MATCH(Расходка[№],Поиск_расходки[Индекс13],0)),"")</f>
        <v/>
      </c>
      <c r="AF30" s="4" t="s">
        <v>6</v>
      </c>
      <c r="AG30" s="4" t="s">
        <v>453</v>
      </c>
    </row>
    <row r="31" spans="1:33">
      <c r="A31">
        <v>31.5</v>
      </c>
      <c r="B31" t="s">
        <v>3</v>
      </c>
      <c r="C31" t="s">
        <v>461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1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/>
      </c>
      <c r="Z31" s="144" t="str">
        <f>IFERROR(INDEX(Расходка[Наименование расходного материала],MATCH(Расходка[№],Поиск_расходки[Индекс9],0)),"")</f>
        <v/>
      </c>
      <c r="AA31" s="144" t="str">
        <f>IFERROR(INDEX(Расходка[Наименование расходного материала],MATCH(Расходка[№],Поиск_расходки[Индекс10],0)),"")</f>
        <v/>
      </c>
      <c r="AB31" s="144" t="str">
        <f>IFERROR(INDEX(Расходка[Наименование расходного материала],MATCH(Расходка[№],Поиск_расходки[Индекс11],0)),"")</f>
        <v/>
      </c>
      <c r="AC31" s="144" t="str">
        <f>IFERROR(INDEX(Расходка[Наименование расходного материала],MATCH(Расходка[№],Поиск_расходки[Индекс12],0)),"")</f>
        <v/>
      </c>
      <c r="AD31" s="144" t="str">
        <f>IFERROR(INDEX(Расходка[Наименование расходного материала],MATCH(Расходка[№],Поиск_расходки[Индекс13],0)),"")</f>
        <v/>
      </c>
      <c r="AF31" s="4" t="s">
        <v>6</v>
      </c>
      <c r="AG31" s="4" t="s">
        <v>418</v>
      </c>
    </row>
    <row r="32" spans="1:33">
      <c r="A32">
        <v>32.200000000000003</v>
      </c>
      <c r="B32" t="s">
        <v>3</v>
      </c>
      <c r="C32" t="s">
        <v>462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/>
      </c>
      <c r="Z32" s="144" t="str">
        <f>IFERROR(INDEX(Расходка[Наименование расходного материала],MATCH(Расходка[№],Поиск_расходки[Индекс9],0)),"")</f>
        <v/>
      </c>
      <c r="AA32" s="144" t="str">
        <f>IFERROR(INDEX(Расходка[Наименование расходного материала],MATCH(Расходка[№],Поиск_расходки[Индекс10],0)),"")</f>
        <v/>
      </c>
      <c r="AB32" s="144" t="str">
        <f>IFERROR(INDEX(Расходка[Наименование расходного материала],MATCH(Расходка[№],Поиск_расходки[Индекс11],0)),"")</f>
        <v/>
      </c>
      <c r="AC32" s="144" t="str">
        <f>IFERROR(INDEX(Расходка[Наименование расходного материала],MATCH(Расходка[№],Поиск_расходки[Индекс12],0)),"")</f>
        <v/>
      </c>
      <c r="AD32" s="144" t="str">
        <f>IFERROR(INDEX(Расходка[Наименование расходного материала],MATCH(Расходка[№],Поиск_расходки[Индекс13],0)),"")</f>
        <v/>
      </c>
      <c r="AF32" s="4" t="s">
        <v>6</v>
      </c>
      <c r="AG32" s="4" t="s">
        <v>429</v>
      </c>
    </row>
    <row r="33" spans="1:33">
      <c r="A33">
        <v>32.9</v>
      </c>
      <c r="B33" t="s">
        <v>3</v>
      </c>
      <c r="C33" t="s">
        <v>434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/>
      </c>
      <c r="Z33" s="144" t="str">
        <f>IFERROR(INDEX(Расходка[Наименование расходного материала],MATCH(Расходка[№],Поиск_расходки[Индекс9],0)),"")</f>
        <v/>
      </c>
      <c r="AA33" s="144" t="str">
        <f>IFERROR(INDEX(Расходка[Наименование расходного материала],MATCH(Расходка[№],Поиск_расходки[Индекс10],0)),"")</f>
        <v/>
      </c>
      <c r="AB33" s="144" t="str">
        <f>IFERROR(INDEX(Расходка[Наименование расходного материала],MATCH(Расходка[№],Поиск_расходки[Индекс11],0)),"")</f>
        <v/>
      </c>
      <c r="AC33" s="144" t="str">
        <f>IFERROR(INDEX(Расходка[Наименование расходного материала],MATCH(Расходка[№],Поиск_расходки[Индекс12],0)),"")</f>
        <v/>
      </c>
      <c r="AD33" s="144" t="str">
        <f>IFERROR(INDEX(Расходка[Наименование расходного материала],MATCH(Расходка[№],Поиск_расходки[Индекс13],0)),"")</f>
        <v/>
      </c>
      <c r="AF33" s="4" t="s">
        <v>6</v>
      </c>
      <c r="AG33" s="4" t="s">
        <v>105</v>
      </c>
    </row>
    <row r="34" spans="1:33">
      <c r="A34">
        <v>33.6</v>
      </c>
      <c r="B34" t="s">
        <v>3</v>
      </c>
      <c r="C34" t="s">
        <v>124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/>
      </c>
      <c r="Z34" s="144" t="str">
        <f>IFERROR(INDEX(Расходка[Наименование расходного материала],MATCH(Расходка[№],Поиск_расходки[Индекс9],0)),"")</f>
        <v/>
      </c>
      <c r="AA34" s="144" t="str">
        <f>IFERROR(INDEX(Расходка[Наименование расходного материала],MATCH(Расходка[№],Поиск_расходки[Индекс10],0)),"")</f>
        <v/>
      </c>
      <c r="AB34" s="144" t="str">
        <f>IFERROR(INDEX(Расходка[Наименование расходного материала],MATCH(Расходка[№],Поиск_расходки[Индекс11],0)),"")</f>
        <v/>
      </c>
      <c r="AC34" s="144" t="str">
        <f>IFERROR(INDEX(Расходка[Наименование расходного материала],MATCH(Расходка[№],Поиск_расходки[Индекс12],0)),"")</f>
        <v/>
      </c>
      <c r="AD34" s="144" t="str">
        <f>IFERROR(INDEX(Расходка[Наименование расходного материала],MATCH(Расходка[№],Поиск_расходки[Индекс13],0)),"")</f>
        <v/>
      </c>
      <c r="AF34" s="4" t="s">
        <v>6</v>
      </c>
      <c r="AG34" s="4" t="s">
        <v>160</v>
      </c>
    </row>
    <row r="35" spans="1:33">
      <c r="A35">
        <v>34.299999999999997</v>
      </c>
      <c r="B35" t="s">
        <v>6</v>
      </c>
      <c r="C35" s="1" t="s">
        <v>344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/>
      </c>
      <c r="Z35" s="144" t="str">
        <f>IFERROR(INDEX(Расходка[Наименование расходного материала],MATCH(Расходка[№],Поиск_расходки[Индекс9],0)),"")</f>
        <v/>
      </c>
      <c r="AA35" s="144" t="str">
        <f>IFERROR(INDEX(Расходка[Наименование расходного материала],MATCH(Расходка[№],Поиск_расходки[Индекс10],0)),"")</f>
        <v/>
      </c>
      <c r="AB35" s="144" t="str">
        <f>IFERROR(INDEX(Расходка[Наименование расходного материала],MATCH(Расходка[№],Поиск_расходки[Индекс11],0)),"")</f>
        <v/>
      </c>
      <c r="AC35" s="144" t="str">
        <f>IFERROR(INDEX(Расходка[Наименование расходного материала],MATCH(Расходка[№],Поиск_расходки[Индекс12],0)),"")</f>
        <v/>
      </c>
      <c r="AD35" s="144" t="str">
        <f>IFERROR(INDEX(Расходка[Наименование расходного материала],MATCH(Расходка[№],Поиск_расходки[Индекс13],0)),"")</f>
        <v/>
      </c>
      <c r="AF35" s="4" t="s">
        <v>6</v>
      </c>
      <c r="AG35" s="4" t="s">
        <v>452</v>
      </c>
    </row>
    <row r="36" spans="1:33">
      <c r="A36">
        <v>35</v>
      </c>
      <c r="B36" t="s">
        <v>6</v>
      </c>
      <c r="C36" s="196" t="s">
        <v>428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DES, Calipso</v>
      </c>
      <c r="Z36" s="144" t="str">
        <f>IFERROR(INDEX(Расходка[Наименование расходного материала],MATCH(Расходка[№],Поиск_расходки[Индекс9],0)),"")</f>
        <v>DES, Calipso</v>
      </c>
      <c r="AA36" s="144" t="str">
        <f>IFERROR(INDEX(Расходка[Наименование расходного материала],MATCH(Расходка[№],Поиск_расходки[Индекс10],0)),"")</f>
        <v>DES, Calipso</v>
      </c>
      <c r="AB36" s="144" t="str">
        <f>IFERROR(INDEX(Расходка[Наименование расходного материала],MATCH(Расходка[№],Поиск_расходки[Индекс11],0)),"")</f>
        <v>DES, Calipso</v>
      </c>
      <c r="AC36" s="144" t="str">
        <f>IFERROR(INDEX(Расходка[Наименование расходного материала],MATCH(Расходка[№],Поиск_расходки[Индекс12],0)),"")</f>
        <v>DES, Calipso</v>
      </c>
      <c r="AD36" s="144" t="str">
        <f>IFERROR(INDEX(Расходка[Наименование расходного материала],MATCH(Расходка[№],Поиск_расходки[Индекс13],0)),"")</f>
        <v>DES, Calipso</v>
      </c>
      <c r="AF36" s="4" t="s">
        <v>6</v>
      </c>
      <c r="AG36" s="4" t="s">
        <v>163</v>
      </c>
    </row>
    <row r="37" spans="1:33">
      <c r="A37">
        <v>35.700000000000003</v>
      </c>
      <c r="B37" t="s">
        <v>6</v>
      </c>
      <c r="C37" s="196" t="s">
        <v>427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/>
      </c>
      <c r="Z37" s="144" t="str">
        <f>IFERROR(INDEX(Расходка[Наименование расходного материала],MATCH(Расходка[№],Поиск_расходки[Индекс9],0)),"")</f>
        <v/>
      </c>
      <c r="AA37" s="144" t="str">
        <f>IFERROR(INDEX(Расходка[Наименование расходного материала],MATCH(Расходка[№],Поиск_расходки[Индекс10],0)),"")</f>
        <v/>
      </c>
      <c r="AB37" s="144" t="str">
        <f>IFERROR(INDEX(Расходка[Наименование расходного материала],MATCH(Расходка[№],Поиск_расходки[Индекс11],0)),"")</f>
        <v/>
      </c>
      <c r="AC37" s="144" t="str">
        <f>IFERROR(INDEX(Расходка[Наименование расходного материала],MATCH(Расходка[№],Поиск_расходки[Индекс12],0)),"")</f>
        <v/>
      </c>
      <c r="AD37" s="144" t="str">
        <f>IFERROR(INDEX(Расходка[Наименование расходного материала],MATCH(Расходка[№],Поиск_расходки[Индекс13],0)),"")</f>
        <v/>
      </c>
      <c r="AF37" s="4" t="s">
        <v>6</v>
      </c>
      <c r="AG37" s="4" t="s">
        <v>165</v>
      </c>
    </row>
    <row r="38" spans="1:33">
      <c r="A38">
        <v>36.4</v>
      </c>
      <c r="B38" t="s">
        <v>6</v>
      </c>
      <c r="C38" s="163" t="s">
        <v>398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1</v>
      </c>
      <c r="K38" s="142">
        <f>IF(ISNUMBER(SEARCH('Карта учёта'!$B$19,Расходка[Наименование расходного материала])),MAX($K$1:K37)+1,0)</f>
        <v>1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/>
      </c>
      <c r="Z38" s="144" t="str">
        <f>IFERROR(INDEX(Расходка[Наименование расходного материала],MATCH(Расходка[№],Поиск_расходки[Индекс9],0)),"")</f>
        <v/>
      </c>
      <c r="AA38" s="144" t="str">
        <f>IFERROR(INDEX(Расходка[Наименование расходного материала],MATCH(Расходка[№],Поиск_расходки[Индекс10],0)),"")</f>
        <v/>
      </c>
      <c r="AB38" s="144" t="str">
        <f>IFERROR(INDEX(Расходка[Наименование расходного материала],MATCH(Расходка[№],Поиск_расходки[Индекс11],0)),"")</f>
        <v/>
      </c>
      <c r="AC38" s="144" t="str">
        <f>IFERROR(INDEX(Расходка[Наименование расходного материала],MATCH(Расходка[№],Поиск_расходки[Индекс12],0)),"")</f>
        <v/>
      </c>
      <c r="AD38" s="144" t="str">
        <f>IFERROR(INDEX(Расходка[Наименование расходного материала],MATCH(Расходка[№],Поиск_расходки[Индекс13],0)),"")</f>
        <v/>
      </c>
      <c r="AF38" s="4" t="s">
        <v>6</v>
      </c>
      <c r="AG38" s="4" t="s">
        <v>432</v>
      </c>
    </row>
    <row r="39" spans="1:33">
      <c r="A39">
        <v>37.1</v>
      </c>
      <c r="B39" t="s">
        <v>6</v>
      </c>
      <c r="C39" t="s">
        <v>454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/>
      </c>
      <c r="Z39" s="144" t="str">
        <f>IFERROR(INDEX(Расходка[Наименование расходного материала],MATCH(Расходка[№],Поиск_расходки[Индекс9],0)),"")</f>
        <v/>
      </c>
      <c r="AA39" s="144" t="str">
        <f>IFERROR(INDEX(Расходка[Наименование расходного материала],MATCH(Расходка[№],Поиск_расходки[Индекс10],0)),"")</f>
        <v/>
      </c>
      <c r="AB39" s="144" t="str">
        <f>IFERROR(INDEX(Расходка[Наименование расходного материала],MATCH(Расходка[№],Поиск_расходки[Индекс11],0)),"")</f>
        <v/>
      </c>
      <c r="AC39" s="144" t="str">
        <f>IFERROR(INDEX(Расходка[Наименование расходного материала],MATCH(Расходка[№],Поиск_расходки[Индекс12],0)),"")</f>
        <v/>
      </c>
      <c r="AD39" s="144" t="str">
        <f>IFERROR(INDEX(Расходка[Наименование расходного материала],MATCH(Расходка[№],Поиск_расходки[Индекс13],0)),"")</f>
        <v/>
      </c>
      <c r="AF39" s="4" t="s">
        <v>6</v>
      </c>
      <c r="AG39" s="4" t="s">
        <v>164</v>
      </c>
    </row>
    <row r="40" spans="1:33">
      <c r="A40">
        <v>37.799999999999997</v>
      </c>
      <c r="B40" t="s">
        <v>6</v>
      </c>
      <c r="C40" s="198" t="s">
        <v>443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/>
      </c>
      <c r="Z40" s="144" t="str">
        <f>IFERROR(INDEX(Расходка[Наименование расходного материала],MATCH(Расходка[№],Поиск_расходки[Индекс9],0)),"")</f>
        <v/>
      </c>
      <c r="AA40" s="144" t="str">
        <f>IFERROR(INDEX(Расходка[Наименование расходного материала],MATCH(Расходка[№],Поиск_расходки[Индекс10],0)),"")</f>
        <v/>
      </c>
      <c r="AB40" s="144" t="str">
        <f>IFERROR(INDEX(Расходка[Наименование расходного материала],MATCH(Расходка[№],Поиск_расходки[Индекс11],0)),"")</f>
        <v/>
      </c>
      <c r="AC40" s="144" t="str">
        <f>IFERROR(INDEX(Расходка[Наименование расходного материала],MATCH(Расходка[№],Поиск_расходки[Индекс12],0)),"")</f>
        <v/>
      </c>
      <c r="AD40" s="144" t="str">
        <f>IFERROR(INDEX(Расходка[Наименование расходного материала],MATCH(Расходка[№],Поиск_расходки[Индекс13],0)),"")</f>
        <v/>
      </c>
      <c r="AF40" s="4" t="s">
        <v>6</v>
      </c>
      <c r="AG40" s="4" t="s">
        <v>433</v>
      </c>
    </row>
    <row r="41" spans="1:33">
      <c r="A41">
        <v>38.5</v>
      </c>
      <c r="B41" t="s">
        <v>123</v>
      </c>
      <c r="C41" s="1" t="s">
        <v>399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/>
      </c>
      <c r="Z41" s="144" t="str">
        <f>IFERROR(INDEX(Расходка[Наименование расходного материала],MATCH(Расходка[№],Поиск_расходки[Индекс9],0)),"")</f>
        <v/>
      </c>
      <c r="AA41" s="144" t="str">
        <f>IFERROR(INDEX(Расходка[Наименование расходного материала],MATCH(Расходка[№],Поиск_расходки[Индекс10],0)),"")</f>
        <v/>
      </c>
      <c r="AB41" s="144" t="str">
        <f>IFERROR(INDEX(Расходка[Наименование расходного материала],MATCH(Расходка[№],Поиск_расходки[Индекс11],0)),"")</f>
        <v/>
      </c>
      <c r="AC41" s="144" t="str">
        <f>IFERROR(INDEX(Расходка[Наименование расходного материала],MATCH(Расходка[№],Поиск_расходки[Индекс12],0)),"")</f>
        <v/>
      </c>
      <c r="AD41" s="144" t="str">
        <f>IFERROR(INDEX(Расходка[Наименование расходного материала],MATCH(Расходка[№],Поиск_расходки[Индекс13],0)),"")</f>
        <v/>
      </c>
      <c r="AF41" s="4" t="s">
        <v>6</v>
      </c>
      <c r="AG41" s="4" t="s">
        <v>167</v>
      </c>
    </row>
    <row r="42" spans="1:33">
      <c r="A42">
        <v>39.200000000000003</v>
      </c>
      <c r="B42" t="s">
        <v>123</v>
      </c>
      <c r="C42" s="1" t="s">
        <v>425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/>
      </c>
      <c r="Z42" s="144" t="str">
        <f>IFERROR(INDEX(Расходка[Наименование расходного материала],MATCH(Расходка[№],Поиск_расходки[Индекс9],0)),"")</f>
        <v/>
      </c>
      <c r="AA42" s="144" t="str">
        <f>IFERROR(INDEX(Расходка[Наименование расходного материала],MATCH(Расходка[№],Поиск_расходки[Индекс10],0)),"")</f>
        <v/>
      </c>
      <c r="AB42" s="144" t="str">
        <f>IFERROR(INDEX(Расходка[Наименование расходного материала],MATCH(Расходка[№],Поиск_расходки[Индекс11],0)),"")</f>
        <v/>
      </c>
      <c r="AC42" s="144" t="str">
        <f>IFERROR(INDEX(Расходка[Наименование расходного материала],MATCH(Расходка[№],Поиск_расходки[Индекс12],0)),"")</f>
        <v/>
      </c>
      <c r="AD42" s="144" t="str">
        <f>IFERROR(INDEX(Расходка[Наименование расходного материала],MATCH(Расходка[№],Поиск_расходки[Индекс13],0)),"")</f>
        <v/>
      </c>
      <c r="AF42" s="4" t="s">
        <v>6</v>
      </c>
      <c r="AG42" s="4" t="s">
        <v>168</v>
      </c>
    </row>
    <row r="43" spans="1:33">
      <c r="A43">
        <v>39.9</v>
      </c>
      <c r="B43" t="s">
        <v>4</v>
      </c>
      <c r="C43" t="s">
        <v>444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/>
      </c>
      <c r="Z43" s="144" t="str">
        <f>IFERROR(INDEX(Расходка[Наименование расходного материала],MATCH(Расходка[№],Поиск_расходки[Индекс9],0)),"")</f>
        <v/>
      </c>
      <c r="AA43" s="144" t="str">
        <f>IFERROR(INDEX(Расходка[Наименование расходного материала],MATCH(Расходка[№],Поиск_расходки[Индекс10],0)),"")</f>
        <v/>
      </c>
      <c r="AB43" s="144" t="str">
        <f>IFERROR(INDEX(Расходка[Наименование расходного материала],MATCH(Расходка[№],Поиск_расходки[Индекс11],0)),"")</f>
        <v/>
      </c>
      <c r="AC43" s="144" t="str">
        <f>IFERROR(INDEX(Расходка[Наименование расходного материала],MATCH(Расходка[№],Поиск_расходки[Индекс12],0)),"")</f>
        <v/>
      </c>
      <c r="AD43" s="144" t="str">
        <f>IFERROR(INDEX(Расходка[Наименование расходного материала],MATCH(Расходка[№],Поиск_расходки[Индекс13],0)),"")</f>
        <v/>
      </c>
      <c r="AF43" s="4" t="s">
        <v>6</v>
      </c>
      <c r="AG43" s="4" t="s">
        <v>419</v>
      </c>
    </row>
    <row r="44" spans="1:33">
      <c r="A44">
        <v>40.6</v>
      </c>
      <c r="B44" t="s">
        <v>4</v>
      </c>
      <c r="C44" t="s">
        <v>445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/>
      </c>
      <c r="Z44" s="144" t="str">
        <f>IFERROR(INDEX(Расходка[Наименование расходного материала],MATCH(Расходка[№],Поиск_расходки[Индекс9],0)),"")</f>
        <v/>
      </c>
      <c r="AA44" s="144" t="str">
        <f>IFERROR(INDEX(Расходка[Наименование расходного материала],MATCH(Расходка[№],Поиск_расходки[Индекс10],0)),"")</f>
        <v/>
      </c>
      <c r="AB44" s="144" t="str">
        <f>IFERROR(INDEX(Расходка[Наименование расходного материала],MATCH(Расходка[№],Поиск_расходки[Индекс11],0)),"")</f>
        <v/>
      </c>
      <c r="AC44" s="144" t="str">
        <f>IFERROR(INDEX(Расходка[Наименование расходного материала],MATCH(Расходка[№],Поиск_расходки[Индекс12],0)),"")</f>
        <v/>
      </c>
      <c r="AD44" s="144" t="str">
        <f>IFERROR(INDEX(Расходка[Наименование расходного материала],MATCH(Расходка[№],Поиск_расходки[Индекс13],0)),"")</f>
        <v/>
      </c>
      <c r="AF44" s="4" t="s">
        <v>6</v>
      </c>
      <c r="AG44" s="4" t="s">
        <v>420</v>
      </c>
    </row>
    <row r="45" spans="1:33">
      <c r="A45">
        <v>41.3</v>
      </c>
      <c r="B45" t="s">
        <v>4</v>
      </c>
      <c r="C45" t="s">
        <v>400</v>
      </c>
      <c r="E45" s="142">
        <f>IF(ISNUMBER(SEARCH('Карта учёта'!$B$13,Расходка[[#This Row],[Наименование расходного материала]])),MAX($E$1:E44)+1,0)</f>
        <v>1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/>
      </c>
      <c r="Z45" s="144" t="str">
        <f>IFERROR(INDEX(Расходка[Наименование расходного материала],MATCH(Расходка[№],Поиск_расходки[Индекс9],0)),"")</f>
        <v/>
      </c>
      <c r="AA45" s="144" t="str">
        <f>IFERROR(INDEX(Расходка[Наименование расходного материала],MATCH(Расходка[№],Поиск_расходки[Индекс10],0)),"")</f>
        <v/>
      </c>
      <c r="AB45" s="144" t="str">
        <f>IFERROR(INDEX(Расходка[Наименование расходного материала],MATCH(Расходка[№],Поиск_расходки[Индекс11],0)),"")</f>
        <v/>
      </c>
      <c r="AC45" s="144" t="str">
        <f>IFERROR(INDEX(Расходка[Наименование расходного материала],MATCH(Расходка[№],Поиск_расходки[Индекс12],0)),"")</f>
        <v/>
      </c>
      <c r="AD45" s="144" t="str">
        <f>IFERROR(INDEX(Расходка[Наименование расходного материала],MATCH(Расходка[№],Поиск_расходки[Индекс13],0)),"")</f>
        <v/>
      </c>
      <c r="AF45" s="4" t="s">
        <v>6</v>
      </c>
      <c r="AG45" s="4" t="s">
        <v>421</v>
      </c>
    </row>
    <row r="46" spans="1:33">
      <c r="A46">
        <v>42</v>
      </c>
      <c r="B46" t="s">
        <v>4</v>
      </c>
      <c r="C46" t="s">
        <v>401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>Launcher 6F AL 1</v>
      </c>
      <c r="Z46" s="144" t="str">
        <f>IFERROR(INDEX(Расходка[Наименование расходного материала],MATCH(Расходка[№],Поиск_расходки[Индекс9],0)),"")</f>
        <v>Launcher 6F AL 1</v>
      </c>
      <c r="AA46" s="144" t="str">
        <f>IFERROR(INDEX(Расходка[Наименование расходного материала],MATCH(Расходка[№],Поиск_расходки[Индекс10],0)),"")</f>
        <v>Launcher 6F AL 1</v>
      </c>
      <c r="AB46" s="144" t="str">
        <f>IFERROR(INDEX(Расходка[Наименование расходного материала],MATCH(Расходка[№],Поиск_расходки[Индекс11],0)),"")</f>
        <v>Launcher 6F AL 1</v>
      </c>
      <c r="AC46" s="144" t="str">
        <f>IFERROR(INDEX(Расходка[Наименование расходного материала],MATCH(Расходка[№],Поиск_расходки[Индекс12],0)),"")</f>
        <v>Launcher 6F AL 1</v>
      </c>
      <c r="AD46" s="144" t="str">
        <f>IFERROR(INDEX(Расходка[Наименование расходного материала],MATCH(Расходка[№],Поиск_расходки[Индекс13],0)),"")</f>
        <v>Launcher 6F AL 1</v>
      </c>
      <c r="AF46" s="4" t="s">
        <v>6</v>
      </c>
      <c r="AG46" s="4" t="s">
        <v>435</v>
      </c>
    </row>
    <row r="47" spans="1:33">
      <c r="A47">
        <v>42.7</v>
      </c>
      <c r="B47" t="s">
        <v>4</v>
      </c>
      <c r="C47" t="s">
        <v>402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422</v>
      </c>
    </row>
    <row r="48" spans="1:33">
      <c r="A48">
        <v>43.4</v>
      </c>
      <c r="B48" t="s">
        <v>4</v>
      </c>
      <c r="C48" t="s">
        <v>403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436</v>
      </c>
    </row>
    <row r="49" spans="1:33">
      <c r="A49">
        <v>44.1</v>
      </c>
      <c r="B49" t="s">
        <v>4</v>
      </c>
      <c r="C49" t="s">
        <v>409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44.8</v>
      </c>
      <c r="B50" t="s">
        <v>4</v>
      </c>
      <c r="C50" t="s">
        <v>404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45.5</v>
      </c>
      <c r="B51" t="s">
        <v>4</v>
      </c>
      <c r="C51" t="s">
        <v>405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46.2</v>
      </c>
      <c r="B52" t="s">
        <v>4</v>
      </c>
      <c r="C52" t="s">
        <v>416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2">
        <f>IF(ISNUMBER(SEARCH('Карта учёта'!$B$23,Расходка[Наименование расходного материала])),MAX($O$1:O51)+1,0)</f>
        <v>51</v>
      </c>
      <c r="P52" s="142">
        <f>IF(ISNUMBER(SEARCH('Карта учёта'!$B$24,Расходка[Наименование расходного материала])),MAX($P$1:P51)+1,0)</f>
        <v>51</v>
      </c>
      <c r="Q52" s="142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46.9</v>
      </c>
      <c r="B53" t="s">
        <v>4</v>
      </c>
      <c r="C53" t="s">
        <v>415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2">
        <f>IF(ISNUMBER(SEARCH('Карта учёта'!$B$23,Расходка[Наименование расходного материала])),MAX($O$1:O52)+1,0)</f>
        <v>52</v>
      </c>
      <c r="P53" s="142">
        <f>IF(ISNUMBER(SEARCH('Карта учёта'!$B$24,Расходка[Наименование расходного материала])),MAX($P$1:P52)+1,0)</f>
        <v>52</v>
      </c>
      <c r="Q53" s="142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47.6</v>
      </c>
      <c r="B54" t="s">
        <v>367</v>
      </c>
      <c r="C54" s="1" t="s">
        <v>406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2">
        <f>IF(ISNUMBER(SEARCH('Карта учёта'!$B$23,Расходка[Наименование расходного материала])),MAX($O$1:O53)+1,0)</f>
        <v>53</v>
      </c>
      <c r="P54" s="142">
        <f>IF(ISNUMBER(SEARCH('Карта учёта'!$B$24,Расходка[Наименование расходного материала])),MAX($P$1:P53)+1,0)</f>
        <v>53</v>
      </c>
      <c r="Q54" s="142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430</v>
      </c>
    </row>
    <row r="55" spans="1:33">
      <c r="A55">
        <v>48.3</v>
      </c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49</v>
      </c>
      <c r="C56" s="1"/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>Launcher 6F JR 3.5</v>
      </c>
      <c r="Z56" s="144" t="str">
        <f>IFERROR(INDEX(Расходка[Наименование расходного материала],MATCH(Расходка[№],Поиск_расходки[Индекс9],0)),"")</f>
        <v>Launcher 6F JR 3.5</v>
      </c>
      <c r="AA56" s="144" t="str">
        <f>IFERROR(INDEX(Расходка[Наименование расходного материала],MATCH(Расходка[№],Поиск_расходки[Индекс10],0)),"")</f>
        <v>Launcher 6F JR 3.5</v>
      </c>
      <c r="AB56" s="144" t="str">
        <f>IFERROR(INDEX(Расходка[Наименование расходного материала],MATCH(Расходка[№],Поиск_расходки[Индекс11],0)),"")</f>
        <v>Launcher 6F JR 3.5</v>
      </c>
      <c r="AC56" s="144" t="str">
        <f>IFERROR(INDEX(Расходка[Наименование расходного материала],MATCH(Расходка[№],Поиск_расходки[Индекс12],0)),"")</f>
        <v>Launcher 6F JR 3.5</v>
      </c>
      <c r="AD56" s="144" t="str">
        <f>IFERROR(INDEX(Расходка[Наименование расходного материала],MATCH(Расходка[№],Поиск_расходки[Индекс13],0)),"")</f>
        <v>Launcher 6F JR 3.5</v>
      </c>
      <c r="AF56" s="4" t="s">
        <v>6</v>
      </c>
      <c r="AG56" s="4" t="s">
        <v>174</v>
      </c>
    </row>
    <row r="57" spans="1:33">
      <c r="A57">
        <v>49.7</v>
      </c>
      <c r="E57" s="142">
        <f>IF(ISNUMBER(SEARCH('Карта учёта'!$B$13,Расходка[[#This Row],[Наименование расходного материала]])),MAX($E$1:E63)+1,0)</f>
        <v>0</v>
      </c>
      <c r="F57" s="142">
        <f>IF(ISNUMBER(SEARCH('Карта учёта'!$B$14,Расходка[[#This Row],[Наименование расходного материала]])),MAX($F$1:F63)+1,0)</f>
        <v>0</v>
      </c>
      <c r="G57" s="142">
        <f>IF(ISNUMBER(SEARCH('Карта учёта'!$B$15,Расходка[Наименование расходного материала])),MAX($G$1:G63)+1,0)</f>
        <v>0</v>
      </c>
      <c r="H57" s="142">
        <f>IF(ISNUMBER(SEARCH('Карта учёта'!$B$16,Расходка[Наименование расходного материала])),MAX($H$1:H63)+1,0)</f>
        <v>0</v>
      </c>
      <c r="I57" s="142">
        <f>IF(ISNUMBER(SEARCH('Карта учёта'!$B$17,Расходка[Наименование расходного материала])),MAX($I$1:I63)+1,0)</f>
        <v>0</v>
      </c>
      <c r="J57" s="142">
        <f>IF(ISNUMBER(SEARCH('Карта учёта'!$B$18,Расходка[Наименование расходного материала])),MAX($J$1:J63)+1,0)</f>
        <v>0</v>
      </c>
      <c r="K57" s="142">
        <f>IF(ISNUMBER(SEARCH('Карта учёта'!$B$19,Расходка[Наименование расходного материала])),MAX($K$1:K63)+1,0)</f>
        <v>0</v>
      </c>
      <c r="L57" s="142">
        <f>IF(ISNUMBER(SEARCH('Карта учёта'!$B$20,Расходка[Наименование расходного материала])),MAX($L$1:L63)+1,0)</f>
        <v>0</v>
      </c>
      <c r="M57" s="142">
        <f>IF(ISNUMBER(SEARCH('Карта учёта'!$B$21,Расходка[Наименование расходного материала])),MAX($M$1:M63)+1,0)</f>
        <v>0</v>
      </c>
      <c r="N57" s="142">
        <f>IF(ISNUMBER(SEARCH('Карта учёта'!$B$22,Расходка[Наименование расходного материала])),MAX($N$1:N63)+1,0)</f>
        <v>0</v>
      </c>
      <c r="O57" s="142">
        <f>IF(ISNUMBER(SEARCH('Карта учёта'!$B$23,Расходка[Наименование расходного материала])),MAX($O$1:O63)+1,0)</f>
        <v>0</v>
      </c>
      <c r="P57" s="142">
        <f>IF(ISNUMBER(SEARCH('Карта учёта'!$B$24,Расходка[Наименование расходного материала])),MAX($P$1:P63)+1,0)</f>
        <v>0</v>
      </c>
      <c r="Q57" s="142">
        <f>IF(ISNUMBER(SEARCH('Карта учёта'!$B$25,Расходка[Наименование расходного материала])),MAX($Q$1:Q63)+1,0)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50.4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59">
        <v>51.1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0</v>
      </c>
      <c r="K59" s="142">
        <f>IF(ISNUMBER(SEARCH('Карта учёта'!$B$19,Расходка[Наименование расходного материала])),MAX($K$1:K58)+1,0)</f>
        <v>0</v>
      </c>
      <c r="L59" s="142">
        <f>IF(ISNUMBER(SEARCH('Карта учёта'!$B$20,Расходка[Наименование расходного материала])),MAX($L$1:L58)+1,0)</f>
        <v>0</v>
      </c>
      <c r="M59" s="142">
        <f>IF(ISNUMBER(SEARCH('Карта учёта'!$B$21,Расходка[Наименование расходного материала])),MAX($M$1:M58)+1,0)</f>
        <v>0</v>
      </c>
      <c r="N59" s="142">
        <f>IF(ISNUMBER(SEARCH('Карта учёта'!$B$22,Расходка[Наименование расходного материала])),MAX($N$1:N58)+1,0)</f>
        <v>0</v>
      </c>
      <c r="O59" s="142">
        <f>IF(ISNUMBER(SEARCH('Карта учёта'!$B$23,Расходка[Наименование расходного материала])),MAX($O$1:O58)+1,0)</f>
        <v>0</v>
      </c>
      <c r="P59" s="142">
        <f>IF(ISNUMBER(SEARCH('Карта учёта'!$B$24,Расходка[Наименование расходного материала])),MAX($P$1:P58)+1,0)</f>
        <v>0</v>
      </c>
      <c r="Q59" s="142">
        <f>IF(ISNUMBER(SEARCH('Карта учёта'!$B$25,Расходка[Наименование расходного материала])),MAX($Q$1:Q58)+1,0)</f>
        <v>0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/>
      </c>
      <c r="X59" s="144" t="str">
        <f>IFERROR(INDEX(Расходка[Наименование расходного материала],MATCH(Расходка[№],Поиск_расходки[Индекс7],0)),"")</f>
        <v/>
      </c>
      <c r="Y59" s="144" t="str">
        <f>IFERROR(INDEX(Расходка[Наименование расходного материала],MATCH(Расходка[№],Поиск_расходки[Индекс8],0)),"")</f>
        <v/>
      </c>
      <c r="Z59" s="144" t="str">
        <f>IFERROR(INDEX(Расходка[Наименование расходного материала],MATCH(Расходка[№],Поиск_расходки[Индекс9],0)),"")</f>
        <v/>
      </c>
      <c r="AA59" s="144" t="str">
        <f>IFERROR(INDEX(Расходка[Наименование расходного материала],MATCH(Расходка[№],Поиск_расходки[Индекс10],0)),"")</f>
        <v/>
      </c>
      <c r="AB59" s="144" t="str">
        <f>IFERROR(INDEX(Расходка[Наименование расходного материала],MATCH(Расходка[№],Поиск_расходки[Индекс11],0)),"")</f>
        <v/>
      </c>
      <c r="AC59" s="144" t="str">
        <f>IFERROR(INDEX(Расходка[Наименование расходного материала],MATCH(Расходка[№],Поиск_расходки[Индекс12],0)),"")</f>
        <v/>
      </c>
      <c r="AD59" s="144" t="str">
        <f>IFERROR(INDEX(Расходка[Наименование расходного материала],MATCH(Расходка[№],Поиск_расходки[Индекс13],0)),"")</f>
        <v/>
      </c>
      <c r="AF59" s="4" t="s">
        <v>6</v>
      </c>
      <c r="AG59" s="4" t="s">
        <v>112</v>
      </c>
    </row>
    <row r="60" spans="1:33"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0</v>
      </c>
      <c r="K60" s="142">
        <f>IF(ISNUMBER(SEARCH('Карта учёта'!$B$19,Расходка[Наименование расходного материала])),MAX($K$1:K59)+1,0)</f>
        <v>0</v>
      </c>
      <c r="L60" s="142">
        <f>IF(ISNUMBER(SEARCH('Карта учёта'!$B$20,Расходка[Наименование расходного материала])),MAX($L$1:L59)+1,0)</f>
        <v>0</v>
      </c>
      <c r="M60" s="142">
        <f>IF(ISNUMBER(SEARCH('Карта учёта'!$B$21,Расходка[Наименование расходного материала])),MAX($M$1:M59)+1,0)</f>
        <v>0</v>
      </c>
      <c r="N60" s="142">
        <f>IF(ISNUMBER(SEARCH('Карта учёта'!$B$22,Расходка[Наименование расходного материала])),MAX($N$1:N59)+1,0)</f>
        <v>0</v>
      </c>
      <c r="O60" s="142">
        <f>IF(ISNUMBER(SEARCH('Карта учёта'!$B$23,Расходка[Наименование расходного материала])),MAX($O$1:O59)+1,0)</f>
        <v>0</v>
      </c>
      <c r="P60" s="142">
        <f>IF(ISNUMBER(SEARCH('Карта учёта'!$B$24,Расходка[Наименование расходного материала])),MAX($P$1:P59)+1,0)</f>
        <v>0</v>
      </c>
      <c r="Q60" s="142">
        <f>IF(ISNUMBER(SEARCH('Карта учёта'!$B$25,Расходка[Наименование расходного материала])),MAX($Q$1:Q59)+1,0)</f>
        <v>0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/>
      </c>
      <c r="X60" s="144" t="str">
        <f>IFERROR(INDEX(Расходка[Наименование расходного материала],MATCH(Расходка[№],Поиск_расходки[Индекс7],0)),"")</f>
        <v/>
      </c>
      <c r="Y60" s="144" t="str">
        <f>IFERROR(INDEX(Расходка[Наименование расходного материала],MATCH(Расходка[№],Поиск_расходки[Индекс8],0)),"")</f>
        <v/>
      </c>
      <c r="Z60" s="144" t="str">
        <f>IFERROR(INDEX(Расходка[Наименование расходного материала],MATCH(Расходка[№],Поиск_расходки[Индекс9],0)),"")</f>
        <v/>
      </c>
      <c r="AA60" s="144" t="str">
        <f>IFERROR(INDEX(Расходка[Наименование расходного материала],MATCH(Расходка[№],Поиск_расходки[Индекс10],0)),"")</f>
        <v/>
      </c>
      <c r="AB60" s="144" t="str">
        <f>IFERROR(INDEX(Расходка[Наименование расходного материала],MATCH(Расходка[№],Поиск_расходки[Индекс11],0)),"")</f>
        <v/>
      </c>
      <c r="AC60" s="144" t="str">
        <f>IFERROR(INDEX(Расходка[Наименование расходного материала],MATCH(Расходка[№],Поиск_расходки[Индекс12],0)),"")</f>
        <v/>
      </c>
      <c r="AD60" s="144" t="str">
        <f>IFERROR(INDEX(Расходка[Наименование расходного материала],MATCH(Расходка[№],Поиск_расходки[Индекс13],0)),"")</f>
        <v/>
      </c>
      <c r="AF60" s="4" t="s">
        <v>6</v>
      </c>
      <c r="AG60" s="4" t="s">
        <v>161</v>
      </c>
    </row>
    <row r="61" spans="1:33"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0</v>
      </c>
      <c r="K61" s="142">
        <f>IF(ISNUMBER(SEARCH('Карта учёта'!$B$19,Расходка[Наименование расходного материала])),MAX($K$1:K60)+1,0)</f>
        <v>0</v>
      </c>
      <c r="L61" s="142">
        <f>IF(ISNUMBER(SEARCH('Карта учёта'!$B$20,Расходка[Наименование расходного материала])),MAX($L$1:L60)+1,0)</f>
        <v>0</v>
      </c>
      <c r="M61" s="142">
        <f>IF(ISNUMBER(SEARCH('Карта учёта'!$B$21,Расходка[Наименование расходного материала])),MAX($M$1:M60)+1,0)</f>
        <v>0</v>
      </c>
      <c r="N61" s="142">
        <f>IF(ISNUMBER(SEARCH('Карта учёта'!$B$22,Расходка[Наименование расходного материала])),MAX($N$1:N60)+1,0)</f>
        <v>0</v>
      </c>
      <c r="O61" s="142">
        <f>IF(ISNUMBER(SEARCH('Карта учёта'!$B$23,Расходка[Наименование расходного материала])),MAX($O$1:O60)+1,0)</f>
        <v>0</v>
      </c>
      <c r="P61" s="142">
        <f>IF(ISNUMBER(SEARCH('Карта учёта'!$B$24,Расходка[Наименование расходного материала])),MAX($P$1:P60)+1,0)</f>
        <v>0</v>
      </c>
      <c r="Q61" s="142">
        <f>IF(ISNUMBER(SEARCH('Карта учёта'!$B$25,Расходка[Наименование расходного материала])),MAX($Q$1:Q60)+1,0)</f>
        <v>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/>
      </c>
      <c r="X61" s="144" t="str">
        <f>IFERROR(INDEX(Расходка[Наименование расходного материала],MATCH(Расходка[№],Поиск_расходки[Индекс7],0)),"")</f>
        <v/>
      </c>
      <c r="Y61" s="144" t="str">
        <f>IFERROR(INDEX(Расходка[Наименование расходного материала],MATCH(Расходка[№],Поиск_расходки[Индекс8],0)),"")</f>
        <v/>
      </c>
      <c r="Z61" s="144" t="str">
        <f>IFERROR(INDEX(Расходка[Наименование расходного материала],MATCH(Расходка[№],Поиск_расходки[Индекс9],0)),"")</f>
        <v/>
      </c>
      <c r="AA61" s="144" t="str">
        <f>IFERROR(INDEX(Расходка[Наименование расходного материала],MATCH(Расходка[№],Поиск_расходки[Индекс10],0)),"")</f>
        <v/>
      </c>
      <c r="AB61" s="144" t="str">
        <f>IFERROR(INDEX(Расходка[Наименование расходного материала],MATCH(Расходка[№],Поиск_расходки[Индекс11],0)),"")</f>
        <v/>
      </c>
      <c r="AC61" s="144" t="str">
        <f>IFERROR(INDEX(Расходка[Наименование расходного материала],MATCH(Расходка[№],Поиск_расходки[Индекс12],0)),"")</f>
        <v/>
      </c>
      <c r="AD61" s="144" t="str">
        <f>IFERROR(INDEX(Расходка[Наименование расходного материала],MATCH(Расходка[№],Поиск_расходки[Индекс13],0)),"")</f>
        <v/>
      </c>
      <c r="AF61" s="4" t="s">
        <v>6</v>
      </c>
      <c r="AG61" s="4" t="s">
        <v>176</v>
      </c>
    </row>
    <row r="62" spans="1:33"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0</v>
      </c>
      <c r="K62" s="142">
        <f>IF(ISNUMBER(SEARCH('Карта учёта'!$B$19,Расходка[Наименование расходного материала])),MAX($K$1:K61)+1,0)</f>
        <v>0</v>
      </c>
      <c r="L62" s="142">
        <f>IF(ISNUMBER(SEARCH('Карта учёта'!$B$20,Расходка[Наименование расходного материала])),MAX($L$1:L61)+1,0)</f>
        <v>0</v>
      </c>
      <c r="M62" s="142">
        <f>IF(ISNUMBER(SEARCH('Карта учёта'!$B$21,Расходка[Наименование расходного материала])),MAX($M$1:M61)+1,0)</f>
        <v>0</v>
      </c>
      <c r="N62" s="142">
        <f>IF(ISNUMBER(SEARCH('Карта учёта'!$B$22,Расходка[Наименование расходного материала])),MAX($N$1:N61)+1,0)</f>
        <v>0</v>
      </c>
      <c r="O62" s="142">
        <f>IF(ISNUMBER(SEARCH('Карта учёта'!$B$23,Расходка[Наименование расходного материала])),MAX($O$1:O61)+1,0)</f>
        <v>0</v>
      </c>
      <c r="P62" s="142">
        <f>IF(ISNUMBER(SEARCH('Карта учёта'!$B$24,Расходка[Наименование расходного материала])),MAX($P$1:P61)+1,0)</f>
        <v>0</v>
      </c>
      <c r="Q62" s="142">
        <f>IF(ISNUMBER(SEARCH('Карта учёта'!$B$25,Расходка[Наименование расходного материала])),MAX($Q$1:Q61)+1,0)</f>
        <v>0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/>
      </c>
      <c r="X62" s="144" t="str">
        <f>IFERROR(INDEX(Расходка[Наименование расходного материала],MATCH(Расходка[№],Поиск_расходки[Индекс7],0)),"")</f>
        <v/>
      </c>
      <c r="Y62" s="144" t="str">
        <f>IFERROR(INDEX(Расходка[Наименование расходного материала],MATCH(Расходка[№],Поиск_расходки[Индекс8],0)),"")</f>
        <v/>
      </c>
      <c r="Z62" s="144" t="str">
        <f>IFERROR(INDEX(Расходка[Наименование расходного материала],MATCH(Расходка[№],Поиск_расходки[Индекс9],0)),"")</f>
        <v/>
      </c>
      <c r="AA62" s="144" t="str">
        <f>IFERROR(INDEX(Расходка[Наименование расходного материала],MATCH(Расходка[№],Поиск_расходки[Индекс10],0)),"")</f>
        <v/>
      </c>
      <c r="AB62" s="144" t="str">
        <f>IFERROR(INDEX(Расходка[Наименование расходного материала],MATCH(Расходка[№],Поиск_расходки[Индекс11],0)),"")</f>
        <v/>
      </c>
      <c r="AC62" s="144" t="str">
        <f>IFERROR(INDEX(Расходка[Наименование расходного материала],MATCH(Расходка[№],Поиск_расходки[Индекс12],0)),"")</f>
        <v/>
      </c>
      <c r="AD62" s="144" t="str">
        <f>IFERROR(INDEX(Расходка[Наименование расходного материала],MATCH(Расходка[№],Поиск_расходки[Индекс13],0)),"")</f>
        <v/>
      </c>
      <c r="AF62" s="4" t="s">
        <v>6</v>
      </c>
      <c r="AG62" s="4" t="s">
        <v>166</v>
      </c>
    </row>
    <row r="63" spans="1:33"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59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465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471</v>
      </c>
    </row>
    <row r="52" spans="1:2">
      <c r="A52" t="s">
        <v>369</v>
      </c>
      <c r="B52" t="s">
        <v>466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468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2022-12-13T13:03:12Z</cp:lastPrinted>
  <dcterms:created xsi:type="dcterms:W3CDTF">2015-06-05T18:19:34Z</dcterms:created>
  <dcterms:modified xsi:type="dcterms:W3CDTF">2022-12-13T13:06:05Z</dcterms:modified>
</cp:coreProperties>
</file>