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1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0" i="1"/>
  <c r="R61" i="1"/>
  <c r="R62" i="1"/>
  <c r="R63" i="1"/>
  <c r="S60" i="1"/>
  <c r="S61" i="1"/>
  <c r="S62" i="1"/>
  <c r="S63" i="1"/>
  <c r="T60" i="1"/>
  <c r="T61" i="1"/>
  <c r="T62" i="1"/>
  <c r="T63" i="1"/>
  <c r="U60" i="1"/>
  <c r="U61" i="1"/>
  <c r="U62" i="1"/>
  <c r="U63" i="1"/>
  <c r="V60" i="1"/>
  <c r="V61" i="1"/>
  <c r="V62" i="1"/>
  <c r="V63" i="1"/>
  <c r="W60" i="1"/>
  <c r="W61" i="1"/>
  <c r="W62" i="1"/>
  <c r="W63" i="1"/>
  <c r="X60" i="1"/>
  <c r="X61" i="1"/>
  <c r="X62" i="1"/>
  <c r="X63" i="1"/>
  <c r="Y60" i="1"/>
  <c r="Y61" i="1"/>
  <c r="Y62" i="1"/>
  <c r="Y63" i="1"/>
  <c r="Z60" i="1"/>
  <c r="Z61" i="1"/>
  <c r="Z62" i="1"/>
  <c r="Z63" i="1"/>
  <c r="AA60" i="1"/>
  <c r="AA61" i="1"/>
  <c r="AA62" i="1"/>
  <c r="AA63" i="1"/>
  <c r="AB60" i="1"/>
  <c r="AB61" i="1"/>
  <c r="AB62" i="1"/>
  <c r="AB63" i="1"/>
  <c r="AC60" i="1"/>
  <c r="AC61" i="1"/>
  <c r="AC62" i="1"/>
  <c r="AC63" i="1"/>
  <c r="AD60" i="1"/>
  <c r="AD61" i="1"/>
  <c r="AD62" i="1"/>
  <c r="AD63" i="1"/>
  <c r="C4" i="5" l="1"/>
  <c r="E58" i="1" l="1"/>
  <c r="F58" i="1"/>
  <c r="S59" i="1" s="1"/>
  <c r="G58" i="1"/>
  <c r="H58" i="1"/>
  <c r="I58" i="1"/>
  <c r="J58" i="1"/>
  <c r="K58" i="1"/>
  <c r="L58" i="1"/>
  <c r="M58" i="1"/>
  <c r="N58" i="1"/>
  <c r="AA59" i="1" s="1"/>
  <c r="O58" i="1"/>
  <c r="AB59" i="1" s="1"/>
  <c r="P58" i="1"/>
  <c r="AC59" i="1" s="1"/>
  <c r="Q58" i="1"/>
  <c r="AD59" i="1" s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F54" i="1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P13" i="1"/>
  <c r="O11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I51" i="1"/>
  <c r="H49" i="1"/>
  <c r="Q32" i="1"/>
  <c r="AD31" i="1"/>
  <c r="Q33" i="1"/>
  <c r="AD17" i="1" s="1"/>
  <c r="N28" i="1"/>
  <c r="N29" i="1" s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J54" i="1" l="1"/>
  <c r="W56" i="1" s="1"/>
  <c r="W47" i="1"/>
  <c r="W49" i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W51" i="1" l="1"/>
  <c r="W58" i="1"/>
  <c r="W40" i="1"/>
  <c r="W43" i="1"/>
  <c r="W39" i="1"/>
  <c r="W42" i="1"/>
  <c r="W44" i="1"/>
  <c r="W41" i="1"/>
  <c r="W46" i="1"/>
  <c r="W45" i="1"/>
  <c r="W59" i="1"/>
  <c r="W48" i="1"/>
  <c r="W52" i="1"/>
  <c r="W55" i="1"/>
  <c r="W53" i="1"/>
  <c r="W57" i="1"/>
  <c r="W54" i="1"/>
  <c r="W50" i="1"/>
  <c r="I53" i="1"/>
  <c r="H51" i="1"/>
  <c r="H52" i="1" s="1"/>
  <c r="H53" i="1" s="1"/>
  <c r="H54" i="1" s="1"/>
  <c r="U59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I54" i="1" l="1"/>
  <c r="V59" i="1" s="1"/>
  <c r="U52" i="1"/>
  <c r="U42" i="1"/>
  <c r="U57" i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V46" i="1" l="1"/>
  <c r="V58" i="1"/>
  <c r="V43" i="1"/>
  <c r="V40" i="1"/>
  <c r="V47" i="1"/>
  <c r="V45" i="1"/>
  <c r="V50" i="1"/>
  <c r="V53" i="1"/>
  <c r="V55" i="1"/>
  <c r="V57" i="1"/>
  <c r="V49" i="1"/>
  <c r="V44" i="1"/>
  <c r="V52" i="1"/>
  <c r="V48" i="1"/>
  <c r="V42" i="1"/>
  <c r="V51" i="1"/>
  <c r="V39" i="1"/>
  <c r="V41" i="1"/>
  <c r="V56" i="1"/>
  <c r="V54" i="1"/>
  <c r="F52" i="1"/>
  <c r="AD36" i="1"/>
  <c r="Q37" i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AD37" i="1" l="1"/>
  <c r="F53" i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2" i="1"/>
  <c r="G51" i="1"/>
  <c r="AD39" i="1"/>
  <c r="AA35" i="1"/>
  <c r="AC35" i="1"/>
  <c r="AC23" i="1"/>
  <c r="Q40" i="1"/>
  <c r="O45" i="1"/>
  <c r="O46" i="1" s="1"/>
  <c r="AB46" i="1" s="1"/>
  <c r="N45" i="1"/>
  <c r="N46" i="1" s="1"/>
  <c r="N47" i="1" s="1"/>
  <c r="AA47" i="1" s="1"/>
  <c r="P45" i="1"/>
  <c r="P46" i="1" s="1"/>
  <c r="P47" i="1" s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G52" i="1" l="1"/>
  <c r="K54" i="1"/>
  <c r="X56" i="1" s="1"/>
  <c r="X52" i="1"/>
  <c r="X46" i="1"/>
  <c r="X45" i="1"/>
  <c r="X44" i="1"/>
  <c r="X48" i="1"/>
  <c r="X57" i="1"/>
  <c r="X58" i="1"/>
  <c r="X54" i="1"/>
  <c r="X50" i="1"/>
  <c r="X53" i="1"/>
  <c r="X49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X41" i="1" l="1"/>
  <c r="G53" i="1"/>
  <c r="X43" i="1"/>
  <c r="X39" i="1"/>
  <c r="X51" i="1"/>
  <c r="X47" i="1"/>
  <c r="X40" i="1"/>
  <c r="X59" i="1"/>
  <c r="X42" i="1"/>
  <c r="X55" i="1"/>
  <c r="E49" i="1"/>
  <c r="E50" i="1" s="1"/>
  <c r="AC45" i="1"/>
  <c r="P49" i="1"/>
  <c r="P50" i="1" s="1"/>
  <c r="AA45" i="1"/>
  <c r="N49" i="1"/>
  <c r="N50" i="1" s="1"/>
  <c r="AB35" i="1"/>
  <c r="AC28" i="1"/>
  <c r="Q42" i="1"/>
  <c r="AD22" i="1"/>
  <c r="Q43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T39" i="1" s="1"/>
  <c r="T49" i="1"/>
  <c r="R2" i="1"/>
  <c r="E51" i="1"/>
  <c r="N51" i="1"/>
  <c r="N52" i="1" s="1"/>
  <c r="N53" i="1" s="1"/>
  <c r="N54" i="1" s="1"/>
  <c r="P51" i="1"/>
  <c r="P52" i="1" s="1"/>
  <c r="P53" i="1" s="1"/>
  <c r="P54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T47" i="1" l="1"/>
  <c r="T46" i="1"/>
  <c r="T56" i="1"/>
  <c r="T59" i="1"/>
  <c r="T48" i="1"/>
  <c r="T42" i="1"/>
  <c r="T51" i="1"/>
  <c r="T54" i="1"/>
  <c r="T41" i="1"/>
  <c r="T45" i="1"/>
  <c r="T53" i="1"/>
  <c r="T44" i="1"/>
  <c r="T43" i="1"/>
  <c r="T50" i="1"/>
  <c r="T52" i="1"/>
  <c r="T55" i="1"/>
  <c r="T40" i="1"/>
  <c r="T57" i="1"/>
  <c r="T58" i="1"/>
  <c r="AA20" i="1"/>
  <c r="AC20" i="1"/>
  <c r="E52" i="1"/>
  <c r="AC58" i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O54" i="1" s="1"/>
  <c r="AB20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E53" i="1" l="1"/>
  <c r="AB58" i="1"/>
  <c r="AB14" i="1"/>
  <c r="AB53" i="1"/>
  <c r="AB52" i="1"/>
  <c r="Q48" i="1"/>
  <c r="Q49" i="1" s="1"/>
  <c r="Q50" i="1" s="1"/>
  <c r="Q51" i="1" s="1"/>
  <c r="Q52" i="1" s="1"/>
  <c r="Q53" i="1" s="1"/>
  <c r="Q54" i="1" s="1"/>
  <c r="AD20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E54" i="1" l="1"/>
  <c r="R3" i="1" s="1"/>
  <c r="R14" i="1"/>
  <c r="R45" i="1"/>
  <c r="R50" i="1"/>
  <c r="R16" i="1"/>
  <c r="R30" i="1"/>
  <c r="AD57" i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R52" i="1" l="1"/>
  <c r="R10" i="1"/>
  <c r="R49" i="1"/>
  <c r="R11" i="1"/>
  <c r="R36" i="1"/>
  <c r="R32" i="1"/>
  <c r="R6" i="1"/>
  <c r="R34" i="1"/>
  <c r="R21" i="1"/>
  <c r="R23" i="1"/>
  <c r="R22" i="1"/>
  <c r="R37" i="1"/>
  <c r="R51" i="1"/>
  <c r="R56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59" i="1"/>
  <c r="R27" i="1"/>
  <c r="R20" i="1"/>
  <c r="R58" i="1"/>
  <c r="R18" i="1"/>
  <c r="R31" i="1"/>
  <c r="R44" i="1"/>
  <c r="R41" i="1"/>
  <c r="R25" i="1"/>
  <c r="R28" i="1"/>
  <c r="R29" i="1"/>
  <c r="R42" i="1"/>
  <c r="R17" i="1"/>
  <c r="R35" i="1"/>
  <c r="R54" i="1"/>
  <c r="R19" i="1"/>
  <c r="R57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M52" i="1" s="1"/>
  <c r="M53" i="1" s="1"/>
  <c r="L50" i="1"/>
  <c r="M54" i="1" l="1"/>
  <c r="L51" i="1"/>
  <c r="L52" i="1" s="1"/>
  <c r="L53" i="1" s="1"/>
  <c r="Z36" i="1" l="1"/>
  <c r="Z9" i="1"/>
  <c r="Z10" i="1"/>
  <c r="Z8" i="1"/>
  <c r="Z3" i="1"/>
  <c r="Z26" i="1"/>
  <c r="Z15" i="1"/>
  <c r="Z5" i="1"/>
  <c r="Z6" i="1"/>
  <c r="Z46" i="1"/>
  <c r="Z12" i="1"/>
  <c r="Z13" i="1"/>
  <c r="Z11" i="1"/>
  <c r="Z4" i="1"/>
  <c r="Z7" i="1"/>
  <c r="Z16" i="1"/>
  <c r="Z20" i="1"/>
  <c r="Z59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Y5" i="1" s="1"/>
  <c r="Z45" i="1"/>
  <c r="Y42" i="1"/>
  <c r="Y36" i="1"/>
  <c r="Y32" i="1"/>
  <c r="Y19" i="1"/>
  <c r="Y37" i="1"/>
  <c r="Y4" i="1"/>
  <c r="Y21" i="1"/>
  <c r="Y8" i="1"/>
  <c r="Y48" i="1"/>
  <c r="Y23" i="1"/>
  <c r="Y13" i="1"/>
  <c r="Z14" i="1"/>
  <c r="Z57" i="1"/>
  <c r="Z55" i="1"/>
  <c r="Z56" i="1"/>
  <c r="Z58" i="1"/>
  <c r="Y54" i="1"/>
  <c r="Y56" i="1"/>
  <c r="Y12" i="1"/>
  <c r="Y11" i="1"/>
  <c r="Y6" i="1"/>
  <c r="Y40" i="1"/>
  <c r="Y9" i="1"/>
  <c r="Y10" i="1"/>
  <c r="Y39" i="1"/>
  <c r="Y46" i="1"/>
  <c r="Y16" i="1"/>
  <c r="Y15" i="1"/>
  <c r="Y57" i="1"/>
  <c r="Y26" i="1"/>
  <c r="Y18" i="1"/>
  <c r="Y7" i="1"/>
  <c r="Y49" i="1"/>
  <c r="Y27" i="1"/>
  <c r="Y3" i="1"/>
  <c r="Y24" i="1"/>
  <c r="Y41" i="1" l="1"/>
  <c r="Y43" i="1"/>
  <c r="Y17" i="1"/>
  <c r="Y22" i="1"/>
  <c r="Y38" i="1"/>
  <c r="Y31" i="1"/>
  <c r="Y50" i="1"/>
  <c r="Y53" i="1"/>
  <c r="Y28" i="1"/>
  <c r="Y34" i="1"/>
  <c r="Y25" i="1"/>
  <c r="Y47" i="1"/>
  <c r="Y45" i="1"/>
  <c r="Y33" i="1"/>
  <c r="Y29" i="1"/>
  <c r="Y58" i="1"/>
  <c r="Y14" i="1"/>
  <c r="Y59" i="1"/>
  <c r="Y44" i="1"/>
  <c r="Y52" i="1"/>
  <c r="Y55" i="1"/>
  <c r="Y51" i="1"/>
  <c r="Y35" i="1"/>
  <c r="Y20" i="1"/>
  <c r="Y3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<sst xmlns="http://schemas.openxmlformats.org/spreadsheetml/2006/main" count="783" uniqueCount="488">
  <si>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</si>
  <si>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</si>
  <si>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</si>
  <si>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</si>
  <si>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</si>
  <si>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</si>
  <si>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</si>
  <si>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</si>
  <si>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</si>
  <si>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</si>
  <si>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</si>
  <si>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</si>
  <si>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</si>
  <si>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</si>
  <si>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</si>
  <si>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</si>
  <si>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</si>
  <si>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</si>
  <si>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</si>
  <si>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</si>
  <si>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</si>
  <si>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</si>
  <si>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</si>
  <si>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</si>
  <si>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</si>
  <si>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</si>
  <si>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</si>
  <si>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</si>
  <si>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</si>
  <si>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</si>
  <si>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</si>
  <si>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</si>
  <si>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</si>
  <si>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</si>
  <si>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</si>
  <si>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</si>
  <si>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</si>
  <si>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</si>
  <si>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</si>
  <si>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</si>
  <si>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</si>
  <si>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</si>
  <si>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</si>
  <si>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</si>
  <si>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</si>
  <si>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</si>
  <si>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</si>
  <si>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</si>
  <si>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</si>
  <si>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</si>
  <si>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</si>
  <si>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</si>
  <si>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</si>
  <si>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</si>
  <si>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</si>
  <si>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</si>
  <si>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</si>
  <si>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</si>
  <si>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</si>
  <si>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</si>
  <si>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</si>
  <si>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</si>
  <si>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</si>
  <si>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</si>
  <si>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</si>
  <si>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</si>
  <si>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</si>
  <si>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</si>
  <si>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</si>
  <si>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</si>
  <si>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</si>
  <si>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</si>
  <si>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</si>
  <si>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</si>
  <si>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</si>
  <si>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</si>
  <si>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</si>
  <si>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</si>
  <si>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</si>
  <si>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</si>
  <si>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</si>
  <si>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</si>
  <si>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</si>
  <si>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</si>
  <si>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</si>
  <si>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</si>
  <si>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</si>
  <si>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</si>
  <si>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</si>
  <si>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</si>
  <si>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</si>
  <si>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</si>
  <si>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</si>
  <si>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</si>
  <si>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</si>
  <si>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</si>
  <si>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</si>
  <si>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</si>
  <si>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</si>
  <si>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</si>
  <si>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</si>
  <si>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</si>
  <si>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</si>
  <si>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</si>
  <si>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</si>
  <si>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</si>
  <si>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</si>
  <si>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</si>
  <si>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</si>
  <si>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</si>
  <si>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</si>
  <si>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</si>
  <si>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</si>
  <si>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</si>
  <si>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</si>
  <si>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</si>
  <si>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</si>
  <si>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</si>
  <si>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</si>
  <si>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</si>
  <si>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</si>
  <si>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</si>
  <si>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</si>
  <si>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</si>
  <si>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</si>
  <si>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</si>
  <si>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</si>
  <si>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</si>
  <si>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</si>
  <si>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</si>
  <si>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</si>
  <si>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</si>
  <si>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</si>
  <si>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</si>
  <si>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</si>
  <si>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</si>
  <si>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</si>
  <si>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</si>
  <si>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</si>
  <si>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</si>
  <si>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</si>
  <si>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</si>
  <si>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</si>
  <si>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</si>
  <si>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</si>
  <si>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</si>
  <si>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</si>
  <si>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</si>
  <si>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</si>
  <si>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</si>
  <si>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</si>
  <si>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</si>
  <si>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</si>
  <si>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</si>
  <si>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</si>
  <si>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</si>
  <si>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</si>
  <si>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</si>
  <si>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</si>
  <si>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</si>
  <si>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</si>
  <si>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</si>
  <si>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</si>
  <si>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</si>
  <si>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</si>
  <si>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</si>
  <si>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</si>
  <si>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</si>
  <si>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</si>
  <si>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</si>
  <si>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</si>
  <si>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</si>
  <si>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</si>
  <si>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</si>
  <si>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</si>
  <si>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</si>
  <si>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</si>
  <si>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</si>
  <si>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</si>
  <si>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</si>
  <si>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</si>
  <si>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</si>
  <si>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</si>
  <si>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</si>
  <si>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</si>
  <si>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</si>
  <si>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</si>
  <si>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</si>
  <si>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</si>
  <si>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</si>
  <si>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</si>
  <si>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</si>
  <si>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</si>
  <si>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</si>
  <si>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</si>
  <si>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</si>
  <si>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</si>
  <si>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</si>
  <si>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</si>
  <si>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</si>
  <si>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</si>
  <si>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</si>
  <si>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</si>
  <si>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</si>
  <si>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</si>
  <si>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</si>
  <si>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</si>
  <si>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</si>
  <si>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</si>
  <si>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</si>
  <si>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</si>
  <si>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</si>
  <si>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</si>
  <si>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</si>
  <si>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</si>
  <si>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</si>
  <si>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</si>
  <si>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</si>
  <si>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</si>
  <si>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</si>
  <si>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</si>
  <si>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</si>
  <si>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</si>
  <si>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</si>
  <si>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</si>
  <si>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</si>
  <si>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</si>
  <si>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</si>
  <si>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</si>
  <si>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</si>
  <si>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</si>
  <si>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</si>
  <si>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</si>
  <si>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</si>
  <si>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</si>
  <si>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</si>
  <si>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</si>
  <si>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</si>
  <si>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</si>
  <si>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</si>
  <si>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</si>
  <si>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</si>
  <si>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</si>
  <si>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</si>
  <si>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</si>
  <si>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</si>
  <si>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</si>
  <si>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</si>
  <si>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</si>
  <si>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</si>
  <si>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</si>
  <si>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</si>
  <si>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</si>
  <si>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</si>
  <si>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</si>
  <si>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</si>
  <si>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</si>
  <si>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</si>
  <si>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</si>
  <si>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</si>
  <si>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</si>
  <si>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</si>
  <si>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</si>
  <si>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</si>
  <si>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</si>
  <si>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</si>
  <si>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</si>
  <si>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</si>
  <si>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</si>
  <si>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</si>
  <si>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</si>
  <si>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</si>
  <si>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</si>
  <si>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</si>
  <si>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</si>
  <si>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</si>
  <si>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</si>
  <si>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</si>
  <si>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</si>
  <si>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</si>
  <si>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</si>
  <si>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</si>
  <si>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</si>
  <si>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</si>
  <si>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</si>
  <si>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</si>
  <si>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</si>
  <si>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</si>
  <si>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</si>
  <si>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</si>
  <si>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</si>
  <si>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</si>
  <si>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</si>
  <si>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</si>
  <si>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</si>
  <si>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</si>
  <si>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</si>
  <si>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</si>
  <si>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</si>
  <si>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</si>
  <si>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</si>
  <si>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</si>
  <si>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</si>
  <si>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</si>
  <si>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</si>
  <si>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</si>
  <si>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</si>
  <si>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</si>
  <si>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</si>
  <si>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</si>
  <si>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</si>
  <si>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</si>
  <si>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</si>
  <si>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</si>
  <si>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</si>
  <si>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</si>
  <si>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</si>
  <si>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</si>
  <si>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</si>
  <si>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</si>
  <si>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</si>
  <si>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</si>
  <si>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</si>
  <si>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</si>
  <si>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</si>
  <si>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</si>
  <si>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</si>
  <si>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</si>
  <si>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</si>
  <si>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</si>
  <si>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</si>
  <si>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</si>
  <si>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</si>
  <si>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</si>
  <si>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</si>
  <si>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</si>
  <si>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</si>
  <si>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</si>
  <si>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</si>
  <si>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</si>
  <si>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</si>
  <si>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</si>
  <si>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</si>
  <si>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</si>
  <si>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</si>
  <si>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</si>
  <si>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</si>
  <si>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</si>
  <si>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</si>
  <si>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</si>
  <si>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</si>
  <si>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</si>
  <si>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</si>
  <si>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</si>
  <si>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</si>
  <si>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</si>
  <si>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</si>
  <si>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</si>
  <si>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</si>
  <si>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</si>
  <si>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</si>
  <si>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</si>
  <si>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</si>
  <si>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</si>
  <si>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</si>
  <si>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</si>
  <si>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</si>
  <si>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</si>
  <si>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</si>
  <si>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</si>
  <si>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</si>
  <si>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</si>
  <si>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</si>
  <si>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</si>
  <si>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</si>
  <si>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</si>
  <si>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</si>
  <si>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</si>
  <si>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</si>
  <si>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</si>
  <si>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</si>
  <si>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</si>
  <si>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</si>
  <si>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</si>
  <si>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</si>
  <si>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</si>
  <si>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</si>
  <si>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</si>
  <si>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</si>
  <si>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</si>
  <si>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</si>
  <si>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</si>
  <si>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</si>
  <si>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</si>
  <si>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</si>
  <si>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</si>
  <si>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</si>
  <si>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</si>
  <si>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</si>
  <si>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</si>
  <si>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</si>
  <si>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</si>
  <si>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</si>
  <si>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</si>
  <si>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</si>
  <si>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</si>
  <si>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</si>
  <si>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</si>
  <si>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</si>
  <si>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</si>
  <si>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</si>
  <si>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</si>
  <si>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</si>
  <si>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</si>
  <si>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</si>
  <si>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</si>
  <si>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</si>
  <si>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</si>
  <si>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</si>
  <si>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</si>
  <si>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</si>
  <si>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</si>
  <si>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</si>
  <si>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</si>
  <si>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</si>
  <si>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</si>
  <si>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</si>
  <si>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</si>
  <si>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</si>
  <si>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</si>
  <si>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</si>
  <si>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</si>
  <si>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</si>
  <si>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</si>
  <si>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</si>
  <si>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</si>
  <si>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</si>
  <si>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</si>
  <si>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</si>
  <si>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</si>
  <si>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</si>
  <si>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</si>
  <si>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</si>
  <si>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</si>
  <si>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</si>
  <si>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</si>
  <si>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</si>
  <si>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</si>
  <si>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</si>
  <si>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</si>
  <si>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</si>
  <si>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</si>
  <si>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</si>
  <si>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</si>
  <si>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</si>
  <si>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</si>
  <si>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</si>
  <si>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</si>
  <si>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</si>
  <si>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</si>
  <si>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</si>
  <si>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</si>
  <si>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</si>
  <si>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</si>
  <si>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</si>
  <si>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</si>
  <si>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</si>
  <si>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</si>
  <si>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</si>
  <si>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</si>
  <si>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</si>
  <si>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</si>
  <si>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</si>
  <si>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50 ml</t>
  </si>
  <si>
    <t>Правый</t>
  </si>
  <si>
    <t>ОКС с ↑ ST</t>
  </si>
  <si>
    <t>Ельцов В.Б.</t>
  </si>
  <si>
    <t>12:06</t>
  </si>
  <si>
    <t xml:space="preserve">И/О заведующего отделения: А.В. Воронков </t>
  </si>
  <si>
    <t>стеноз устья 70%, стеноз проксимального сегмента 30% Антеградный кровоток TIMI III.</t>
  </si>
  <si>
    <t>стеноз устья 70%, стеноз проксимального сегмента 30%. Антеградный кровоток TIMI III.</t>
  </si>
  <si>
    <t>бифуркационный стеноз ствола ЛКА (по medina 1,1,1): стеноз дист/3 ствола  70%, устьевые изменения ОА и ПНА 70%.</t>
  </si>
  <si>
    <t>стеноз устья 30%, пролонгированный стеноз 70%, субтотальный нестабильный стеноз 90% среднего сегмента, на границе среднего и дистального сегмента стенозы 60%, неровности контуров дистального сегмента. Антеградный кровоток TIMI II. TTG1.</t>
  </si>
  <si>
    <t>С учётом клинических данных совместно с деж.кардиологом Карян Б.Г. принято решение  о выполнении экстренной реваскуляризации ПКА.</t>
  </si>
  <si>
    <t>150 ml</t>
  </si>
  <si>
    <t>Стеноз луковицы левой ВСА 75%.</t>
  </si>
  <si>
    <t>1. Контроль места пункции, повязка  на руке до 6 ч. 2) Консультация кардиохирурга.</t>
  </si>
  <si>
    <r>
      <t xml:space="preserve">Устье ПКА катетеризировано проводниковым катетером Launcher JR 3,5 6Fr. Коронарный проводник intuition заведён в дистальный сегмент ПКА. В зону среднего сегмента с частичным покрытием дистального сегмента имплантирован DES Resolute Integrity 2,75-30 mm, давлением 16 атм. В зону среднего сегмента с частичным покрытием проксимального сегмента имплантирован DES Resolute Integrity 3,0-38 mm, давлением 14 атм. Постдилатация проксимальной трети стента проксимального сегмента БК NC Euphora 4.0-8, давлением 12 атм.   На контрольной съёмке признаков краевых диссекций, тромбоза ПКА нет, ангиографический результат достигнут, антеградный кровоток по ПКА  </t>
    </r>
    <r>
      <rPr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 Пациент в стабильном состоянии переводится в ПРИТ для дальнейшего наблюдения и лечения.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</si>
</sst>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9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K40" sqref="K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44911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0.4826388888888889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0.48958333333333331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476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20795</v>
      </c>
      <c r="C12" s="63"/>
      <c r="D12" s="116" t="s">
        <v>369</v>
      </c>
      <c r="E12" s="112"/>
      <c r="F12" s="112"/>
      <c r="G12" s="29" t="s">
        <v>470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19740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475</v>
      </c>
      <c r="C16" s="18"/>
      <c r="D16" s="41"/>
      <c r="E16" s="41"/>
      <c r="F16" s="41"/>
      <c r="G16" s="159" t="s">
        <v>477</v>
      </c>
      <c r="H16" s="117">
        <v>686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474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481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480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479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482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 t="s">
        <v>485</v>
      </c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483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267</v>
      </c>
      <c r="B51" s="71" t="s">
        <v>473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6" zoomScaleNormal="100" zoomScaleSheetLayoutView="100" zoomScalePageLayoutView="90" workbookViewId="0">
      <selection activeCell="I33" sqref="I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44911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0.48958333333333331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0.52777777777777779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Ельцов В.Б.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20795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19740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12:06</v>
      </c>
      <c r="H20" s="118">
        <f>КАГ!H16</f>
        <v>686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0.4926388888888889</v>
      </c>
    </row>
    <row r="23" spans="1:8" ht="14.45" customHeight="1">
      <c r="A23" s="226" t="s">
        <v>487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486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484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31" sqref="F3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44911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Ельцов В.Б.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20795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66</v>
      </c>
    </row>
    <row r="7" spans="1:4">
      <c r="A7" s="43"/>
      <c r="B7" s="18"/>
      <c r="C7" s="124" t="s">
        <v>12</v>
      </c>
      <c r="D7" s="126">
        <f>КАГ!$B$14</f>
        <v>19740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44911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404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397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377</v>
      </c>
      <c r="C16" s="168" t="s">
        <v>115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422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174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2" zoomScaleNormal="100" workbookViewId="0">
      <selection activeCell="B18" sqref="B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3.5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1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Launcher 7F JL 3.5</v>
      </c>
      <c r="Y10" s="139" t="str">
        <f>IFERROR(INDEX(Расходка[Наименование расходного материала],MATCH(Расходка[№],Поиск_расходки[Индекс8],0)),"")</f>
        <v>Launcher 7F JL 3.5</v>
      </c>
      <c r="Z10" s="139" t="str">
        <f>IFERROR(INDEX(Расходка[Наименование расходного материала],MATCH(Расходка[№],Поиск_расходки[Индекс9],0)),"")</f>
        <v>Launcher 7F JL 3.5</v>
      </c>
      <c r="AA10" s="139" t="str">
        <f>IFERROR(INDEX(Расходка[Наименование расходного материала],MATCH(Расходка[№],Поиск_расходки[Индекс10],0)),"")</f>
        <v>Launcher 7F JL 3.5</v>
      </c>
      <c r="AB10" s="139" t="str">
        <f>IFERROR(INDEX(Расходка[Наименование расходного материала],MATCH(Расходка[№],Поиск_расходки[Индекс11],0)),"")</f>
        <v>Launcher 7F JL 3.5</v>
      </c>
      <c r="AC10" s="139" t="str">
        <f>IFERROR(INDEX(Расходка[Наименование расходного материала],MATCH(Расходка[№],Поиск_расходки[Индекс12],0)),"")</f>
        <v>Launcher 7F JL 3.5</v>
      </c>
      <c r="AD10" s="139" t="str">
        <f>IFERROR(INDEX(Расходка[Наименование расходного материала],MATCH(Расходка[№],Поиск_расходки[Индекс13],0)),"")</f>
        <v>Launcher 7F JL 3.5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RadiFocus</v>
      </c>
      <c r="Y11" s="139" t="str">
        <f>IFERROR(INDEX(Расходка[Наименование расходного материала],MATCH(Расходка[№],Поиск_расходки[Индекс8],0)),"")</f>
        <v>RadiFocus</v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10</v>
      </c>
      <c r="B12" t="s">
        <v>376</v>
      </c>
      <c r="C12" t="s">
        <v>462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BasixCOMPAK</v>
      </c>
      <c r="Y12" s="139" t="str">
        <f>IFERROR(INDEX(Расходка[Наименование расходного материала],MATCH(Расходка[№],Поиск_расходки[Индекс8],0)),"")</f>
        <v>BasixCOMPAK</v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BasixTOUCH</v>
      </c>
      <c r="Y13" s="139" t="str">
        <f>IFERROR(INDEX(Расходка[Наименование расходного материала],MATCH(Расходка[№],Поиск_расходки[Индекс8],0)),"")</f>
        <v>BasixTOUCH</v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469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Launcher 7F JL 4.0</v>
      </c>
      <c r="Y14" s="139" t="str">
        <f>IFERROR(INDEX(Расходка[Наименование расходного материала],MATCH(Расходка[№],Поиск_расходки[Индекс8],0)),"")</f>
        <v>Launcher 7F JL 4.0</v>
      </c>
      <c r="Z14" s="139" t="str">
        <f>IFERROR(INDEX(Расходка[Наименование расходного материала],MATCH(Расходка[№],Поиск_расходки[Индекс9],0)),"")</f>
        <v>Launcher 7F JL 4.0</v>
      </c>
      <c r="AA14" s="139" t="str">
        <f>IFERROR(INDEX(Расходка[Наименование расходного материала],MATCH(Расходка[№],Поиск_расходки[Индекс10],0)),"")</f>
        <v>Launcher 7F JL 4.0</v>
      </c>
      <c r="AB14" s="139" t="str">
        <f>IFERROR(INDEX(Расходка[Наименование расходного материала],MATCH(Расходка[№],Поиск_расходки[Индекс11],0)),"")</f>
        <v>Launcher 7F JL 4.0</v>
      </c>
      <c r="AC14" s="139" t="str">
        <f>IFERROR(INDEX(Расходка[Наименование расходного материала],MATCH(Расходка[№],Поиск_расходки[Индекс12],0)),"")</f>
        <v>Launcher 7F JL 4.0</v>
      </c>
      <c r="AD14" s="139" t="str">
        <f>IFERROR(INDEX(Расходка[Наименование расходного материала],MATCH(Расходка[№],Поиск_расходки[Индекс13],0)),"")</f>
        <v>Launcher 7F JL 4.0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Perouse Medical FLAMINGO</v>
      </c>
      <c r="Y16" s="139" t="str">
        <f>IFERROR(INDEX(Расходка[Наименование расходного материала],MATCH(Расходка[№],Поиск_расходки[Индекс8],0)),"")</f>
        <v>Perouse Medical FLAMINGO</v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21.7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/>
      </c>
      <c r="AD17" s="139" t="str">
        <f>IFERROR(INDEX(Расходка[Наименование расходного материала],MATCH(Расходка[№],Поиск_расходки[Индекс13],0)),"")</f>
        <v/>
      </c>
      <c r="AF17" s="4" t="s">
        <v>5</v>
      </c>
      <c r="AG17" s="4" t="s">
        <v>414</v>
      </c>
    </row>
    <row r="18" spans="1:33">
      <c r="A18">
        <v>22.4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/>
      </c>
      <c r="AD18" s="139" t="str">
        <f>IFERROR(INDEX(Расходка[Наименование расходного материала],MATCH(Расходка[№],Поиск_расходки[Индекс13],0)),"")</f>
        <v/>
      </c>
      <c r="AF18" s="4" t="s">
        <v>5</v>
      </c>
      <c r="AG18" s="4" t="s">
        <v>114</v>
      </c>
    </row>
    <row r="19" spans="1:33">
      <c r="A19">
        <v>23.1</v>
      </c>
      <c r="B19" t="s">
        <v>3</v>
      </c>
      <c r="C19" s="1" t="s">
        <v>456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/>
      </c>
      <c r="AD19" s="139" t="str">
        <f>IFERROR(INDEX(Расходка[Наименование расходного материала],MATCH(Расходка[№],Поиск_расходки[Индекс13],0)),"")</f>
        <v/>
      </c>
      <c r="AF19" s="4" t="s">
        <v>5</v>
      </c>
      <c r="AG19" s="4" t="s">
        <v>115</v>
      </c>
    </row>
    <row r="20" spans="1:33">
      <c r="A20">
        <v>23.8</v>
      </c>
      <c r="B20" t="s">
        <v>3</v>
      </c>
      <c r="C20" s="1" t="s">
        <v>472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/>
      </c>
      <c r="AD20" s="139" t="str">
        <f>IFERROR(INDEX(Расходка[Наименование расходного материала],MATCH(Расходка[№],Поиск_расходки[Индекс13],0)),"")</f>
        <v/>
      </c>
      <c r="AF20" s="4" t="s">
        <v>5</v>
      </c>
      <c r="AG20" s="4" t="s">
        <v>116</v>
      </c>
    </row>
    <row r="21" spans="1:33">
      <c r="A21">
        <v>24.5</v>
      </c>
      <c r="B21" t="s">
        <v>3</v>
      </c>
      <c r="C21" s="1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1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/>
      </c>
      <c r="AD21" s="139" t="str">
        <f>IFERROR(INDEX(Расходка[Наименование расходного материала],MATCH(Расходка[№],Поиск_расходки[Индекс13],0)),"")</f>
        <v/>
      </c>
      <c r="AF21" s="4" t="s">
        <v>5</v>
      </c>
      <c r="AG21" s="4" t="s">
        <v>117</v>
      </c>
    </row>
    <row r="22" spans="1:33">
      <c r="A22">
        <v>25.2</v>
      </c>
      <c r="B22" t="s">
        <v>3</v>
      </c>
      <c r="C22" t="s">
        <v>393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/>
      </c>
      <c r="AD22" s="139" t="str">
        <f>IFERROR(INDEX(Расходка[Наименование расходного материала],MATCH(Расходка[№],Поиск_расходки[Индекс13],0)),"")</f>
        <v/>
      </c>
      <c r="AF22" s="4" t="s">
        <v>5</v>
      </c>
      <c r="AG22" s="4" t="s">
        <v>118</v>
      </c>
    </row>
    <row r="23" spans="1:33">
      <c r="A23">
        <v>25.9</v>
      </c>
      <c r="B23" t="s">
        <v>3</v>
      </c>
      <c r="C23" t="s">
        <v>394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/>
      </c>
      <c r="AD23" s="139" t="str">
        <f>IFERROR(INDEX(Расходка[Наименование расходного материала],MATCH(Расходка[№],Поиск_расходки[Индекс13],0)),"")</f>
        <v/>
      </c>
      <c r="AF23" s="4" t="s">
        <v>5</v>
      </c>
      <c r="AG23" s="4" t="s">
        <v>119</v>
      </c>
    </row>
    <row r="24" spans="1:33">
      <c r="A24">
        <v>26.6</v>
      </c>
      <c r="B24" t="s">
        <v>3</v>
      </c>
      <c r="C24" t="s">
        <v>395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/>
      </c>
      <c r="AD24" s="139" t="str">
        <f>IFERROR(INDEX(Расходка[Наименование расходного материала],MATCH(Расходка[№],Поиск_расходки[Индекс13],0)),"")</f>
        <v/>
      </c>
      <c r="AF24" s="4" t="s">
        <v>5</v>
      </c>
      <c r="AG24" s="4" t="s">
        <v>120</v>
      </c>
    </row>
    <row r="25" spans="1:33">
      <c r="A25">
        <v>27.3</v>
      </c>
      <c r="B25" t="s">
        <v>3</v>
      </c>
      <c r="C25" t="s">
        <v>391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/>
      </c>
      <c r="AD25" s="139" t="str">
        <f>IFERROR(INDEX(Расходка[Наименование расходного материала],MATCH(Расходка[№],Поиск_расходки[Индекс13],0)),"")</f>
        <v/>
      </c>
      <c r="AF25" s="4" t="s">
        <v>5</v>
      </c>
      <c r="AG25" s="4" t="s">
        <v>121</v>
      </c>
    </row>
    <row r="26" spans="1:33">
      <c r="A26">
        <v>28</v>
      </c>
      <c r="B26" t="s">
        <v>3</v>
      </c>
      <c r="C26" s="1" t="s">
        <v>447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28.7</v>
      </c>
      <c r="B27" t="s">
        <v>3</v>
      </c>
      <c r="C27" s="1" t="s">
        <v>458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/>
      </c>
      <c r="AD27" s="144" t="str">
        <f>IFERROR(INDEX(Расходка[Наименование расходного материала],MATCH(Расходка[№],Поиск_расходки[Индекс13],0)),"")</f>
        <v/>
      </c>
      <c r="AF27" s="4" t="s">
        <v>5</v>
      </c>
      <c r="AG27" s="4" t="s">
        <v>373</v>
      </c>
    </row>
    <row r="28" spans="1:33">
      <c r="A28">
        <v>29.4</v>
      </c>
      <c r="B28" t="s">
        <v>3</v>
      </c>
      <c r="C28" s="1" t="s">
        <v>457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/>
      </c>
      <c r="AD28" s="144" t="str">
        <f>IFERROR(INDEX(Расходка[Наименование расходного материала],MATCH(Расходка[№],Поиск_расходки[Индекс13],0)),"")</f>
        <v/>
      </c>
      <c r="AF28" s="4" t="s">
        <v>5</v>
      </c>
      <c r="AG28" s="4" t="s">
        <v>455</v>
      </c>
    </row>
    <row r="29" spans="1:33">
      <c r="A29">
        <v>30.1</v>
      </c>
      <c r="B29" t="s">
        <v>3</v>
      </c>
      <c r="C29" t="s">
        <v>390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/>
      </c>
      <c r="AD29" s="144" t="str">
        <f>IFERROR(INDEX(Расходка[Наименование расходного материала],MATCH(Расходка[№],Поиск_расходки[Индекс13],0)),"")</f>
        <v/>
      </c>
      <c r="AF29" s="4" t="s">
        <v>6</v>
      </c>
      <c r="AG29" s="4" t="s">
        <v>159</v>
      </c>
    </row>
    <row r="30" spans="1:33">
      <c r="A30">
        <v>30.8</v>
      </c>
      <c r="B30" t="s">
        <v>3</v>
      </c>
      <c r="C30" t="s">
        <v>392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/>
      </c>
      <c r="AD30" s="144" t="str">
        <f>IFERROR(INDEX(Расходка[Наименование расходного материала],MATCH(Расходка[№],Поиск_расходки[Индекс13],0)),"")</f>
        <v/>
      </c>
      <c r="AF30" s="4" t="s">
        <v>6</v>
      </c>
      <c r="AG30" s="4" t="s">
        <v>452</v>
      </c>
    </row>
    <row r="31" spans="1:33">
      <c r="A31">
        <v>31.5</v>
      </c>
      <c r="B31" t="s">
        <v>3</v>
      </c>
      <c r="C31" t="s">
        <v>460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/>
      </c>
      <c r="AD31" s="144" t="str">
        <f>IFERROR(INDEX(Расходка[Наименование расходного материала],MATCH(Расходка[№],Поиск_расходки[Индекс13],0)),"")</f>
        <v/>
      </c>
      <c r="AF31" s="4" t="s">
        <v>6</v>
      </c>
      <c r="AG31" s="4" t="s">
        <v>418</v>
      </c>
    </row>
    <row r="32" spans="1:33">
      <c r="A32">
        <v>32.200000000000003</v>
      </c>
      <c r="B32" t="s">
        <v>3</v>
      </c>
      <c r="C32" t="s">
        <v>461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/>
      </c>
      <c r="AD32" s="144" t="str">
        <f>IFERROR(INDEX(Расходка[Наименование расходного материала],MATCH(Расходка[№],Поиск_расходки[Индекс13],0)),"")</f>
        <v/>
      </c>
      <c r="AF32" s="4" t="s">
        <v>6</v>
      </c>
      <c r="AG32" s="4" t="s">
        <v>429</v>
      </c>
    </row>
    <row r="33" spans="1:33">
      <c r="A33">
        <v>32.9</v>
      </c>
      <c r="B33" t="s">
        <v>3</v>
      </c>
      <c r="C33" t="s">
        <v>434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/>
      </c>
      <c r="AD33" s="144" t="str">
        <f>IFERROR(INDEX(Расходка[Наименование расходного материала],MATCH(Расходка[№],Поиск_расходки[Индекс13],0)),"")</f>
        <v/>
      </c>
      <c r="AF33" s="4" t="s">
        <v>6</v>
      </c>
      <c r="AG33" s="4" t="s">
        <v>105</v>
      </c>
    </row>
    <row r="34" spans="1:33">
      <c r="A34">
        <v>33.6</v>
      </c>
      <c r="B34" t="s">
        <v>3</v>
      </c>
      <c r="C34" t="s">
        <v>124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/>
      </c>
      <c r="AD34" s="144" t="str">
        <f>IFERROR(INDEX(Расходка[Наименование расходного материала],MATCH(Расходка[№],Поиск_расходки[Индекс13],0)),"")</f>
        <v/>
      </c>
      <c r="AF34" s="4" t="s">
        <v>6</v>
      </c>
      <c r="AG34" s="4" t="s">
        <v>160</v>
      </c>
    </row>
    <row r="35" spans="1:33">
      <c r="A35">
        <v>34.299999999999997</v>
      </c>
      <c r="B35" t="s">
        <v>6</v>
      </c>
      <c r="C35" s="1" t="s">
        <v>344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/>
      </c>
      <c r="AD35" s="144" t="str">
        <f>IFERROR(INDEX(Расходка[Наименование расходного материала],MATCH(Расходка[№],Поиск_расходки[Индекс13],0)),"")</f>
        <v/>
      </c>
      <c r="AF35" s="4" t="s">
        <v>6</v>
      </c>
      <c r="AG35" s="4" t="s">
        <v>451</v>
      </c>
    </row>
    <row r="36" spans="1:33">
      <c r="A36">
        <v>35</v>
      </c>
      <c r="B36" t="s">
        <v>6</v>
      </c>
      <c r="C36" s="196" t="s">
        <v>428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Calipso</v>
      </c>
      <c r="Y36" s="144" t="str">
        <f>IFERROR(INDEX(Расходка[Наименование расходного материала],MATCH(Расходка[№],Поиск_расходки[Индекс8],0)),"")</f>
        <v>DES, Calipso</v>
      </c>
      <c r="Z36" s="144" t="str">
        <f>IFERROR(INDEX(Расходка[Наименование расходного материала],MATCH(Расходка[№],Поиск_расходки[Индекс9],0)),"")</f>
        <v>DES, Calipso</v>
      </c>
      <c r="AA36" s="144" t="str">
        <f>IFERROR(INDEX(Расходка[Наименование расходного материала],MATCH(Расходка[№],Поиск_расходки[Индекс10],0)),"")</f>
        <v>DES, Calipso</v>
      </c>
      <c r="AB36" s="144" t="str">
        <f>IFERROR(INDEX(Расходка[Наименование расходного материала],MATCH(Расходка[№],Поиск_расходки[Индекс11],0)),"")</f>
        <v>DES, Calipso</v>
      </c>
      <c r="AC36" s="144" t="str">
        <f>IFERROR(INDEX(Расходка[Наименование расходного материала],MATCH(Расходка[№],Поиск_расходки[Индекс12],0)),"")</f>
        <v>DES, Calipso</v>
      </c>
      <c r="AD36" s="144" t="str">
        <f>IFERROR(INDEX(Расходка[Наименование расходного материала],MATCH(Расходка[№],Поиск_расходки[Индекс13],0)),"")</f>
        <v>DES, Calipso</v>
      </c>
      <c r="AF36" s="4" t="s">
        <v>6</v>
      </c>
      <c r="AG36" s="4" t="s">
        <v>163</v>
      </c>
    </row>
    <row r="37" spans="1:33">
      <c r="A37">
        <v>35.700000000000003</v>
      </c>
      <c r="B37" t="s">
        <v>6</v>
      </c>
      <c r="C37" s="196" t="s">
        <v>427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/>
      </c>
      <c r="AD37" s="144" t="str">
        <f>IFERROR(INDEX(Расходка[Наименование расходного материала],MATCH(Расходка[№],Поиск_расходки[Индекс13],0)),"")</f>
        <v/>
      </c>
      <c r="AF37" s="4" t="s">
        <v>6</v>
      </c>
      <c r="AG37" s="4" t="s">
        <v>165</v>
      </c>
    </row>
    <row r="38" spans="1:33">
      <c r="A38">
        <v>36.4</v>
      </c>
      <c r="B38" t="s">
        <v>6</v>
      </c>
      <c r="C38" s="163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1</v>
      </c>
      <c r="J38" s="142">
        <f>IF(ISNUMBER(SEARCH('Карта учёта'!$B$18,Расходка[Наименование расходного материала])),MAX($J$1:J37)+1,0)</f>
        <v>1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/>
      </c>
      <c r="AD38" s="144" t="str">
        <f>IFERROR(INDEX(Расходка[Наименование расходного материала],MATCH(Расходка[№],Поиск_расходки[Индекс13],0)),"")</f>
        <v/>
      </c>
      <c r="AF38" s="4" t="s">
        <v>6</v>
      </c>
      <c r="AG38" s="4" t="s">
        <v>432</v>
      </c>
    </row>
    <row r="39" spans="1:33">
      <c r="A39">
        <v>37.1</v>
      </c>
      <c r="B39" t="s">
        <v>6</v>
      </c>
      <c r="C39" t="s">
        <v>453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/>
      </c>
      <c r="AD39" s="144" t="str">
        <f>IFERROR(INDEX(Расходка[Наименование расходного материала],MATCH(Расходка[№],Поиск_расходки[Индекс13],0)),"")</f>
        <v/>
      </c>
      <c r="AF39" s="4" t="s">
        <v>6</v>
      </c>
      <c r="AG39" s="4" t="s">
        <v>164</v>
      </c>
    </row>
    <row r="40" spans="1:33">
      <c r="A40">
        <v>37.799999999999997</v>
      </c>
      <c r="B40" t="s">
        <v>6</v>
      </c>
      <c r="C40" s="198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433</v>
      </c>
    </row>
    <row r="41" spans="1:33">
      <c r="A41">
        <v>38.5</v>
      </c>
      <c r="B41" t="s">
        <v>123</v>
      </c>
      <c r="C41" s="1" t="s">
        <v>399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/>
      </c>
      <c r="AD41" s="144" t="str">
        <f>IFERROR(INDEX(Расходка[Наименование расходного материала],MATCH(Расходка[№],Поиск_расходки[Индекс13],0)),"")</f>
        <v/>
      </c>
      <c r="AF41" s="4" t="s">
        <v>6</v>
      </c>
      <c r="AG41" s="4" t="s">
        <v>167</v>
      </c>
    </row>
    <row r="42" spans="1:33">
      <c r="A42">
        <v>39.200000000000003</v>
      </c>
      <c r="B42" t="s">
        <v>123</v>
      </c>
      <c r="C42" s="1" t="s">
        <v>425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/>
      </c>
      <c r="AD42" s="144" t="str">
        <f>IFERROR(INDEX(Расходка[Наименование расходного материала],MATCH(Расходка[№],Поиск_расходки[Индекс13],0)),"")</f>
        <v/>
      </c>
      <c r="AF42" s="4" t="s">
        <v>6</v>
      </c>
      <c r="AG42" s="4" t="s">
        <v>168</v>
      </c>
    </row>
    <row r="43" spans="1:33">
      <c r="A43">
        <v>39.9</v>
      </c>
      <c r="B43" t="s">
        <v>4</v>
      </c>
      <c r="C43" t="s">
        <v>444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/>
      </c>
      <c r="AD43" s="144" t="str">
        <f>IFERROR(INDEX(Расходка[Наименование расходного материала],MATCH(Расходка[№],Поиск_расходки[Индекс13],0)),"")</f>
        <v/>
      </c>
      <c r="AF43" s="4" t="s">
        <v>6</v>
      </c>
      <c r="AG43" s="4" t="s">
        <v>419</v>
      </c>
    </row>
    <row r="44" spans="1:33">
      <c r="A44">
        <v>40.6</v>
      </c>
      <c r="B44" t="s">
        <v>4</v>
      </c>
      <c r="C44" t="s">
        <v>445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/>
      </c>
      <c r="AD44" s="144" t="str">
        <f>IFERROR(INDEX(Расходка[Наименование расходного материала],MATCH(Расходка[№],Поиск_расходки[Индекс13],0)),"")</f>
        <v/>
      </c>
      <c r="AF44" s="4" t="s">
        <v>6</v>
      </c>
      <c r="AG44" s="4" t="s">
        <v>420</v>
      </c>
    </row>
    <row r="45" spans="1:33">
      <c r="A45">
        <v>41.3</v>
      </c>
      <c r="B45" t="s">
        <v>4</v>
      </c>
      <c r="C45" t="s">
        <v>400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421</v>
      </c>
    </row>
    <row r="46" spans="1:33">
      <c r="A46">
        <v>42</v>
      </c>
      <c r="B46" t="s">
        <v>4</v>
      </c>
      <c r="C46" t="s">
        <v>401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AL 1</v>
      </c>
      <c r="Y46" s="144" t="str">
        <f>IFERROR(INDEX(Расходка[Наименование расходного материала],MATCH(Расходка[№],Поиск_расходки[Индекс8],0)),"")</f>
        <v>Launcher 6F AL 1</v>
      </c>
      <c r="Z46" s="144" t="str">
        <f>IFERROR(INDEX(Расходка[Наименование расходного материала],MATCH(Расходка[№],Поиск_расходки[Индекс9],0)),"")</f>
        <v>Launcher 6F AL 1</v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435</v>
      </c>
    </row>
    <row r="47" spans="1:33">
      <c r="A47">
        <v>42.7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422</v>
      </c>
    </row>
    <row r="48" spans="1:33">
      <c r="A48">
        <v>43.4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436</v>
      </c>
    </row>
    <row r="49" spans="1:33">
      <c r="A49">
        <v>44.1</v>
      </c>
      <c r="B49" t="s">
        <v>4</v>
      </c>
      <c r="C49" t="s">
        <v>409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44.8</v>
      </c>
      <c r="B50" t="s">
        <v>4</v>
      </c>
      <c r="C50" t="s">
        <v>404</v>
      </c>
      <c r="E50" s="142">
        <f>IF(ISNUMBER(SEARCH('Карта учёта'!$B$13,Расходка[[#This Row],[Наименование расходного материала]])),MAX($E$1:E49)+1,0)</f>
        <v>1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45.5</v>
      </c>
      <c r="B51" t="s">
        <v>4</v>
      </c>
      <c r="C5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46.2</v>
      </c>
      <c r="B52" t="s">
        <v>4</v>
      </c>
      <c r="C52" t="s">
        <v>416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46.9</v>
      </c>
      <c r="B53" t="s">
        <v>4</v>
      </c>
      <c r="C53" t="s">
        <v>415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47.6</v>
      </c>
      <c r="B54" t="s">
        <v>367</v>
      </c>
      <c r="C54" s="1" t="s">
        <v>406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48.3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49</v>
      </c>
      <c r="C56" s="1"/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JR 3.5</v>
      </c>
      <c r="Y56" s="144" t="str">
        <f>IFERROR(INDEX(Расходка[Наименование расходного материала],MATCH(Расходка[№],Поиск_расходки[Индекс8],0)),"")</f>
        <v>Launcher 6F JR 3.5</v>
      </c>
      <c r="Z56" s="144" t="str">
        <f>IFERROR(INDEX(Расходка[Наименование расходного материала],MATCH(Расходка[№],Поиск_расходки[Индекс9],0)),"")</f>
        <v>Launcher 6F JR 3.5</v>
      </c>
      <c r="AA56" s="144" t="str">
        <f>IFERROR(INDEX(Расходка[Наименование расходного материала],MATCH(Расходка[№],Поиск_расходки[Индекс10],0)),"")</f>
        <v>Launcher 6F JR 3.5</v>
      </c>
      <c r="AB56" s="144" t="str">
        <f>IFERROR(INDEX(Расходка[Наименование расходного материала],MATCH(Расходка[№],Поиск_расходки[Индекс11],0)),"")</f>
        <v>Launcher 6F JR 3.5</v>
      </c>
      <c r="AC56" s="144" t="str">
        <f>IFERROR(INDEX(Расходка[Наименование расходного материала],MATCH(Расходка[№],Поиск_расходки[Индекс12],0)),"")</f>
        <v>Launcher 6F JR 3.5</v>
      </c>
      <c r="AD56" s="144" t="str">
        <f>IFERROR(INDEX(Расходка[Наименование расходного материала],MATCH(Расходка[№],Поиск_расходки[Индекс13],0)),"")</f>
        <v>Launcher 6F JR 3.5</v>
      </c>
      <c r="AF56" s="4" t="s">
        <v>6</v>
      </c>
      <c r="AG56" s="4" t="s">
        <v>174</v>
      </c>
    </row>
    <row r="57" spans="1:33">
      <c r="A57">
        <v>49.7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50.4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51.1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2022-12-16T10:07:40Z</cp:lastPrinted>
  <dcterms:created xsi:type="dcterms:W3CDTF">2015-06-05T18:19:34Z</dcterms:created>
  <dcterms:modified xsi:type="dcterms:W3CDTF">2022-12-16T10:07:41Z</dcterms:modified>
</cp:coreProperties>
</file>