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12\23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7" i="1" l="1"/>
  <c r="F57" i="1"/>
  <c r="G57" i="1"/>
  <c r="H57" i="1"/>
  <c r="I57" i="1"/>
  <c r="J57" i="1"/>
  <c r="K57" i="1"/>
  <c r="L57" i="1"/>
  <c r="M57" i="1"/>
  <c r="N57" i="1"/>
  <c r="O57" i="1"/>
  <c r="P57" i="1"/>
  <c r="Q57" i="1"/>
  <c r="E59" i="1"/>
  <c r="E60" i="1"/>
  <c r="E61" i="1"/>
  <c r="E62" i="1"/>
  <c r="E63" i="1"/>
  <c r="F59" i="1"/>
  <c r="F60" i="1"/>
  <c r="F61" i="1"/>
  <c r="F62" i="1"/>
  <c r="F63" i="1"/>
  <c r="G59" i="1"/>
  <c r="G60" i="1"/>
  <c r="G61" i="1"/>
  <c r="G62" i="1"/>
  <c r="G63" i="1"/>
  <c r="H59" i="1"/>
  <c r="H60" i="1"/>
  <c r="H61" i="1"/>
  <c r="H62" i="1"/>
  <c r="H63" i="1"/>
  <c r="I59" i="1"/>
  <c r="I60" i="1"/>
  <c r="I61" i="1"/>
  <c r="I62" i="1"/>
  <c r="I63" i="1"/>
  <c r="J59" i="1"/>
  <c r="J60" i="1"/>
  <c r="J61" i="1"/>
  <c r="J62" i="1"/>
  <c r="J63" i="1"/>
  <c r="K59" i="1"/>
  <c r="K60" i="1"/>
  <c r="K61" i="1"/>
  <c r="K62" i="1"/>
  <c r="K63" i="1"/>
  <c r="L59" i="1"/>
  <c r="L60" i="1"/>
  <c r="L61" i="1"/>
  <c r="L62" i="1"/>
  <c r="L63" i="1"/>
  <c r="M59" i="1"/>
  <c r="M60" i="1"/>
  <c r="M61" i="1"/>
  <c r="M62" i="1"/>
  <c r="M63" i="1"/>
  <c r="N59" i="1"/>
  <c r="N60" i="1"/>
  <c r="N61" i="1"/>
  <c r="N62" i="1"/>
  <c r="N63" i="1"/>
  <c r="O59" i="1"/>
  <c r="O60" i="1"/>
  <c r="O61" i="1"/>
  <c r="O62" i="1"/>
  <c r="O63" i="1"/>
  <c r="P59" i="1"/>
  <c r="P60" i="1"/>
  <c r="P61" i="1"/>
  <c r="P62" i="1"/>
  <c r="P63" i="1"/>
  <c r="Q59" i="1"/>
  <c r="Q60" i="1"/>
  <c r="Q61" i="1"/>
  <c r="Q62" i="1"/>
  <c r="Q63" i="1"/>
  <c r="R62" i="1"/>
  <c r="R63" i="1"/>
  <c r="S62" i="1"/>
  <c r="S63" i="1"/>
  <c r="T62" i="1"/>
  <c r="T63" i="1"/>
  <c r="U62" i="1"/>
  <c r="U63" i="1"/>
  <c r="V62" i="1"/>
  <c r="V63" i="1"/>
  <c r="W62" i="1"/>
  <c r="W63" i="1"/>
  <c r="X62" i="1"/>
  <c r="X63" i="1"/>
  <c r="Y62" i="1"/>
  <c r="Y63" i="1"/>
  <c r="Z62" i="1"/>
  <c r="Z63" i="1"/>
  <c r="AA62" i="1"/>
  <c r="AA63" i="1"/>
  <c r="AB62" i="1"/>
  <c r="AB63" i="1"/>
  <c r="AC62" i="1"/>
  <c r="AC63" i="1"/>
  <c r="AD62" i="1"/>
  <c r="AD63" i="1"/>
  <c r="C4" i="5" l="1"/>
  <c r="E58" i="1" l="1"/>
  <c r="F58" i="1"/>
  <c r="G58" i="1"/>
  <c r="H58" i="1"/>
  <c r="I58" i="1"/>
  <c r="J58" i="1"/>
  <c r="K58" i="1"/>
  <c r="L58" i="1"/>
  <c r="M58" i="1"/>
  <c r="N58" i="1"/>
  <c r="O58" i="1"/>
  <c r="P58" i="1"/>
  <c r="Q58" i="1"/>
  <c r="E55" i="1" l="1"/>
  <c r="E56" i="1"/>
  <c r="F55" i="1"/>
  <c r="F56" i="1"/>
  <c r="F54" i="1" l="1"/>
  <c r="C17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5" i="5"/>
  <c r="C16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N10" i="1" l="1"/>
  <c r="E8" i="1"/>
  <c r="E9" i="1" s="1"/>
  <c r="E10" i="1" s="1"/>
  <c r="I8" i="1"/>
  <c r="I9" i="1" s="1"/>
  <c r="Q10" i="1"/>
  <c r="Q11" i="1" s="1"/>
  <c r="Q12" i="1" s="1"/>
  <c r="Q13" i="1" s="1"/>
  <c r="J10" i="1"/>
  <c r="G9" i="1"/>
  <c r="G10" i="1" s="1"/>
  <c r="H9" i="1"/>
  <c r="F8" i="1"/>
  <c r="M10" i="1"/>
  <c r="M11" i="1" s="1"/>
  <c r="M12" i="1" s="1"/>
  <c r="K9" i="1"/>
  <c r="P13" i="1"/>
  <c r="O11" i="1"/>
  <c r="L10" i="1"/>
  <c r="N11" i="1" l="1"/>
  <c r="N12" i="1" s="1"/>
  <c r="F9" i="1"/>
  <c r="F10" i="1" s="1"/>
  <c r="F11" i="1" s="1"/>
  <c r="F12" i="1" s="1"/>
  <c r="O12" i="1"/>
  <c r="J11" i="1"/>
  <c r="K10" i="1"/>
  <c r="I10" i="1"/>
  <c r="I11" i="1" s="1"/>
  <c r="I12" i="1" s="1"/>
  <c r="P14" i="1"/>
  <c r="P15" i="1" s="1"/>
  <c r="H10" i="1"/>
  <c r="H11" i="1" s="1"/>
  <c r="H12" i="1" s="1"/>
  <c r="H13" i="1" s="1"/>
  <c r="E11" i="1"/>
  <c r="G11" i="1"/>
  <c r="O13" i="1"/>
  <c r="O14" i="1" s="1"/>
  <c r="L11" i="1"/>
  <c r="L12" i="1" s="1"/>
  <c r="Q14" i="1"/>
  <c r="M13" i="1"/>
  <c r="M14" i="1" s="1"/>
  <c r="K11" i="1"/>
  <c r="N13" i="1" l="1"/>
  <c r="AA2" i="1" s="1"/>
  <c r="F13" i="1"/>
  <c r="F14" i="1" s="1"/>
  <c r="F15" i="1" s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M15" i="1"/>
  <c r="O15" i="1"/>
  <c r="L13" i="1"/>
  <c r="L14" i="1" s="1"/>
  <c r="L15" i="1" s="1"/>
  <c r="P16" i="1"/>
  <c r="Q15" i="1"/>
  <c r="K12" i="1"/>
  <c r="I15" i="1" l="1"/>
  <c r="J17" i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4" i="1"/>
  <c r="AD6" i="1"/>
  <c r="AD3" i="1"/>
  <c r="AD5" i="1"/>
  <c r="AD7" i="1"/>
  <c r="AD13" i="1"/>
  <c r="M21" i="1"/>
  <c r="O20" i="1"/>
  <c r="N19" i="1"/>
  <c r="N20" i="1" s="1"/>
  <c r="J22" i="1"/>
  <c r="L18" i="1"/>
  <c r="G16" i="1"/>
  <c r="G17" i="1" s="1"/>
  <c r="F20" i="1"/>
  <c r="Q25" i="1" l="1"/>
  <c r="K25" i="1"/>
  <c r="K26" i="1" s="1"/>
  <c r="K27" i="1" s="1"/>
  <c r="E16" i="1"/>
  <c r="E17" i="1" s="1"/>
  <c r="H24" i="1"/>
  <c r="G18" i="1"/>
  <c r="G19" i="1" s="1"/>
  <c r="G20" i="1" s="1"/>
  <c r="I27" i="1"/>
  <c r="M22" i="1"/>
  <c r="O21" i="1"/>
  <c r="N21" i="1"/>
  <c r="N22" i="1" s="1"/>
  <c r="P23" i="1"/>
  <c r="J23" i="1"/>
  <c r="J24" i="1" s="1"/>
  <c r="L19" i="1"/>
  <c r="L20" i="1" s="1"/>
  <c r="F21" i="1"/>
  <c r="K28" i="1" l="1"/>
  <c r="Q26" i="1"/>
  <c r="G21" i="1"/>
  <c r="G22" i="1" s="1"/>
  <c r="G23" i="1" s="1"/>
  <c r="H25" i="1"/>
  <c r="E18" i="1"/>
  <c r="I28" i="1"/>
  <c r="K29" i="1"/>
  <c r="P24" i="1"/>
  <c r="M23" i="1"/>
  <c r="O22" i="1"/>
  <c r="J25" i="1"/>
  <c r="N23" i="1"/>
  <c r="L21" i="1"/>
  <c r="F22" i="1"/>
  <c r="Q27" i="1" l="1"/>
  <c r="H26" i="1"/>
  <c r="H27" i="1" s="1"/>
  <c r="H28" i="1" s="1"/>
  <c r="H29" i="1" s="1"/>
  <c r="E19" i="1"/>
  <c r="L22" i="1"/>
  <c r="L23" i="1" s="1"/>
  <c r="L24" i="1" s="1"/>
  <c r="M24" i="1"/>
  <c r="K30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O23" i="1"/>
  <c r="O24" i="1" s="1"/>
  <c r="F23" i="1"/>
  <c r="F24" i="1" s="1"/>
  <c r="L25" i="1" l="1"/>
  <c r="L26" i="1" s="1"/>
  <c r="Q28" i="1"/>
  <c r="J47" i="1"/>
  <c r="J48" i="1" s="1"/>
  <c r="H30" i="1"/>
  <c r="H31" i="1" s="1"/>
  <c r="H32" i="1" s="1"/>
  <c r="E20" i="1"/>
  <c r="M25" i="1"/>
  <c r="M26" i="1" s="1"/>
  <c r="K31" i="1"/>
  <c r="I30" i="1"/>
  <c r="AA13" i="1"/>
  <c r="G25" i="1"/>
  <c r="G26" i="1" s="1"/>
  <c r="W2" i="1"/>
  <c r="P26" i="1"/>
  <c r="N25" i="1"/>
  <c r="AC4" i="1"/>
  <c r="AC3" i="1"/>
  <c r="AC13" i="1"/>
  <c r="AC5" i="1"/>
  <c r="AC6" i="1"/>
  <c r="AC7" i="1"/>
  <c r="AA4" i="1"/>
  <c r="AA3" i="1"/>
  <c r="AA6" i="1"/>
  <c r="AA5" i="1"/>
  <c r="O25" i="1"/>
  <c r="O26" i="1" s="1"/>
  <c r="F25" i="1"/>
  <c r="Q29" i="1" l="1"/>
  <c r="J49" i="1"/>
  <c r="J50" i="1" s="1"/>
  <c r="L27" i="1"/>
  <c r="L28" i="1" s="1"/>
  <c r="L29" i="1" s="1"/>
  <c r="Q30" i="1"/>
  <c r="E21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M27" i="1"/>
  <c r="O27" i="1"/>
  <c r="P27" i="1"/>
  <c r="F26" i="1"/>
  <c r="F27" i="1" s="1"/>
  <c r="N26" i="1"/>
  <c r="AB2" i="1"/>
  <c r="AB5" i="1"/>
  <c r="AB4" i="1"/>
  <c r="AB3" i="1"/>
  <c r="AB7" i="1"/>
  <c r="AB6" i="1"/>
  <c r="AB13" i="1"/>
  <c r="J51" i="1" l="1"/>
  <c r="Q31" i="1"/>
  <c r="H47" i="1"/>
  <c r="H48" i="1" s="1"/>
  <c r="I47" i="1"/>
  <c r="I48" i="1" s="1"/>
  <c r="I49" i="1" s="1"/>
  <c r="I50" i="1" s="1"/>
  <c r="K43" i="1"/>
  <c r="V2" i="1"/>
  <c r="U2" i="1"/>
  <c r="E22" i="1"/>
  <c r="E23" i="1" s="1"/>
  <c r="E24" i="1" s="1"/>
  <c r="N27" i="1"/>
  <c r="M28" i="1"/>
  <c r="M29" i="1" s="1"/>
  <c r="L30" i="1"/>
  <c r="G29" i="1"/>
  <c r="F28" i="1"/>
  <c r="P28" i="1"/>
  <c r="O28" i="1"/>
  <c r="AA7" i="1"/>
  <c r="J52" i="1" l="1"/>
  <c r="J53" i="1" s="1"/>
  <c r="I51" i="1"/>
  <c r="H49" i="1"/>
  <c r="Q32" i="1"/>
  <c r="Q33" i="1" s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E25" i="1"/>
  <c r="AD16" i="1"/>
  <c r="L31" i="1"/>
  <c r="L32" i="1" s="1"/>
  <c r="M30" i="1"/>
  <c r="F29" i="1"/>
  <c r="F30" i="1" s="1"/>
  <c r="P29" i="1"/>
  <c r="O29" i="1"/>
  <c r="N29" i="1" l="1"/>
  <c r="J54" i="1"/>
  <c r="J55" i="1" s="1"/>
  <c r="J56" i="1" s="1"/>
  <c r="I52" i="1"/>
  <c r="H50" i="1"/>
  <c r="Q34" i="1"/>
  <c r="K45" i="1"/>
  <c r="G43" i="1"/>
  <c r="G44" i="1" s="1"/>
  <c r="G45" i="1" s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N30" i="1"/>
  <c r="O30" i="1"/>
  <c r="P30" i="1"/>
  <c r="W49" i="1" l="1"/>
  <c r="W61" i="1"/>
  <c r="W56" i="1"/>
  <c r="W60" i="1"/>
  <c r="W47" i="1"/>
  <c r="W51" i="1"/>
  <c r="W58" i="1"/>
  <c r="W40" i="1"/>
  <c r="W43" i="1"/>
  <c r="W39" i="1"/>
  <c r="W42" i="1"/>
  <c r="W44" i="1"/>
  <c r="W41" i="1"/>
  <c r="W46" i="1"/>
  <c r="W45" i="1"/>
  <c r="W59" i="1"/>
  <c r="W48" i="1"/>
  <c r="W52" i="1"/>
  <c r="W55" i="1"/>
  <c r="W53" i="1"/>
  <c r="W57" i="1"/>
  <c r="W54" i="1"/>
  <c r="W50" i="1"/>
  <c r="I53" i="1"/>
  <c r="H51" i="1"/>
  <c r="H52" i="1" s="1"/>
  <c r="H53" i="1" s="1"/>
  <c r="H54" i="1" s="1"/>
  <c r="Q35" i="1"/>
  <c r="F46" i="1"/>
  <c r="F47" i="1" s="1"/>
  <c r="F48" i="1" s="1"/>
  <c r="F49" i="1" s="1"/>
  <c r="F50" i="1" s="1"/>
  <c r="G46" i="1"/>
  <c r="K46" i="1"/>
  <c r="T2" i="1"/>
  <c r="E27" i="1"/>
  <c r="M32" i="1"/>
  <c r="M33" i="1" s="1"/>
  <c r="L34" i="1"/>
  <c r="S2" i="1"/>
  <c r="P31" i="1"/>
  <c r="O31" i="1"/>
  <c r="N31" i="1"/>
  <c r="H55" i="1" l="1"/>
  <c r="H56" i="1" s="1"/>
  <c r="U60" i="1" s="1"/>
  <c r="I54" i="1"/>
  <c r="U52" i="1"/>
  <c r="U57" i="1"/>
  <c r="U45" i="1"/>
  <c r="U47" i="1"/>
  <c r="U54" i="1"/>
  <c r="U58" i="1"/>
  <c r="U49" i="1"/>
  <c r="U50" i="1"/>
  <c r="U44" i="1"/>
  <c r="U56" i="1"/>
  <c r="U53" i="1"/>
  <c r="U51" i="1"/>
  <c r="U41" i="1"/>
  <c r="U48" i="1"/>
  <c r="U46" i="1"/>
  <c r="U40" i="1"/>
  <c r="U39" i="1"/>
  <c r="U43" i="1"/>
  <c r="F51" i="1"/>
  <c r="Q36" i="1"/>
  <c r="G47" i="1"/>
  <c r="K47" i="1"/>
  <c r="E28" i="1"/>
  <c r="L35" i="1"/>
  <c r="M34" i="1"/>
  <c r="O32" i="1"/>
  <c r="O33" i="1" s="1"/>
  <c r="N32" i="1"/>
  <c r="N33" i="1" s="1"/>
  <c r="P32" i="1"/>
  <c r="P33" i="1" s="1"/>
  <c r="U42" i="1" l="1"/>
  <c r="U55" i="1"/>
  <c r="I55" i="1"/>
  <c r="I56" i="1" s="1"/>
  <c r="U59" i="1"/>
  <c r="U61" i="1"/>
  <c r="V58" i="1"/>
  <c r="V45" i="1"/>
  <c r="V57" i="1"/>
  <c r="V48" i="1"/>
  <c r="V41" i="1"/>
  <c r="F52" i="1"/>
  <c r="Q37" i="1"/>
  <c r="G48" i="1"/>
  <c r="K48" i="1"/>
  <c r="E29" i="1"/>
  <c r="E30" i="1" s="1"/>
  <c r="E31" i="1" s="1"/>
  <c r="L36" i="1"/>
  <c r="M35" i="1"/>
  <c r="P34" i="1"/>
  <c r="N34" i="1"/>
  <c r="O34" i="1"/>
  <c r="V54" i="1" l="1"/>
  <c r="V51" i="1"/>
  <c r="V44" i="1"/>
  <c r="V53" i="1"/>
  <c r="V40" i="1"/>
  <c r="V60" i="1"/>
  <c r="V56" i="1"/>
  <c r="V39" i="1"/>
  <c r="V42" i="1"/>
  <c r="V52" i="1"/>
  <c r="V49" i="1"/>
  <c r="V55" i="1"/>
  <c r="V50" i="1"/>
  <c r="V47" i="1"/>
  <c r="V43" i="1"/>
  <c r="V46" i="1"/>
  <c r="V59" i="1"/>
  <c r="V61" i="1"/>
  <c r="N35" i="1"/>
  <c r="F53" i="1"/>
  <c r="S61" i="1" s="1"/>
  <c r="K49" i="1"/>
  <c r="K50" i="1" s="1"/>
  <c r="G49" i="1"/>
  <c r="O35" i="1"/>
  <c r="P35" i="1"/>
  <c r="Q38" i="1"/>
  <c r="E32" i="1"/>
  <c r="E33" i="1" s="1"/>
  <c r="E34" i="1" s="1"/>
  <c r="L37" i="1"/>
  <c r="AA16" i="1"/>
  <c r="AC16" i="1"/>
  <c r="AB16" i="1"/>
  <c r="M36" i="1"/>
  <c r="P36" i="1" l="1"/>
  <c r="S41" i="1"/>
  <c r="S60" i="1"/>
  <c r="S59" i="1"/>
  <c r="O36" i="1"/>
  <c r="N36" i="1"/>
  <c r="S54" i="1"/>
  <c r="S56" i="1"/>
  <c r="S43" i="1"/>
  <c r="S48" i="1"/>
  <c r="S40" i="1"/>
  <c r="S53" i="1"/>
  <c r="S47" i="1"/>
  <c r="S39" i="1"/>
  <c r="S55" i="1"/>
  <c r="S52" i="1"/>
  <c r="S44" i="1"/>
  <c r="S49" i="1"/>
  <c r="S46" i="1"/>
  <c r="S51" i="1"/>
  <c r="S42" i="1"/>
  <c r="S50" i="1"/>
  <c r="S45" i="1"/>
  <c r="S57" i="1"/>
  <c r="S58" i="1"/>
  <c r="K51" i="1"/>
  <c r="G50" i="1"/>
  <c r="Q39" i="1"/>
  <c r="L38" i="1"/>
  <c r="L39" i="1" s="1"/>
  <c r="E35" i="1"/>
  <c r="E36" i="1" s="1"/>
  <c r="M37" i="1"/>
  <c r="N37" i="1" l="1"/>
  <c r="O37" i="1"/>
  <c r="P37" i="1"/>
  <c r="K52" i="1"/>
  <c r="K53" i="1" s="1"/>
  <c r="X2" i="1"/>
  <c r="G51" i="1"/>
  <c r="Q40" i="1"/>
  <c r="L40" i="1"/>
  <c r="E37" i="1"/>
  <c r="E38" i="1" s="1"/>
  <c r="E39" i="1" s="1"/>
  <c r="E40" i="1" s="1"/>
  <c r="E41" i="1" s="1"/>
  <c r="M38" i="1"/>
  <c r="M39" i="1" s="1"/>
  <c r="M40" i="1" s="1"/>
  <c r="O38" i="1" l="1"/>
  <c r="N38" i="1"/>
  <c r="P38" i="1"/>
  <c r="G52" i="1"/>
  <c r="K54" i="1"/>
  <c r="Q41" i="1"/>
  <c r="E42" i="1"/>
  <c r="E43" i="1" s="1"/>
  <c r="E44" i="1" s="1"/>
  <c r="E45" i="1" s="1"/>
  <c r="E46" i="1" s="1"/>
  <c r="E47" i="1" s="1"/>
  <c r="E48" i="1" s="1"/>
  <c r="M41" i="1"/>
  <c r="L41" i="1"/>
  <c r="K55" i="1" l="1"/>
  <c r="K56" i="1" s="1"/>
  <c r="X54" i="1"/>
  <c r="X44" i="1"/>
  <c r="X56" i="1"/>
  <c r="X60" i="1"/>
  <c r="P39" i="1"/>
  <c r="O39" i="1"/>
  <c r="N39" i="1"/>
  <c r="X53" i="1"/>
  <c r="X57" i="1"/>
  <c r="X46" i="1"/>
  <c r="X49" i="1"/>
  <c r="X50" i="1"/>
  <c r="X58" i="1"/>
  <c r="X48" i="1"/>
  <c r="X45" i="1"/>
  <c r="X52" i="1"/>
  <c r="X41" i="1"/>
  <c r="G53" i="1"/>
  <c r="X43" i="1"/>
  <c r="X39" i="1"/>
  <c r="X51" i="1"/>
  <c r="X47" i="1"/>
  <c r="X40" i="1"/>
  <c r="X59" i="1"/>
  <c r="X42" i="1"/>
  <c r="X55" i="1"/>
  <c r="E49" i="1"/>
  <c r="E50" i="1" s="1"/>
  <c r="Q42" i="1"/>
  <c r="Q43" i="1"/>
  <c r="Z2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X61" i="1" l="1"/>
  <c r="N40" i="1"/>
  <c r="O40" i="1"/>
  <c r="P40" i="1"/>
  <c r="G54" i="1"/>
  <c r="G55" i="1" s="1"/>
  <c r="G56" i="1" s="1"/>
  <c r="T34" i="1" s="1"/>
  <c r="R2" i="1"/>
  <c r="E51" i="1"/>
  <c r="Q44" i="1"/>
  <c r="AA9" i="1"/>
  <c r="AA11" i="1"/>
  <c r="AA8" i="1"/>
  <c r="AC11" i="1"/>
  <c r="AC8" i="1"/>
  <c r="AC9" i="1"/>
  <c r="M43" i="1"/>
  <c r="L43" i="1"/>
  <c r="T5" i="1"/>
  <c r="T3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T15" i="1" l="1"/>
  <c r="T37" i="1"/>
  <c r="T4" i="1"/>
  <c r="T3" i="1"/>
  <c r="T49" i="1"/>
  <c r="T61" i="1"/>
  <c r="O41" i="1"/>
  <c r="N41" i="1"/>
  <c r="T39" i="1"/>
  <c r="T60" i="1"/>
  <c r="P41" i="1"/>
  <c r="T47" i="1"/>
  <c r="T46" i="1"/>
  <c r="T56" i="1"/>
  <c r="T59" i="1"/>
  <c r="T48" i="1"/>
  <c r="T42" i="1"/>
  <c r="T51" i="1"/>
  <c r="T54" i="1"/>
  <c r="T41" i="1"/>
  <c r="T45" i="1"/>
  <c r="T53" i="1"/>
  <c r="T44" i="1"/>
  <c r="T43" i="1"/>
  <c r="T50" i="1"/>
  <c r="T52" i="1"/>
  <c r="T55" i="1"/>
  <c r="T40" i="1"/>
  <c r="T57" i="1"/>
  <c r="T58" i="1"/>
  <c r="E52" i="1"/>
  <c r="Q45" i="1"/>
  <c r="Q46" i="1" s="1"/>
  <c r="Q47" i="1" s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42" i="1" l="1"/>
  <c r="N42" i="1"/>
  <c r="O42" i="1"/>
  <c r="E53" i="1"/>
  <c r="Q48" i="1"/>
  <c r="AB9" i="1"/>
  <c r="AB11" i="1"/>
  <c r="AB8" i="1"/>
  <c r="AD8" i="1"/>
  <c r="AD9" i="1"/>
  <c r="AD11" i="1"/>
  <c r="M48" i="1"/>
  <c r="L45" i="1"/>
  <c r="L46" i="1" s="1"/>
  <c r="L47" i="1" s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P43" i="1" l="1"/>
  <c r="P44" i="1" s="1"/>
  <c r="Q49" i="1"/>
  <c r="N43" i="1"/>
  <c r="O43" i="1"/>
  <c r="E54" i="1"/>
  <c r="R61" i="1" s="1"/>
  <c r="M49" i="1"/>
  <c r="L48" i="1"/>
  <c r="Y2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O44" i="1" l="1"/>
  <c r="O45" i="1" s="1"/>
  <c r="O46" i="1" s="1"/>
  <c r="R3" i="1"/>
  <c r="R60" i="1"/>
  <c r="N44" i="1"/>
  <c r="N45" i="1" s="1"/>
  <c r="N46" i="1" s="1"/>
  <c r="N47" i="1" s="1"/>
  <c r="Q50" i="1"/>
  <c r="P45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56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59" i="1"/>
  <c r="R27" i="1"/>
  <c r="R20" i="1"/>
  <c r="R58" i="1"/>
  <c r="R18" i="1"/>
  <c r="R31" i="1"/>
  <c r="R44" i="1"/>
  <c r="R41" i="1"/>
  <c r="R25" i="1"/>
  <c r="R28" i="1"/>
  <c r="R29" i="1"/>
  <c r="R42" i="1"/>
  <c r="R17" i="1"/>
  <c r="R35" i="1"/>
  <c r="R54" i="1"/>
  <c r="R19" i="1"/>
  <c r="R57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P46" i="1" l="1"/>
  <c r="Q51" i="1"/>
  <c r="O47" i="1"/>
  <c r="N48" i="1"/>
  <c r="M51" i="1"/>
  <c r="M52" i="1" s="1"/>
  <c r="M53" i="1" s="1"/>
  <c r="L50" i="1"/>
  <c r="Q52" i="1" l="1"/>
  <c r="O48" i="1"/>
  <c r="N49" i="1"/>
  <c r="P47" i="1"/>
  <c r="M54" i="1"/>
  <c r="M55" i="1" s="1"/>
  <c r="L51" i="1"/>
  <c r="L52" i="1" s="1"/>
  <c r="L53" i="1" s="1"/>
  <c r="M56" i="1" l="1"/>
  <c r="Z61" i="1" s="1"/>
  <c r="N50" i="1"/>
  <c r="N51" i="1" s="1"/>
  <c r="Q53" i="1"/>
  <c r="P48" i="1"/>
  <c r="O49" i="1"/>
  <c r="Z36" i="1"/>
  <c r="Z9" i="1"/>
  <c r="Z10" i="1"/>
  <c r="Z8" i="1"/>
  <c r="Z3" i="1"/>
  <c r="Z26" i="1"/>
  <c r="Z15" i="1"/>
  <c r="Z5" i="1"/>
  <c r="Z6" i="1"/>
  <c r="Z46" i="1"/>
  <c r="Z12" i="1"/>
  <c r="Z13" i="1"/>
  <c r="Z11" i="1"/>
  <c r="Z4" i="1"/>
  <c r="Z7" i="1"/>
  <c r="Z16" i="1"/>
  <c r="Z20" i="1"/>
  <c r="Z59" i="1"/>
  <c r="Z47" i="1"/>
  <c r="Z30" i="1"/>
  <c r="Z33" i="1"/>
  <c r="Z35" i="1"/>
  <c r="Z40" i="1"/>
  <c r="Z43" i="1"/>
  <c r="Z31" i="1"/>
  <c r="Z38" i="1"/>
  <c r="Z34" i="1"/>
  <c r="Z32" i="1"/>
  <c r="Z17" i="1"/>
  <c r="Z49" i="1"/>
  <c r="Z39" i="1"/>
  <c r="Z22" i="1"/>
  <c r="Z37" i="1"/>
  <c r="Z53" i="1"/>
  <c r="Z52" i="1"/>
  <c r="Z54" i="1"/>
  <c r="Z42" i="1"/>
  <c r="Z18" i="1"/>
  <c r="Z29" i="1"/>
  <c r="Z24" i="1"/>
  <c r="Z48" i="1"/>
  <c r="Z19" i="1"/>
  <c r="Z23" i="1"/>
  <c r="Z25" i="1"/>
  <c r="Z27" i="1"/>
  <c r="Z21" i="1"/>
  <c r="Z41" i="1"/>
  <c r="Z44" i="1"/>
  <c r="Z50" i="1"/>
  <c r="Z28" i="1"/>
  <c r="Z51" i="1"/>
  <c r="L54" i="1"/>
  <c r="Z45" i="1"/>
  <c r="Y4" i="1"/>
  <c r="Y8" i="1"/>
  <c r="Y13" i="1"/>
  <c r="Z14" i="1"/>
  <c r="Z57" i="1"/>
  <c r="Z55" i="1"/>
  <c r="Z56" i="1"/>
  <c r="Z58" i="1"/>
  <c r="Y11" i="1"/>
  <c r="Y6" i="1"/>
  <c r="Y9" i="1"/>
  <c r="Y10" i="1"/>
  <c r="Y16" i="1"/>
  <c r="Y15" i="1"/>
  <c r="Y7" i="1"/>
  <c r="Y3" i="1"/>
  <c r="Z60" i="1" l="1"/>
  <c r="O50" i="1"/>
  <c r="O51" i="1" s="1"/>
  <c r="O52" i="1" s="1"/>
  <c r="O53" i="1" s="1"/>
  <c r="O54" i="1" s="1"/>
  <c r="N52" i="1"/>
  <c r="AB10" i="1"/>
  <c r="O55" i="1"/>
  <c r="AB14" i="1"/>
  <c r="AB58" i="1"/>
  <c r="AA17" i="1"/>
  <c r="AA38" i="1"/>
  <c r="Y5" i="1"/>
  <c r="L55" i="1"/>
  <c r="AA58" i="1"/>
  <c r="P49" i="1"/>
  <c r="P50" i="1" s="1"/>
  <c r="P51" i="1" s="1"/>
  <c r="P52" i="1" s="1"/>
  <c r="P53" i="1" s="1"/>
  <c r="P54" i="1" s="1"/>
  <c r="P55" i="1" s="1"/>
  <c r="Q54" i="1"/>
  <c r="AD10" i="1"/>
  <c r="AA14" i="1"/>
  <c r="AA27" i="1"/>
  <c r="Y17" i="1"/>
  <c r="Y38" i="1"/>
  <c r="Y14" i="1"/>
  <c r="Y12" i="1" l="1"/>
  <c r="L56" i="1"/>
  <c r="Y37" i="1"/>
  <c r="Y57" i="1"/>
  <c r="Y26" i="1"/>
  <c r="P56" i="1"/>
  <c r="O56" i="1"/>
  <c r="N53" i="1"/>
  <c r="AB47" i="1"/>
  <c r="AA48" i="1"/>
  <c r="Y58" i="1"/>
  <c r="Y33" i="1"/>
  <c r="Y34" i="1"/>
  <c r="Y53" i="1"/>
  <c r="Y31" i="1"/>
  <c r="Y22" i="1"/>
  <c r="AB27" i="1"/>
  <c r="AB49" i="1"/>
  <c r="AB51" i="1"/>
  <c r="AC60" i="1"/>
  <c r="AC59" i="1"/>
  <c r="AC18" i="1"/>
  <c r="AC21" i="1"/>
  <c r="AC19" i="1"/>
  <c r="AC25" i="1"/>
  <c r="AC39" i="1"/>
  <c r="AC29" i="1"/>
  <c r="AC31" i="1"/>
  <c r="AC32" i="1"/>
  <c r="AC22" i="1"/>
  <c r="AC17" i="1"/>
  <c r="AC40" i="1"/>
  <c r="AC46" i="1"/>
  <c r="AC44" i="1"/>
  <c r="AC41" i="1"/>
  <c r="AC43" i="1"/>
  <c r="AC33" i="1"/>
  <c r="AC36" i="1"/>
  <c r="AC34" i="1"/>
  <c r="AC42" i="1"/>
  <c r="AC38" i="1"/>
  <c r="AC50" i="1"/>
  <c r="AC23" i="1"/>
  <c r="AC35" i="1"/>
  <c r="AC27" i="1"/>
  <c r="AC48" i="1"/>
  <c r="AC45" i="1"/>
  <c r="AC10" i="1"/>
  <c r="AC49" i="1"/>
  <c r="AC28" i="1"/>
  <c r="AC56" i="1"/>
  <c r="AC51" i="1"/>
  <c r="Y60" i="1"/>
  <c r="Y42" i="1"/>
  <c r="Y32" i="1"/>
  <c r="Y21" i="1"/>
  <c r="Y48" i="1"/>
  <c r="Y54" i="1"/>
  <c r="Y39" i="1"/>
  <c r="Y18" i="1"/>
  <c r="Y49" i="1"/>
  <c r="Y19" i="1"/>
  <c r="Y24" i="1"/>
  <c r="Y36" i="1"/>
  <c r="Y23" i="1"/>
  <c r="Y56" i="1"/>
  <c r="Y40" i="1"/>
  <c r="Y46" i="1"/>
  <c r="Y27" i="1"/>
  <c r="AC54" i="1"/>
  <c r="AC53" i="1"/>
  <c r="AC55" i="1"/>
  <c r="AB59" i="1"/>
  <c r="AB60" i="1"/>
  <c r="AB18" i="1"/>
  <c r="AB21" i="1"/>
  <c r="AB19" i="1"/>
  <c r="AB25" i="1"/>
  <c r="AB31" i="1"/>
  <c r="AB29" i="1"/>
  <c r="AB22" i="1"/>
  <c r="AB17" i="1"/>
  <c r="AB36" i="1"/>
  <c r="AB34" i="1"/>
  <c r="AB38" i="1"/>
  <c r="AB40" i="1"/>
  <c r="AB41" i="1"/>
  <c r="AB32" i="1"/>
  <c r="AB39" i="1"/>
  <c r="AB43" i="1"/>
  <c r="AB42" i="1"/>
  <c r="AB33" i="1"/>
  <c r="AB45" i="1"/>
  <c r="AB35" i="1"/>
  <c r="AB44" i="1"/>
  <c r="AB54" i="1"/>
  <c r="AB48" i="1"/>
  <c r="AB23" i="1"/>
  <c r="AB24" i="1"/>
  <c r="Q55" i="1"/>
  <c r="AD14" i="1"/>
  <c r="AC58" i="1"/>
  <c r="AC20" i="1"/>
  <c r="AC52" i="1"/>
  <c r="AC24" i="1"/>
  <c r="AC14" i="1"/>
  <c r="AC57" i="1"/>
  <c r="AB46" i="1"/>
  <c r="AB53" i="1"/>
  <c r="AB20" i="1"/>
  <c r="AB50" i="1"/>
  <c r="AC30" i="1" l="1"/>
  <c r="AC12" i="1"/>
  <c r="AB30" i="1"/>
  <c r="AB12" i="1"/>
  <c r="N54" i="1"/>
  <c r="AA10" i="1"/>
  <c r="Y61" i="1"/>
  <c r="Y50" i="1"/>
  <c r="Y45" i="1"/>
  <c r="Y44" i="1"/>
  <c r="Y35" i="1"/>
  <c r="Y41" i="1"/>
  <c r="Y28" i="1"/>
  <c r="Y47" i="1"/>
  <c r="Y29" i="1"/>
  <c r="Y59" i="1"/>
  <c r="Y52" i="1"/>
  <c r="Y51" i="1"/>
  <c r="Y20" i="1"/>
  <c r="Y25" i="1"/>
  <c r="Y55" i="1"/>
  <c r="Y30" i="1"/>
  <c r="Q56" i="1"/>
  <c r="AB61" i="1"/>
  <c r="AB15" i="1"/>
  <c r="AB26" i="1"/>
  <c r="AB37" i="1"/>
  <c r="AB28" i="1"/>
  <c r="AB56" i="1"/>
  <c r="AB55" i="1"/>
  <c r="AB52" i="1"/>
  <c r="AC61" i="1"/>
  <c r="AC15" i="1"/>
  <c r="AC26" i="1"/>
  <c r="AC37" i="1"/>
  <c r="AC47" i="1"/>
  <c r="Y43" i="1"/>
  <c r="AB57" i="1"/>
  <c r="AD49" i="1"/>
  <c r="AD58" i="1"/>
  <c r="AD50" i="1"/>
  <c r="AD59" i="1"/>
  <c r="AD60" i="1"/>
  <c r="AD19" i="1"/>
  <c r="AD18" i="1"/>
  <c r="AD21" i="1"/>
  <c r="AD25" i="1"/>
  <c r="AD29" i="1"/>
  <c r="AD17" i="1"/>
  <c r="AD32" i="1"/>
  <c r="AD31" i="1"/>
  <c r="AD34" i="1"/>
  <c r="AD36" i="1"/>
  <c r="AD33" i="1"/>
  <c r="AD38" i="1"/>
  <c r="AD39" i="1"/>
  <c r="AD41" i="1"/>
  <c r="AD27" i="1"/>
  <c r="AD55" i="1"/>
  <c r="AD54" i="1"/>
  <c r="AD48" i="1"/>
  <c r="AD40" i="1"/>
  <c r="AD35" i="1"/>
  <c r="AD45" i="1"/>
  <c r="AD42" i="1"/>
  <c r="AD56" i="1"/>
  <c r="AD53" i="1"/>
  <c r="AD28" i="1"/>
  <c r="AD51" i="1"/>
  <c r="AD23" i="1"/>
  <c r="AD43" i="1"/>
  <c r="AD44" i="1"/>
  <c r="AD46" i="1"/>
  <c r="AD52" i="1"/>
  <c r="AD22" i="1"/>
  <c r="AD20" i="1"/>
  <c r="AD24" i="1" l="1"/>
  <c r="AD12" i="1"/>
  <c r="AD30" i="1"/>
  <c r="AD61" i="1"/>
  <c r="AD15" i="1"/>
  <c r="AD26" i="1"/>
  <c r="AD37" i="1"/>
  <c r="AD47" i="1"/>
  <c r="N55" i="1"/>
  <c r="AD57" i="1"/>
  <c r="AA31" i="1" l="1"/>
  <c r="N56" i="1"/>
  <c r="AA12" i="1" s="1"/>
  <c r="AA28" i="1"/>
  <c r="AA60" i="1"/>
  <c r="AA19" i="1"/>
  <c r="AA32" i="1"/>
  <c r="AA35" i="1"/>
  <c r="AA33" i="1"/>
  <c r="AA45" i="1"/>
  <c r="AA24" i="1"/>
  <c r="AA50" i="1"/>
  <c r="AA59" i="1"/>
  <c r="AA25" i="1"/>
  <c r="AA42" i="1"/>
  <c r="AA40" i="1"/>
  <c r="AA44" i="1"/>
  <c r="AA53" i="1"/>
  <c r="AA52" i="1"/>
  <c r="AA46" i="1"/>
  <c r="AA20" i="1"/>
  <c r="AA18" i="1"/>
  <c r="AA29" i="1"/>
  <c r="AA34" i="1"/>
  <c r="AA41" i="1"/>
  <c r="AA49" i="1"/>
  <c r="AA23" i="1"/>
  <c r="AA30" i="1"/>
  <c r="AA39" i="1"/>
  <c r="AA36" i="1"/>
  <c r="AA57" i="1"/>
  <c r="AA21" i="1"/>
  <c r="AA22" i="1"/>
  <c r="AA43" i="1"/>
  <c r="AA55" i="1"/>
  <c r="AA61" i="1" l="1"/>
  <c r="AA15" i="1"/>
  <c r="AA26" i="1"/>
  <c r="AA37" i="1"/>
  <c r="AA47" i="1"/>
  <c r="AA54" i="1"/>
  <c r="AA51" i="1"/>
  <c r="AA56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<sst xmlns="http://schemas.openxmlformats.org/spreadsheetml/2006/main" count="784" uniqueCount="489">
  <si>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</si>
  <si>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</si>
  <si>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</si>
  <si>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</si>
  <si>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</si>
  <si>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</si>
  <si>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</si>
  <si>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</si>
  <si>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</si>
  <si>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</si>
  <si>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</si>
  <si>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</si>
  <si>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</si>
  <si>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</si>
  <si>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</si>
  <si>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</si>
  <si>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</si>
  <si>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</si>
  <si>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</si>
  <si>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</si>
  <si>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</si>
  <si>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</si>
  <si>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</si>
  <si>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</si>
  <si>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</si>
  <si>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</si>
  <si>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</si>
  <si>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</si>
  <si>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</si>
  <si>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</si>
  <si>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</si>
  <si>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</si>
  <si>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</si>
  <si>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</si>
  <si>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</si>
  <si>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</si>
  <si>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</si>
  <si>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</si>
  <si>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</si>
  <si>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</si>
  <si>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</si>
  <si>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</si>
  <si>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</si>
  <si>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</si>
  <si>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</si>
  <si>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</si>
  <si>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</si>
  <si>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</si>
  <si>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</si>
  <si>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</si>
  <si>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</si>
  <si>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</si>
  <si>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</si>
  <si>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</si>
  <si>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</si>
  <si>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</si>
  <si>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</si>
  <si>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</si>
  <si>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</si>
  <si>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</si>
  <si>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</si>
  <si>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</si>
  <si>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</si>
  <si>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</si>
  <si>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</si>
  <si>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</si>
  <si>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</si>
  <si>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</si>
  <si>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</si>
  <si>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</si>
  <si>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</si>
  <si>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</si>
  <si>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</si>
  <si>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</si>
  <si>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</si>
  <si>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</si>
  <si>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</si>
  <si>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</si>
  <si>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</si>
  <si>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</si>
  <si>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</si>
  <si>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</si>
  <si>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</si>
  <si>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</si>
  <si>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</si>
  <si>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</si>
  <si>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</si>
  <si>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</si>
  <si>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</si>
  <si>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</si>
  <si>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</si>
  <si>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</si>
  <si>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</si>
  <si>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</si>
  <si>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</si>
  <si>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</si>
  <si>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</si>
  <si>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</si>
  <si>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</si>
  <si>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</si>
  <si>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</si>
  <si>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</si>
  <si>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</si>
  <si>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</si>
  <si>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</si>
  <si>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</si>
  <si>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</si>
  <si>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</si>
  <si>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</si>
  <si>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</si>
  <si>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</si>
  <si>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</si>
  <si>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</si>
  <si>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</si>
  <si>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</si>
  <si>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</si>
  <si>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</si>
  <si>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</si>
  <si>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</si>
  <si>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</si>
  <si>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</si>
  <si>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</si>
  <si>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</si>
  <si>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</si>
  <si>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</si>
  <si>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</si>
  <si>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</si>
  <si>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</si>
  <si>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</si>
  <si>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</si>
  <si>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</si>
  <si>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</si>
  <si>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</si>
  <si>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</si>
  <si>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</si>
  <si>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</si>
  <si>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</si>
  <si>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</si>
  <si>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</si>
  <si>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</si>
  <si>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</si>
  <si>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</si>
  <si>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</si>
  <si>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</si>
  <si>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</si>
  <si>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</si>
  <si>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</si>
  <si>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</si>
  <si>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</si>
  <si>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</si>
  <si>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</si>
  <si>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</si>
  <si>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</si>
  <si>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</si>
  <si>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</si>
  <si>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</si>
  <si>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</si>
  <si>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</si>
  <si>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</si>
  <si>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</si>
  <si>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</si>
  <si>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</si>
  <si>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</si>
  <si>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</si>
  <si>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</si>
  <si>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</si>
  <si>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</si>
  <si>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</si>
  <si>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</si>
  <si>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</si>
  <si>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</si>
  <si>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</si>
  <si>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</si>
  <si>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</si>
  <si>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</si>
  <si>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</si>
  <si>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</si>
  <si>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</si>
  <si>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</si>
  <si>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</si>
  <si>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</si>
  <si>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</si>
  <si>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</si>
  <si>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</si>
  <si>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</si>
  <si>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</si>
  <si>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</si>
  <si>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</si>
  <si>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</si>
  <si>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</si>
  <si>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</si>
  <si>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</si>
  <si>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</si>
  <si>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</si>
  <si>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</si>
  <si>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</si>
  <si>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</si>
  <si>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</si>
  <si>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</si>
  <si>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</si>
  <si>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</si>
  <si>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</si>
  <si>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</si>
  <si>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</si>
  <si>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</si>
  <si>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</si>
  <si>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</si>
  <si>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</si>
  <si>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</si>
  <si>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</si>
  <si>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</si>
  <si>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</si>
  <si>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</si>
  <si>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</si>
  <si>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</si>
  <si>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</si>
  <si>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</si>
  <si>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</si>
  <si>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</si>
  <si>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</si>
  <si>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</si>
  <si>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</si>
  <si>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</si>
  <si>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</si>
  <si>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</si>
  <si>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</si>
  <si>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</si>
  <si>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</si>
  <si>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</si>
  <si>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</si>
  <si>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</si>
  <si>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</si>
  <si>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</si>
  <si>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</si>
  <si>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</si>
  <si>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</si>
  <si>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</si>
  <si>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</si>
  <si>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</si>
  <si>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</si>
  <si>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</si>
  <si>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</si>
  <si>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</si>
  <si>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</si>
  <si>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</si>
  <si>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</si>
  <si>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</si>
  <si>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</si>
  <si>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</si>
  <si>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</si>
  <si>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</si>
  <si>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</si>
  <si>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</si>
  <si>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</si>
  <si>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</si>
  <si>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</si>
  <si>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</si>
  <si>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</si>
  <si>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</si>
  <si>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</si>
  <si>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</si>
  <si>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</si>
  <si>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</si>
  <si>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</si>
  <si>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</si>
  <si>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</si>
  <si>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</si>
  <si>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</si>
  <si>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</si>
  <si>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</si>
  <si>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</si>
  <si>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</si>
  <si>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</si>
  <si>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</si>
  <si>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</si>
  <si>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</si>
  <si>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</si>
  <si>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</si>
  <si>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</si>
  <si>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</si>
  <si>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</si>
  <si>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</si>
  <si>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</si>
  <si>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</si>
  <si>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</si>
  <si>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</si>
  <si>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</si>
  <si>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</si>
  <si>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</si>
  <si>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</si>
  <si>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</si>
  <si>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</si>
  <si>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</si>
  <si>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</si>
  <si>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</si>
  <si>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</si>
  <si>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</si>
  <si>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</si>
  <si>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</si>
  <si>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</si>
  <si>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</si>
  <si>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</si>
  <si>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</si>
  <si>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</si>
  <si>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</si>
  <si>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</si>
  <si>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</si>
  <si>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</si>
  <si>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</si>
  <si>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</si>
  <si>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</si>
  <si>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</si>
  <si>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</si>
  <si>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</si>
  <si>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</si>
  <si>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</si>
  <si>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</si>
  <si>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</si>
  <si>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</si>
  <si>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</si>
  <si>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</si>
  <si>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</si>
  <si>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</si>
  <si>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</si>
  <si>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</si>
  <si>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</si>
  <si>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</si>
  <si>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</si>
  <si>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</si>
  <si>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</si>
  <si>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</si>
  <si>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</si>
  <si>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</si>
  <si>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</si>
  <si>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</si>
  <si>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</si>
  <si>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</si>
  <si>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</si>
  <si>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</si>
  <si>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</si>
  <si>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</si>
  <si>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</si>
  <si>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</si>
  <si>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</si>
  <si>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</si>
  <si>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</si>
  <si>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</si>
  <si>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</si>
  <si>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</si>
  <si>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</si>
  <si>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</si>
  <si>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</si>
  <si>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</si>
  <si>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</si>
  <si>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</si>
  <si>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</si>
  <si>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</si>
  <si>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</si>
  <si>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</si>
  <si>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</si>
  <si>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</si>
  <si>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</si>
  <si>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</si>
  <si>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</si>
  <si>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</si>
  <si>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</si>
  <si>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</si>
  <si>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</si>
  <si>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</si>
  <si>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</si>
  <si>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</si>
  <si>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</si>
  <si>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</si>
  <si>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</si>
  <si>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</si>
  <si>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</si>
  <si>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</si>
  <si>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</si>
  <si>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</si>
  <si>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</si>
  <si>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</si>
  <si>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</si>
  <si>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</si>
  <si>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</si>
  <si>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</si>
  <si>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</si>
  <si>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</si>
  <si>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</si>
  <si>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</si>
  <si>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</si>
  <si>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</si>
  <si>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</si>
  <si>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</si>
  <si>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</si>
  <si>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</si>
  <si>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</si>
  <si>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</si>
  <si>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</si>
  <si>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</si>
  <si>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</si>
  <si>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</si>
  <si>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</si>
  <si>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</si>
  <si>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</si>
  <si>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</si>
  <si>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</si>
  <si>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</si>
  <si>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</si>
  <si>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</si>
  <si>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</si>
  <si>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</si>
  <si>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</si>
  <si>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</si>
  <si>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</si>
  <si>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</si>
  <si>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</si>
  <si>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</si>
  <si>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</si>
  <si>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</si>
  <si>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</si>
  <si>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</si>
  <si>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</si>
  <si>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</si>
  <si>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</si>
  <si>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</si>
  <si>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</si>
  <si>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</si>
  <si>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</si>
  <si>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</si>
  <si>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</si>
  <si>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</si>
  <si>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</si>
  <si>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</si>
  <si>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</si>
  <si>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</si>
  <si>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</si>
  <si>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</si>
  <si>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</si>
  <si>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</si>
  <si>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</si>
  <si>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</si>
  <si>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</si>
  <si>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</si>
  <si>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</si>
  <si>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</si>
  <si>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</si>
  <si>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</si>
  <si>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</si>
  <si>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</si>
  <si>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</si>
  <si>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</si>
  <si>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2.5 - 21</t>
  </si>
  <si>
    <t>2.25 - 21</t>
  </si>
  <si>
    <t>DES, Yukon Chrome PC</t>
  </si>
  <si>
    <t>SubMarine Rapido, Invatec</t>
  </si>
  <si>
    <t>5.0 - 20</t>
  </si>
  <si>
    <t>Gaia Second</t>
  </si>
  <si>
    <t>Runthrough NS Intermediate</t>
  </si>
  <si>
    <t>Runthrough NS Hypercoat</t>
  </si>
  <si>
    <t xml:space="preserve">Баллонный катетер коронарный стандартный </t>
  </si>
  <si>
    <t>Whisper MS</t>
  </si>
  <si>
    <t>Winn 200T</t>
  </si>
  <si>
    <t>BasixTOUCH</t>
  </si>
  <si>
    <t>э</t>
  </si>
  <si>
    <t>Соболев Д.А.</t>
  </si>
  <si>
    <t>Шатунова А.И.</t>
  </si>
  <si>
    <t>RadiFocus</t>
  </si>
  <si>
    <t>Дибиров М.А.</t>
  </si>
  <si>
    <t>лучевой</t>
  </si>
  <si>
    <t>Perouse Medical FLAMINGO</t>
  </si>
  <si>
    <t>Фисура О.И.</t>
  </si>
  <si>
    <t>Старшая мед.сетра: О.Н. Черткова</t>
  </si>
  <si>
    <t>Gaia Third</t>
  </si>
  <si>
    <t>50 ml</t>
  </si>
  <si>
    <t xml:space="preserve">1. Контроль места пункции, повязка  на руке до 6 ч. </t>
  </si>
  <si>
    <t>Железняков В.В.</t>
  </si>
  <si>
    <t>ОКС с ↑ ST</t>
  </si>
  <si>
    <t>14:06</t>
  </si>
  <si>
    <t>Sion blue</t>
  </si>
  <si>
    <t>LepuMedical</t>
  </si>
  <si>
    <t xml:space="preserve">Заведующий отделения: Д.В. Карчевский </t>
  </si>
  <si>
    <t>проходим, неровности контуров.</t>
  </si>
  <si>
    <r>
      <t>неровности контуров проксимального сегмента, на границе проксимального и среднего сегмента стеноз 50%, стеноз среднего сегмента 60%, стеноз дистального сегмента 50%. Антеградный кровоток по ПНА TIMI III. Приустьевой стеноз ДВ 90% (D 2.0-2.25 мм), антеградный кровоток по ДВ TIMI III.</t>
    </r>
    <r>
      <rPr>
        <b/>
        <sz val="10"/>
        <color theme="1"/>
        <rFont val="Calibri"/>
        <family val="2"/>
        <charset val="204"/>
        <scheme val="minor"/>
      </rPr>
      <t xml:space="preserve"> ИМА: </t>
    </r>
    <r>
      <rPr>
        <sz val="10"/>
        <color theme="1"/>
        <rFont val="Calibri"/>
        <family val="2"/>
        <charset val="204"/>
        <scheme val="minor"/>
      </rPr>
      <t>нестабильный субокклюзирующий стеноз (98%) проксимального сегмента, Антеградный кровоток по ИМА ближе к TIMI II.</t>
    </r>
  </si>
  <si>
    <t>неровности контуров проксимального сегмента, пролонгированный стеноз среднего сегмента 70%, неровности контуров дистального сегмента. Антеградный кровоток TIMI III.</t>
  </si>
  <si>
    <t xml:space="preserve">тотальная хроническая окклюзия на уровне проксимального сегмента, стеноз среднего сегмента 70%. Антеградный кровоток по дистальному сегменту ПКА за счёт внутрисистемных "bridge" коллатералей. Ретроградное контрастированием ЗМЖВ за счёт развитых межсистемных коллатералей ЛЖВ ОА, rentrop 3. </t>
  </si>
  <si>
    <t>200 ml</t>
  </si>
  <si>
    <t>С учётом клинических данных совместно с деж.кардиологом Потаповой А.Н. принято решение  о выполнении экстренной реваскуляризации ИМА.</t>
  </si>
  <si>
    <t xml:space="preserve">Сбалансированный </t>
  </si>
  <si>
    <t xml:space="preserve">Устье ствола ЛКА катетеризировано проводниковым катетером Launcher EBU 3,5 6Fr. Коронарный проводник sion blue заведён в дистальный сегмент ИМА. Выполнена предилатация субокклюзирующего стеноза ИМА БК Sprinter Legend 3.0-15. В проксимальный сегмент с покрытием устья ИМА имплантирован DES Resolute Integrity 2,5-22 mm, давлением 12 атм.  На контрольной съёмке стент установлен оптимально, признаков краевых диссекций, тромбоза ИМА нет, ангиографический результат достигнут, антеградный кровоток по ИМА восстановлен, TMI III. Пациент в стабильном состоянии переводится в ПРИТ для дальнейшего наблюдения и лечения.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</si>
</sst>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sz val="10"/>
      <color theme="1"/>
      <name val="Aharoni"/>
      <charset val="177"/>
    </font>
    <font>
      <u/>
      <sz val="10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9" fillId="3" borderId="0" applyNumberFormat="0" applyBorder="0" applyAlignment="0" applyProtection="0"/>
    <xf numFmtId="164" fontId="9" fillId="3" borderId="0" applyNumberFormat="0" applyFill="0" applyAlignment="0"/>
    <xf numFmtId="0" fontId="14" fillId="0" borderId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7" fillId="8" borderId="0" applyNumberFormat="0" applyBorder="0" applyAlignment="0" applyProtection="0"/>
    <xf numFmtId="0" fontId="48" fillId="9" borderId="21" applyNumberFormat="0" applyAlignment="0" applyProtection="0"/>
  </cellStyleXfs>
  <cellXfs count="2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3" fillId="2" borderId="2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2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3" fillId="7" borderId="6" xfId="5" applyFont="1" applyBorder="1" applyAlignment="1">
      <alignment vertical="center"/>
    </xf>
    <xf numFmtId="0" fontId="29" fillId="0" borderId="6" xfId="0" applyFont="1" applyBorder="1" applyAlignment="1">
      <alignment vertical="center"/>
    </xf>
    <xf numFmtId="0" fontId="23" fillId="7" borderId="10" xfId="5" applyFont="1" applyBorder="1" applyAlignment="1">
      <alignment horizontal="centerContinuous" vertical="center"/>
    </xf>
    <xf numFmtId="0" fontId="8" fillId="7" borderId="5" xfId="5" applyBorder="1" applyAlignment="1">
      <alignment horizontal="centerContinuous" vertical="center"/>
    </xf>
    <xf numFmtId="0" fontId="8" fillId="7" borderId="11" xfId="5" applyBorder="1" applyAlignment="1">
      <alignment horizontal="centerContinuous" vertical="center"/>
    </xf>
    <xf numFmtId="0" fontId="16" fillId="0" borderId="7" xfId="0" applyFont="1" applyBorder="1" applyAlignment="1" applyProtection="1">
      <alignment horizontal="left" vertical="center"/>
      <protection locked="0"/>
    </xf>
    <xf numFmtId="14" fontId="32" fillId="6" borderId="7" xfId="4" applyNumberFormat="1" applyFont="1" applyBorder="1" applyAlignment="1" applyProtection="1">
      <alignment horizontal="left" vertical="center"/>
      <protection locked="0"/>
    </xf>
    <xf numFmtId="0" fontId="12" fillId="7" borderId="8" xfId="5" applyFont="1" applyBorder="1" applyAlignment="1">
      <alignment horizontal="left" vertical="center"/>
    </xf>
    <xf numFmtId="166" fontId="12" fillId="6" borderId="9" xfId="4" applyNumberFormat="1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0" fontId="16" fillId="0" borderId="4" xfId="0" applyFont="1" applyBorder="1" applyAlignment="1" applyProtection="1">
      <alignment vertical="center"/>
      <protection locked="0"/>
    </xf>
    <xf numFmtId="0" fontId="16" fillId="0" borderId="9" xfId="0" applyFont="1" applyBorder="1" applyAlignment="1" applyProtection="1">
      <alignment vertical="center"/>
      <protection locked="0"/>
    </xf>
    <xf numFmtId="0" fontId="16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3" fillId="0" borderId="0" xfId="0" applyFont="1" applyBorder="1" applyAlignment="1">
      <alignment vertical="top" wrapText="1"/>
    </xf>
    <xf numFmtId="0" fontId="23" fillId="7" borderId="5" xfId="5" applyFont="1" applyBorder="1" applyAlignment="1">
      <alignment horizontal="centerContinuous" vertical="center"/>
    </xf>
    <xf numFmtId="0" fontId="30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3" fillId="0" borderId="12" xfId="0" applyFont="1" applyBorder="1" applyAlignment="1">
      <alignment vertical="top" wrapText="1"/>
    </xf>
    <xf numFmtId="0" fontId="33" fillId="0" borderId="8" xfId="0" applyFont="1" applyBorder="1" applyAlignment="1">
      <alignment vertical="top" wrapText="1"/>
    </xf>
    <xf numFmtId="0" fontId="33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4" fillId="0" borderId="0" xfId="0" applyFont="1" applyBorder="1" applyAlignment="1" applyProtection="1">
      <alignment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1" fillId="0" borderId="0" xfId="0" applyFont="1" applyBorder="1" applyAlignment="1">
      <alignment horizontal="centerContinuous" vertical="center" wrapText="1"/>
    </xf>
    <xf numFmtId="0" fontId="28" fillId="0" borderId="10" xfId="0" applyFont="1" applyBorder="1" applyAlignment="1">
      <alignment horizontal="centerContinuous" vertical="top" wrapText="1"/>
    </xf>
    <xf numFmtId="0" fontId="23" fillId="0" borderId="5" xfId="0" applyFont="1" applyBorder="1" applyAlignment="1">
      <alignment horizontal="centerContinuous" vertical="distributed" wrapText="1"/>
    </xf>
    <xf numFmtId="0" fontId="23" fillId="0" borderId="11" xfId="0" applyFont="1" applyBorder="1" applyAlignment="1">
      <alignment horizontal="centerContinuous" vertical="distributed" wrapText="1"/>
    </xf>
    <xf numFmtId="0" fontId="23" fillId="0" borderId="12" xfId="0" applyFont="1" applyBorder="1" applyAlignment="1">
      <alignment horizontal="centerContinuous" vertical="distributed" wrapText="1"/>
    </xf>
    <xf numFmtId="0" fontId="23" fillId="0" borderId="0" xfId="0" applyFont="1" applyBorder="1" applyAlignment="1">
      <alignment horizontal="centerContinuous" vertical="distributed" wrapText="1"/>
    </xf>
    <xf numFmtId="0" fontId="23" fillId="0" borderId="13" xfId="0" applyFont="1" applyBorder="1" applyAlignment="1">
      <alignment horizontal="centerContinuous" vertical="distributed" wrapText="1"/>
    </xf>
    <xf numFmtId="0" fontId="26" fillId="0" borderId="12" xfId="0" applyFont="1" applyBorder="1" applyAlignment="1">
      <alignment horizontal="centerContinuous" vertical="distributed" wrapText="1"/>
    </xf>
    <xf numFmtId="0" fontId="27" fillId="0" borderId="0" xfId="0" applyFont="1" applyBorder="1" applyAlignment="1">
      <alignment horizontal="centerContinuous" vertical="distributed" wrapText="1"/>
    </xf>
    <xf numFmtId="0" fontId="27" fillId="0" borderId="13" xfId="0" applyFont="1" applyBorder="1" applyAlignment="1">
      <alignment horizontal="centerContinuous" vertical="distributed" wrapText="1"/>
    </xf>
    <xf numFmtId="0" fontId="38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6" fillId="0" borderId="13" xfId="0" applyFont="1" applyBorder="1" applyAlignment="1" applyProtection="1">
      <alignment vertical="center"/>
      <protection locked="0"/>
    </xf>
    <xf numFmtId="0" fontId="39" fillId="0" borderId="12" xfId="0" applyFont="1" applyBorder="1" applyAlignment="1">
      <alignment horizontal="left" vertical="center"/>
    </xf>
    <xf numFmtId="0" fontId="31" fillId="0" borderId="8" xfId="0" applyFont="1" applyBorder="1" applyAlignment="1">
      <alignment vertical="top" wrapText="1"/>
    </xf>
    <xf numFmtId="0" fontId="39" fillId="0" borderId="10" xfId="0" applyFont="1" applyBorder="1" applyAlignment="1">
      <alignment horizontal="left" vertical="top" wrapText="1"/>
    </xf>
    <xf numFmtId="0" fontId="31" fillId="0" borderId="12" xfId="0" applyFont="1" applyBorder="1" applyAlignment="1">
      <alignment vertical="top" wrapText="1"/>
    </xf>
    <xf numFmtId="0" fontId="41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5" fillId="0" borderId="12" xfId="0" applyFont="1" applyBorder="1"/>
    <xf numFmtId="0" fontId="0" fillId="0" borderId="0" xfId="0" applyBorder="1" applyProtection="1">
      <protection locked="0"/>
    </xf>
    <xf numFmtId="165" fontId="16" fillId="0" borderId="7" xfId="0" applyNumberFormat="1" applyFont="1" applyBorder="1" applyAlignment="1" applyProtection="1">
      <alignment horizontal="left" vertical="center"/>
    </xf>
    <xf numFmtId="0" fontId="29" fillId="0" borderId="6" xfId="0" applyFont="1" applyBorder="1" applyAlignment="1" applyProtection="1">
      <alignment vertical="center"/>
    </xf>
    <xf numFmtId="0" fontId="30" fillId="0" borderId="7" xfId="0" applyNumberFormat="1" applyFont="1" applyBorder="1" applyAlignment="1" applyProtection="1">
      <alignment horizontal="left" vertical="center"/>
    </xf>
    <xf numFmtId="0" fontId="16" fillId="0" borderId="7" xfId="0" applyNumberFormat="1" applyFont="1" applyBorder="1" applyAlignment="1" applyProtection="1">
      <alignment horizontal="left" vertical="center"/>
    </xf>
    <xf numFmtId="0" fontId="35" fillId="0" borderId="12" xfId="0" applyFont="1" applyBorder="1" applyProtection="1"/>
    <xf numFmtId="0" fontId="28" fillId="0" borderId="0" xfId="0" applyFont="1" applyBorder="1" applyAlignment="1">
      <alignment horizontal="centerContinuous" vertical="top" wrapText="1"/>
    </xf>
    <xf numFmtId="0" fontId="16" fillId="0" borderId="12" xfId="0" applyFont="1" applyBorder="1" applyAlignment="1" applyProtection="1">
      <alignment vertical="top" wrapText="1"/>
      <protection locked="0"/>
    </xf>
    <xf numFmtId="0" fontId="16" fillId="0" borderId="0" xfId="0" applyFont="1" applyBorder="1" applyAlignment="1" applyProtection="1">
      <alignment vertical="top" wrapText="1"/>
      <protection locked="0"/>
    </xf>
    <xf numFmtId="0" fontId="35" fillId="0" borderId="3" xfId="0" applyNumberFormat="1" applyFont="1" applyBorder="1" applyAlignment="1" applyProtection="1">
      <alignment horizontal="center" vertical="center"/>
      <protection locked="0"/>
    </xf>
    <xf numFmtId="0" fontId="16" fillId="0" borderId="0" xfId="0" applyFont="1" applyBorder="1" applyAlignment="1" applyProtection="1">
      <alignment horizontal="centerContinuous" vertical="top" wrapText="1"/>
      <protection locked="0"/>
    </xf>
    <xf numFmtId="20" fontId="30" fillId="0" borderId="13" xfId="0" applyNumberFormat="1" applyFont="1" applyBorder="1" applyAlignment="1">
      <alignment horizontal="left" vertical="center" wrapText="1"/>
    </xf>
    <xf numFmtId="0" fontId="19" fillId="0" borderId="0" xfId="0" applyFont="1" applyBorder="1" applyAlignment="1">
      <alignment horizontal="centerContinuous" vertical="center"/>
    </xf>
    <xf numFmtId="0" fontId="33" fillId="0" borderId="0" xfId="0" applyFont="1" applyBorder="1" applyAlignment="1">
      <alignment vertical="top"/>
    </xf>
    <xf numFmtId="0" fontId="33" fillId="0" borderId="13" xfId="0" applyFont="1" applyBorder="1" applyAlignment="1">
      <alignment vertical="top"/>
    </xf>
    <xf numFmtId="0" fontId="23" fillId="0" borderId="0" xfId="0" applyFont="1" applyBorder="1"/>
    <xf numFmtId="0" fontId="23" fillId="7" borderId="6" xfId="5" applyFont="1" applyBorder="1" applyAlignment="1" applyProtection="1">
      <alignment vertical="center"/>
    </xf>
    <xf numFmtId="0" fontId="12" fillId="7" borderId="8" xfId="5" applyFont="1" applyBorder="1" applyAlignment="1" applyProtection="1">
      <alignment horizontal="left" vertical="center"/>
    </xf>
    <xf numFmtId="0" fontId="36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5" fillId="0" borderId="0" xfId="0" applyFont="1" applyAlignment="1">
      <alignment horizontal="left" vertical="center"/>
    </xf>
    <xf numFmtId="0" fontId="16" fillId="0" borderId="3" xfId="0" applyFont="1" applyBorder="1" applyAlignment="1" applyProtection="1">
      <alignment vertical="center"/>
    </xf>
    <xf numFmtId="0" fontId="16" fillId="0" borderId="4" xfId="0" applyFont="1" applyBorder="1" applyAlignment="1" applyProtection="1">
      <alignment vertical="center"/>
    </xf>
    <xf numFmtId="0" fontId="29" fillId="0" borderId="8" xfId="0" applyFont="1" applyBorder="1" applyAlignment="1">
      <alignment vertical="center"/>
    </xf>
    <xf numFmtId="165" fontId="16" fillId="0" borderId="9" xfId="0" applyNumberFormat="1" applyFont="1" applyBorder="1" applyAlignment="1" applyProtection="1">
      <alignment horizontal="left" vertical="center"/>
      <protection locked="0"/>
    </xf>
    <xf numFmtId="0" fontId="12" fillId="7" borderId="15" xfId="5" applyFont="1" applyBorder="1" applyAlignment="1">
      <alignment horizontal="left" vertical="center"/>
    </xf>
    <xf numFmtId="166" fontId="12" fillId="6" borderId="16" xfId="4" applyNumberFormat="1" applyFont="1" applyBorder="1" applyAlignment="1" applyProtection="1">
      <alignment horizontal="left" vertical="center"/>
      <protection locked="0"/>
    </xf>
    <xf numFmtId="0" fontId="39" fillId="0" borderId="0" xfId="0" applyFont="1" applyBorder="1" applyAlignment="1">
      <alignment horizontal="left" vertical="center"/>
    </xf>
    <xf numFmtId="0" fontId="36" fillId="0" borderId="13" xfId="0" applyFont="1" applyBorder="1" applyAlignment="1" applyProtection="1">
      <alignment horizontal="left"/>
      <protection locked="0"/>
    </xf>
    <xf numFmtId="0" fontId="23" fillId="0" borderId="19" xfId="0" applyFont="1" applyBorder="1" applyAlignment="1" applyProtection="1">
      <alignment horizontal="center" vertical="center"/>
      <protection locked="0"/>
    </xf>
    <xf numFmtId="0" fontId="36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6" fillId="8" borderId="17" xfId="6" applyFont="1" applyBorder="1" applyAlignment="1">
      <alignment horizontal="left" vertical="center"/>
    </xf>
    <xf numFmtId="0" fontId="37" fillId="8" borderId="18" xfId="6" applyFont="1" applyBorder="1" applyAlignment="1" applyProtection="1">
      <alignment horizontal="left" vertical="center"/>
      <protection locked="0"/>
    </xf>
    <xf numFmtId="0" fontId="16" fillId="0" borderId="9" xfId="0" applyFont="1" applyBorder="1" applyAlignment="1" applyProtection="1">
      <alignment vertical="center"/>
    </xf>
    <xf numFmtId="0" fontId="16" fillId="0" borderId="7" xfId="0" applyFont="1" applyBorder="1" applyAlignment="1" applyProtection="1">
      <alignment vertical="center"/>
    </xf>
    <xf numFmtId="0" fontId="23" fillId="0" borderId="20" xfId="0" applyFont="1" applyBorder="1" applyAlignment="1" applyProtection="1">
      <alignment horizontal="center" vertical="center"/>
      <protection locked="0"/>
    </xf>
    <xf numFmtId="0" fontId="29" fillId="0" borderId="3" xfId="0" applyFont="1" applyBorder="1" applyAlignment="1" applyProtection="1">
      <alignment vertical="center"/>
      <protection locked="0"/>
    </xf>
    <xf numFmtId="0" fontId="29" fillId="0" borderId="4" xfId="0" applyFont="1" applyBorder="1" applyAlignment="1" applyProtection="1">
      <alignment vertical="center"/>
      <protection locked="0"/>
    </xf>
    <xf numFmtId="0" fontId="46" fillId="0" borderId="19" xfId="0" applyFont="1" applyBorder="1" applyAlignment="1" applyProtection="1">
      <alignment horizontal="center" vertical="center"/>
      <protection locked="0"/>
    </xf>
    <xf numFmtId="0" fontId="46" fillId="0" borderId="20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vertical="center"/>
      <protection locked="0"/>
    </xf>
    <xf numFmtId="0" fontId="29" fillId="0" borderId="6" xfId="0" applyFont="1" applyBorder="1" applyAlignment="1" applyProtection="1">
      <alignment vertical="center"/>
      <protection locked="0"/>
    </xf>
    <xf numFmtId="0" fontId="47" fillId="0" borderId="20" xfId="0" applyNumberFormat="1" applyFont="1" applyBorder="1" applyAlignment="1" applyProtection="1">
      <alignment horizontal="center" vertical="center" wrapText="1"/>
      <protection locked="0"/>
    </xf>
    <xf numFmtId="0" fontId="7" fillId="0" borderId="20" xfId="0" applyFont="1" applyBorder="1" applyAlignment="1" applyProtection="1">
      <alignment horizontal="center" vertical="center" wrapText="1"/>
      <protection locked="0"/>
    </xf>
    <xf numFmtId="0" fontId="18" fillId="0" borderId="10" xfId="0" applyFont="1" applyBorder="1" applyAlignment="1">
      <alignment horizontal="right"/>
    </xf>
    <xf numFmtId="165" fontId="18" fillId="0" borderId="5" xfId="0" applyNumberFormat="1" applyFont="1" applyBorder="1" applyAlignment="1">
      <alignment horizontal="center"/>
    </xf>
    <xf numFmtId="0" fontId="20" fillId="0" borderId="11" xfId="0" applyFont="1" applyBorder="1" applyAlignment="1">
      <alignment horizontal="right" vertical="top"/>
    </xf>
    <xf numFmtId="0" fontId="19" fillId="0" borderId="12" xfId="0" applyFont="1" applyBorder="1" applyAlignment="1">
      <alignment horizontal="centerContinuous" vertical="top"/>
    </xf>
    <xf numFmtId="0" fontId="17" fillId="0" borderId="0" xfId="0" applyFont="1" applyBorder="1" applyAlignment="1">
      <alignment horizontal="centerContinuous"/>
    </xf>
    <xf numFmtId="0" fontId="50" fillId="9" borderId="21" xfId="7" applyFont="1" applyBorder="1" applyAlignment="1">
      <alignment horizontal="left" vertical="center"/>
    </xf>
    <xf numFmtId="14" fontId="49" fillId="9" borderId="22" xfId="7" applyNumberFormat="1" applyFont="1" applyBorder="1" applyAlignment="1" applyProtection="1">
      <alignment horizontal="right" vertical="center"/>
    </xf>
    <xf numFmtId="0" fontId="49" fillId="9" borderId="22" xfId="7" applyFont="1" applyBorder="1" applyAlignment="1" applyProtection="1">
      <alignment horizontal="right" vertical="center"/>
    </xf>
    <xf numFmtId="0" fontId="23" fillId="0" borderId="12" xfId="0" applyFont="1" applyBorder="1" applyAlignment="1">
      <alignment horizontal="left"/>
    </xf>
    <xf numFmtId="0" fontId="17" fillId="0" borderId="0" xfId="0" applyFont="1" applyBorder="1" applyAlignment="1">
      <alignment horizontal="center"/>
    </xf>
    <xf numFmtId="0" fontId="50" fillId="9" borderId="21" xfId="7" applyFont="1" applyBorder="1" applyAlignment="1" applyProtection="1">
      <alignment horizontal="left" vertical="center"/>
    </xf>
    <xf numFmtId="0" fontId="24" fillId="0" borderId="12" xfId="0" applyNumberFormat="1" applyFont="1" applyFill="1" applyBorder="1" applyAlignment="1">
      <alignment horizontal="justify" vertical="center" wrapText="1"/>
    </xf>
    <xf numFmtId="0" fontId="25" fillId="0" borderId="13" xfId="0" applyFont="1" applyFill="1" applyBorder="1" applyAlignment="1" applyProtection="1">
      <alignment horizontal="center" vertical="center"/>
      <protection locked="0"/>
    </xf>
    <xf numFmtId="0" fontId="25" fillId="0" borderId="0" xfId="0" applyFont="1" applyFill="1" applyBorder="1" applyAlignment="1" applyProtection="1">
      <alignment horizontal="justify" vertical="center" wrapText="1"/>
      <protection locked="0"/>
    </xf>
    <xf numFmtId="0" fontId="25" fillId="0" borderId="0" xfId="0" applyFont="1" applyFill="1" applyBorder="1" applyAlignment="1" applyProtection="1">
      <alignment vertical="center"/>
      <protection locked="0"/>
    </xf>
    <xf numFmtId="0" fontId="23" fillId="0" borderId="0" xfId="0" applyFont="1" applyFill="1" applyBorder="1" applyAlignment="1" applyProtection="1">
      <alignment horizontal="left" vertical="top" wrapText="1"/>
      <protection locked="0"/>
    </xf>
    <xf numFmtId="0" fontId="23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2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3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7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2" fillId="0" borderId="0" xfId="0" applyFont="1" applyBorder="1" applyAlignment="1" applyProtection="1">
      <alignment vertical="top" wrapText="1"/>
      <protection locked="0"/>
    </xf>
    <xf numFmtId="0" fontId="54" fillId="0" borderId="0" xfId="0" applyFont="1" applyBorder="1" applyAlignment="1">
      <alignment vertical="top"/>
    </xf>
    <xf numFmtId="0" fontId="55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39" fillId="0" borderId="0" xfId="0" applyFont="1" applyBorder="1" applyAlignment="1">
      <alignment horizontal="centerContinuous" vertical="center"/>
    </xf>
    <xf numFmtId="0" fontId="51" fillId="0" borderId="0" xfId="0" applyFont="1" applyBorder="1" applyAlignment="1" applyProtection="1">
      <alignment vertical="top" wrapText="1"/>
      <protection locked="0"/>
    </xf>
    <xf numFmtId="0" fontId="51" fillId="0" borderId="3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horizontal="centerContinuous" vertical="center" wrapText="1"/>
    </xf>
    <xf numFmtId="0" fontId="16" fillId="0" borderId="13" xfId="0" applyFont="1" applyBorder="1" applyAlignment="1" applyProtection="1">
      <alignment vertical="top" wrapText="1"/>
      <protection locked="0"/>
    </xf>
    <xf numFmtId="49" fontId="47" fillId="0" borderId="19" xfId="0" applyNumberFormat="1" applyFont="1" applyBorder="1" applyAlignment="1" applyProtection="1">
      <alignment horizontal="center" vertical="center" wrapText="1"/>
      <protection locked="0"/>
    </xf>
    <xf numFmtId="49" fontId="7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50" fillId="9" borderId="23" xfId="7" applyFont="1" applyBorder="1" applyAlignment="1">
      <alignment horizontal="left" vertical="center"/>
    </xf>
    <xf numFmtId="0" fontId="48" fillId="9" borderId="12" xfId="7" applyBorder="1" applyAlignment="1" applyProtection="1">
      <alignment horizontal="left" vertical="center"/>
    </xf>
    <xf numFmtId="0" fontId="48" fillId="9" borderId="24" xfId="7" applyBorder="1" applyAlignment="1" applyProtection="1">
      <alignment horizontal="justify" vertical="justify" wrapText="1"/>
    </xf>
    <xf numFmtId="0" fontId="48" fillId="9" borderId="24" xfId="7" applyBorder="1" applyAlignment="1" applyProtection="1">
      <alignment horizontal="justify" vertical="top" wrapText="1"/>
    </xf>
    <xf numFmtId="0" fontId="57" fillId="0" borderId="25" xfId="0" applyFont="1" applyBorder="1" applyAlignment="1" applyProtection="1">
      <alignment horizontal="center" vertical="center"/>
      <protection locked="0"/>
    </xf>
    <xf numFmtId="0" fontId="57" fillId="0" borderId="25" xfId="0" applyFont="1" applyFill="1" applyBorder="1" applyAlignment="1" applyProtection="1">
      <alignment horizontal="center" vertical="center"/>
      <protection locked="0"/>
    </xf>
    <xf numFmtId="0" fontId="57" fillId="0" borderId="26" xfId="0" applyFont="1" applyBorder="1" applyAlignment="1" applyProtection="1">
      <alignment horizontal="center" vertical="center"/>
      <protection locked="0"/>
    </xf>
    <xf numFmtId="0" fontId="58" fillId="4" borderId="28" xfId="0" applyFont="1" applyFill="1" applyBorder="1" applyAlignment="1">
      <alignment horizontal="center" vertical="center"/>
    </xf>
    <xf numFmtId="0" fontId="58" fillId="4" borderId="29" xfId="0" applyFont="1" applyFill="1" applyBorder="1" applyAlignment="1">
      <alignment horizontal="center" vertical="center"/>
    </xf>
    <xf numFmtId="0" fontId="58" fillId="4" borderId="27" xfId="0" applyFont="1" applyFill="1" applyBorder="1" applyAlignment="1">
      <alignment horizontal="center" vertical="center"/>
    </xf>
    <xf numFmtId="0" fontId="12" fillId="0" borderId="30" xfId="0" applyFont="1" applyBorder="1" applyAlignment="1">
      <alignment horizontal="justify" vertical="center" wrapText="1"/>
    </xf>
    <xf numFmtId="0" fontId="57" fillId="0" borderId="31" xfId="0" applyFont="1" applyBorder="1" applyAlignment="1" applyProtection="1">
      <alignment horizontal="center" vertical="center"/>
      <protection locked="0"/>
    </xf>
    <xf numFmtId="0" fontId="12" fillId="0" borderId="32" xfId="0" applyFont="1" applyBorder="1" applyAlignment="1">
      <alignment horizontal="justify" vertical="center" wrapText="1"/>
    </xf>
    <xf numFmtId="0" fontId="57" fillId="0" borderId="33" xfId="0" applyFont="1" applyFill="1" applyBorder="1" applyAlignment="1" applyProtection="1">
      <alignment horizontal="center" vertical="center"/>
      <protection locked="0"/>
    </xf>
    <xf numFmtId="0" fontId="12" fillId="0" borderId="32" xfId="0" applyNumberFormat="1" applyFont="1" applyFill="1" applyBorder="1" applyAlignment="1">
      <alignment horizontal="justify" vertical="center" wrapText="1"/>
    </xf>
    <xf numFmtId="0" fontId="24" fillId="0" borderId="32" xfId="0" applyNumberFormat="1" applyFont="1" applyFill="1" applyBorder="1" applyAlignment="1">
      <alignment horizontal="justify" vertical="center" wrapText="1"/>
    </xf>
    <xf numFmtId="0" fontId="24" fillId="0" borderId="34" xfId="0" applyNumberFormat="1" applyFont="1" applyFill="1" applyBorder="1" applyAlignment="1">
      <alignment horizontal="justify" vertical="center" wrapText="1"/>
    </xf>
    <xf numFmtId="0" fontId="57" fillId="0" borderId="35" xfId="0" applyFont="1" applyFill="1" applyBorder="1" applyAlignment="1" applyProtection="1">
      <alignment horizontal="center" vertical="center"/>
      <protection locked="0"/>
    </xf>
    <xf numFmtId="0" fontId="57" fillId="0" borderId="36" xfId="0" applyFont="1" applyFill="1" applyBorder="1" applyAlignment="1" applyProtection="1">
      <alignment horizontal="center" vertical="center"/>
      <protection locked="0"/>
    </xf>
    <xf numFmtId="0" fontId="21" fillId="5" borderId="10" xfId="0" applyFont="1" applyFill="1" applyBorder="1" applyAlignment="1">
      <alignment horizontal="left" vertical="center"/>
    </xf>
    <xf numFmtId="0" fontId="21" fillId="5" borderId="34" xfId="0" applyFont="1" applyFill="1" applyBorder="1" applyAlignment="1">
      <alignment horizontal="left" vertical="center"/>
    </xf>
    <xf numFmtId="0" fontId="16" fillId="8" borderId="37" xfId="6" applyFont="1" applyBorder="1" applyAlignment="1">
      <alignment horizontal="left" vertical="center"/>
    </xf>
    <xf numFmtId="0" fontId="37" fillId="8" borderId="16" xfId="6" applyFont="1" applyBorder="1" applyAlignment="1" applyProtection="1">
      <alignment horizontal="left" vertical="center"/>
      <protection locked="0"/>
    </xf>
    <xf numFmtId="14" fontId="56" fillId="9" borderId="38" xfId="7" applyNumberFormat="1" applyFont="1" applyBorder="1" applyAlignment="1">
      <alignment horizontal="left" vertical="center"/>
    </xf>
    <xf numFmtId="14" fontId="49" fillId="9" borderId="39" xfId="7" applyNumberFormat="1" applyFont="1" applyBorder="1" applyAlignment="1" applyProtection="1">
      <alignment horizontal="right" vertical="center"/>
    </xf>
    <xf numFmtId="0" fontId="19" fillId="0" borderId="5" xfId="0" applyFont="1" applyBorder="1" applyAlignment="1" applyProtection="1">
      <alignment horizontal="center"/>
    </xf>
    <xf numFmtId="0" fontId="37" fillId="8" borderId="18" xfId="6" applyFont="1" applyBorder="1" applyAlignment="1" applyProtection="1">
      <alignment horizontal="left" vertical="center"/>
    </xf>
    <xf numFmtId="0" fontId="57" fillId="0" borderId="26" xfId="0" applyFont="1" applyBorder="1" applyAlignment="1" applyProtection="1">
      <alignment horizontal="justify" vertical="center" wrapText="1"/>
      <protection locked="0"/>
    </xf>
    <xf numFmtId="0" fontId="57" fillId="0" borderId="25" xfId="0" applyFont="1" applyBorder="1" applyAlignment="1" applyProtection="1">
      <alignment horizontal="justify" vertical="center" wrapText="1"/>
      <protection locked="0"/>
    </xf>
    <xf numFmtId="16" fontId="57" fillId="0" borderId="25" xfId="0" applyNumberFormat="1" applyFont="1" applyBorder="1" applyAlignment="1" applyProtection="1">
      <alignment horizontal="justify" vertical="center" wrapText="1"/>
      <protection locked="0"/>
    </xf>
    <xf numFmtId="0" fontId="57" fillId="0" borderId="25" xfId="0" applyFont="1" applyFill="1" applyBorder="1" applyAlignment="1" applyProtection="1">
      <alignment horizontal="justify" vertical="center" wrapText="1"/>
      <protection locked="0"/>
    </xf>
    <xf numFmtId="0" fontId="57" fillId="0" borderId="35" xfId="0" applyFont="1" applyFill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9" fillId="0" borderId="40" xfId="0" applyFont="1" applyBorder="1" applyProtection="1">
      <protection locked="0"/>
    </xf>
    <xf numFmtId="0" fontId="3" fillId="0" borderId="0" xfId="0" applyFont="1"/>
    <xf numFmtId="0" fontId="0" fillId="0" borderId="0" xfId="0" applyAlignment="1">
      <alignment horizontal="center" vertical="top"/>
    </xf>
    <xf numFmtId="0" fontId="60" fillId="0" borderId="0" xfId="0" applyFont="1" applyBorder="1" applyAlignment="1" applyProtection="1">
      <alignment horizontal="justify" vertical="top" wrapText="1"/>
      <protection locked="0"/>
    </xf>
    <xf numFmtId="0" fontId="6" fillId="0" borderId="0" xfId="0" applyFont="1" applyBorder="1" applyAlignment="1" applyProtection="1">
      <alignment horizontal="justify" vertical="top" wrapText="1"/>
      <protection locked="0"/>
    </xf>
    <xf numFmtId="0" fontId="6" fillId="0" borderId="13" xfId="0" applyFont="1" applyBorder="1" applyAlignment="1" applyProtection="1">
      <alignment horizontal="justify" vertical="top" wrapText="1"/>
      <protection locked="0"/>
    </xf>
    <xf numFmtId="0" fontId="39" fillId="0" borderId="0" xfId="0" applyFont="1" applyBorder="1" applyAlignment="1">
      <alignment horizontal="left" vertical="center" wrapText="1"/>
    </xf>
    <xf numFmtId="0" fontId="61" fillId="0" borderId="0" xfId="0" applyFont="1" applyBorder="1" applyAlignment="1" applyProtection="1">
      <alignment horizontal="justify" vertical="top" wrapText="1"/>
      <protection locked="0"/>
    </xf>
    <xf numFmtId="0" fontId="53" fillId="0" borderId="0" xfId="0" applyFont="1" applyBorder="1" applyAlignment="1" applyProtection="1">
      <alignment horizontal="justify" vertical="top" wrapText="1"/>
      <protection locked="0"/>
    </xf>
    <xf numFmtId="0" fontId="53" fillId="0" borderId="13" xfId="0" applyFont="1" applyBorder="1" applyAlignment="1" applyProtection="1">
      <alignment horizontal="justify" vertical="top" wrapText="1"/>
      <protection locked="0"/>
    </xf>
    <xf numFmtId="0" fontId="40" fillId="0" borderId="12" xfId="0" applyFont="1" applyBorder="1" applyAlignment="1" applyProtection="1">
      <alignment horizontal="center" vertical="center" wrapText="1"/>
      <protection locked="0"/>
    </xf>
    <xf numFmtId="0" fontId="40" fillId="0" borderId="0" xfId="0" applyFont="1" applyBorder="1" applyAlignment="1" applyProtection="1">
      <alignment horizontal="center" vertical="center" wrapText="1"/>
      <protection locked="0"/>
    </xf>
    <xf numFmtId="0" fontId="40" fillId="0" borderId="13" xfId="0" applyFont="1" applyBorder="1" applyAlignment="1" applyProtection="1">
      <alignment horizontal="center" vertical="center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3" xfId="0" applyFont="1" applyBorder="1" applyAlignment="1" applyProtection="1">
      <alignment horizontal="justify" vertical="top" wrapText="1"/>
      <protection locked="0"/>
    </xf>
    <xf numFmtId="0" fontId="17" fillId="0" borderId="9" xfId="0" applyFont="1" applyBorder="1" applyAlignment="1" applyProtection="1">
      <alignment horizontal="justify" vertical="top" wrapText="1"/>
      <protection locked="0"/>
    </xf>
    <xf numFmtId="0" fontId="47" fillId="0" borderId="5" xfId="0" applyFont="1" applyBorder="1" applyAlignment="1" applyProtection="1">
      <alignment horizontal="justify" vertical="top" wrapText="1"/>
      <protection locked="0"/>
    </xf>
    <xf numFmtId="0" fontId="47" fillId="0" borderId="11" xfId="0" applyFont="1" applyBorder="1" applyAlignment="1" applyProtection="1">
      <alignment horizontal="justify" vertical="top" wrapText="1"/>
      <protection locked="0"/>
    </xf>
    <xf numFmtId="0" fontId="47" fillId="0" borderId="0" xfId="0" applyFont="1" applyBorder="1" applyAlignment="1" applyProtection="1">
      <alignment horizontal="justify" vertical="top" wrapText="1"/>
      <protection locked="0"/>
    </xf>
    <xf numFmtId="0" fontId="47" fillId="0" borderId="13" xfId="0" applyFont="1" applyBorder="1" applyAlignment="1" applyProtection="1">
      <alignment horizontal="justify" vertical="top" wrapText="1"/>
      <protection locked="0"/>
    </xf>
    <xf numFmtId="0" fontId="47" fillId="0" borderId="3" xfId="0" applyFont="1" applyBorder="1" applyAlignment="1" applyProtection="1">
      <alignment horizontal="justify" vertical="top" wrapText="1"/>
      <protection locked="0"/>
    </xf>
    <xf numFmtId="0" fontId="47" fillId="0" borderId="9" xfId="0" applyFont="1" applyBorder="1" applyAlignment="1" applyProtection="1">
      <alignment horizontal="justify" vertical="top" wrapText="1"/>
      <protection locked="0"/>
    </xf>
    <xf numFmtId="0" fontId="52" fillId="0" borderId="3" xfId="0" applyFont="1" applyBorder="1" applyAlignment="1" applyProtection="1">
      <alignment horizontal="left" vertical="center"/>
      <protection locked="0"/>
    </xf>
    <xf numFmtId="0" fontId="37" fillId="0" borderId="12" xfId="0" applyFont="1" applyBorder="1" applyAlignment="1" applyProtection="1">
      <alignment horizontal="center" vertical="distributed" wrapText="1"/>
      <protection locked="0"/>
    </xf>
    <xf numFmtId="0" fontId="37" fillId="0" borderId="0" xfId="0" applyFont="1" applyBorder="1" applyAlignment="1" applyProtection="1">
      <alignment horizontal="center" vertical="distributed" wrapText="1"/>
      <protection locked="0"/>
    </xf>
    <xf numFmtId="0" fontId="37" fillId="0" borderId="13" xfId="0" applyFont="1" applyBorder="1" applyAlignment="1" applyProtection="1">
      <alignment horizontal="center" vertical="distributed" wrapText="1"/>
      <protection locked="0"/>
    </xf>
    <xf numFmtId="0" fontId="42" fillId="0" borderId="0" xfId="0" applyFont="1" applyBorder="1" applyAlignment="1" applyProtection="1">
      <alignment horizontal="justify" vertical="top" wrapText="1"/>
      <protection locked="0"/>
    </xf>
    <xf numFmtId="0" fontId="42" fillId="0" borderId="13" xfId="0" applyFont="1" applyBorder="1" applyAlignment="1" applyProtection="1">
      <alignment horizontal="justify" vertical="top" wrapText="1"/>
      <protection locked="0"/>
    </xf>
    <xf numFmtId="0" fontId="12" fillId="0" borderId="12" xfId="0" applyFont="1" applyBorder="1" applyAlignment="1" applyProtection="1">
      <alignment horizontal="justify" vertical="top" wrapText="1"/>
      <protection locked="0"/>
    </xf>
    <xf numFmtId="0" fontId="16" fillId="0" borderId="0" xfId="0" applyFont="1" applyBorder="1" applyAlignment="1" applyProtection="1">
      <alignment horizontal="justify" vertical="top" wrapText="1"/>
      <protection locked="0"/>
    </xf>
    <xf numFmtId="0" fontId="16" fillId="0" borderId="13" xfId="0" applyFont="1" applyBorder="1" applyAlignment="1" applyProtection="1">
      <alignment horizontal="justify" vertical="top" wrapText="1"/>
      <protection locked="0"/>
    </xf>
    <xf numFmtId="0" fontId="16" fillId="0" borderId="12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61" totalsRowShown="0">
  <sortState ref="A2:C58">
    <sortCondition ref="B2:B58"/>
    <sortCondition ref="C2:C58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6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7" totalsRowShown="0">
  <autoFilter ref="A1:C17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20:B87" totalsRowShown="0">
  <autoFilter ref="A20:B87"/>
  <sortState ref="A21:B87">
    <sortCondition ref="A21:A87"/>
    <sortCondition ref="B21:B87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9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2:F20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16" zoomScaleNormal="100" zoomScaleSheetLayoutView="100" zoomScalePageLayoutView="90" workbookViewId="0">
      <selection activeCell="K23" sqref="K2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07" t="s">
        <v>276</v>
      </c>
      <c r="B6" s="208"/>
      <c r="C6" s="208"/>
      <c r="D6" s="208"/>
      <c r="E6" s="208"/>
      <c r="F6" s="208"/>
      <c r="G6" s="208"/>
      <c r="H6" s="209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44918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0.51388888888888895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0.52083333333333337</v>
      </c>
      <c r="C10" s="61"/>
      <c r="D10" s="116" t="s">
        <v>235</v>
      </c>
      <c r="E10" s="112"/>
      <c r="F10" s="112"/>
      <c r="G10" s="29" t="s">
        <v>228</v>
      </c>
      <c r="H10" s="31"/>
    </row>
    <row r="11" spans="1:8" ht="18" thickTop="1" thickBot="1">
      <c r="A11" s="106" t="s">
        <v>255</v>
      </c>
      <c r="B11" s="107" t="s">
        <v>475</v>
      </c>
      <c r="C11" s="62"/>
      <c r="D11" s="116" t="s">
        <v>232</v>
      </c>
      <c r="E11" s="112"/>
      <c r="F11" s="112"/>
      <c r="G11" s="29" t="s">
        <v>313</v>
      </c>
      <c r="H11" s="31"/>
    </row>
    <row r="12" spans="1:8" ht="16.5" thickTop="1">
      <c r="A12" s="97" t="s">
        <v>8</v>
      </c>
      <c r="B12" s="98">
        <v>18477</v>
      </c>
      <c r="C12" s="63"/>
      <c r="D12" s="116" t="s">
        <v>369</v>
      </c>
      <c r="E12" s="112"/>
      <c r="F12" s="112"/>
      <c r="G12" s="29" t="s">
        <v>240</v>
      </c>
      <c r="H12" s="31"/>
    </row>
    <row r="13" spans="1:8" ht="15.75">
      <c r="A13" s="20" t="s">
        <v>10</v>
      </c>
      <c r="B13" s="35">
        <f>DATEDIF(B12,B8,"y")</f>
        <v>72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20132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476</v>
      </c>
      <c r="C16" s="18"/>
      <c r="D16" s="41"/>
      <c r="E16" s="41"/>
      <c r="F16" s="41"/>
      <c r="G16" s="159" t="s">
        <v>477</v>
      </c>
      <c r="H16" s="117">
        <v>1616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487</v>
      </c>
      <c r="C18" s="18"/>
      <c r="D18" s="33" t="s">
        <v>273</v>
      </c>
      <c r="E18" s="33"/>
      <c r="F18" s="33"/>
      <c r="G18" s="101" t="s">
        <v>252</v>
      </c>
      <c r="H18" s="102" t="s">
        <v>468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31" t="s">
        <v>481</v>
      </c>
      <c r="C20" s="211"/>
      <c r="D20" s="211"/>
      <c r="E20" s="211"/>
      <c r="F20" s="211"/>
      <c r="G20" s="211"/>
      <c r="H20" s="212"/>
    </row>
    <row r="21" spans="1:8">
      <c r="A21" s="66"/>
      <c r="B21" s="213"/>
      <c r="C21" s="213"/>
      <c r="D21" s="213"/>
      <c r="E21" s="213"/>
      <c r="F21" s="213"/>
      <c r="G21" s="213"/>
      <c r="H21" s="214"/>
    </row>
    <row r="22" spans="1:8" ht="15.6" customHeight="1">
      <c r="A22" s="67" t="s">
        <v>334</v>
      </c>
      <c r="B22" s="215" t="s">
        <v>482</v>
      </c>
      <c r="C22" s="215"/>
      <c r="D22" s="215"/>
      <c r="E22" s="215"/>
      <c r="F22" s="215"/>
      <c r="G22" s="215"/>
      <c r="H22" s="216"/>
    </row>
    <row r="23" spans="1:8" ht="14.45" customHeight="1">
      <c r="A23" s="43"/>
      <c r="B23" s="217"/>
      <c r="C23" s="217"/>
      <c r="D23" s="217"/>
      <c r="E23" s="217"/>
      <c r="F23" s="217"/>
      <c r="G23" s="217"/>
      <c r="H23" s="218"/>
    </row>
    <row r="24" spans="1:8" ht="14.45" customHeight="1">
      <c r="A24" s="68"/>
      <c r="B24" s="217"/>
      <c r="C24" s="217"/>
      <c r="D24" s="217"/>
      <c r="E24" s="217"/>
      <c r="F24" s="217"/>
      <c r="G24" s="217"/>
      <c r="H24" s="218"/>
    </row>
    <row r="25" spans="1:8" ht="14.45" customHeight="1">
      <c r="A25" s="43"/>
      <c r="B25" s="217"/>
      <c r="C25" s="217"/>
      <c r="D25" s="217"/>
      <c r="E25" s="217"/>
      <c r="F25" s="217"/>
      <c r="G25" s="217"/>
      <c r="H25" s="218"/>
    </row>
    <row r="26" spans="1:8" ht="14.45" customHeight="1">
      <c r="A26" s="45"/>
      <c r="B26" s="219"/>
      <c r="C26" s="219"/>
      <c r="D26" s="219"/>
      <c r="E26" s="219"/>
      <c r="F26" s="219"/>
      <c r="G26" s="219"/>
      <c r="H26" s="220"/>
    </row>
    <row r="27" spans="1:8" ht="14.45" customHeight="1">
      <c r="A27" s="67" t="s">
        <v>335</v>
      </c>
      <c r="B27" s="215" t="s">
        <v>483</v>
      </c>
      <c r="C27" s="215"/>
      <c r="D27" s="215"/>
      <c r="E27" s="215"/>
      <c r="F27" s="215"/>
      <c r="G27" s="215"/>
      <c r="H27" s="216"/>
    </row>
    <row r="28" spans="1:8" ht="15.6" customHeight="1">
      <c r="A28" s="43"/>
      <c r="B28" s="217"/>
      <c r="C28" s="217"/>
      <c r="D28" s="217"/>
      <c r="E28" s="217"/>
      <c r="F28" s="217"/>
      <c r="G28" s="217"/>
      <c r="H28" s="218"/>
    </row>
    <row r="29" spans="1:8" ht="14.45" customHeight="1">
      <c r="A29" s="43"/>
      <c r="B29" s="217"/>
      <c r="C29" s="217"/>
      <c r="D29" s="217"/>
      <c r="E29" s="217"/>
      <c r="F29" s="217"/>
      <c r="G29" s="217"/>
      <c r="H29" s="218"/>
    </row>
    <row r="30" spans="1:8" ht="14.45" customHeight="1">
      <c r="A30" s="37"/>
      <c r="B30" s="217"/>
      <c r="C30" s="217"/>
      <c r="D30" s="217"/>
      <c r="E30" s="217"/>
      <c r="F30" s="217"/>
      <c r="G30" s="217"/>
      <c r="H30" s="218"/>
    </row>
    <row r="31" spans="1:8" ht="14.45" customHeight="1">
      <c r="A31" s="38"/>
      <c r="B31" s="219"/>
      <c r="C31" s="219"/>
      <c r="D31" s="219"/>
      <c r="E31" s="219"/>
      <c r="F31" s="219"/>
      <c r="G31" s="219"/>
      <c r="H31" s="220"/>
    </row>
    <row r="32" spans="1:8" ht="14.45" customHeight="1">
      <c r="A32" s="67" t="s">
        <v>336</v>
      </c>
      <c r="B32" s="215" t="s">
        <v>484</v>
      </c>
      <c r="C32" s="215"/>
      <c r="D32" s="215"/>
      <c r="E32" s="215"/>
      <c r="F32" s="215"/>
      <c r="G32" s="215"/>
      <c r="H32" s="216"/>
    </row>
    <row r="33" spans="1:8" ht="14.45" customHeight="1">
      <c r="A33" s="43"/>
      <c r="B33" s="217"/>
      <c r="C33" s="217"/>
      <c r="D33" s="217"/>
      <c r="E33" s="217"/>
      <c r="F33" s="217"/>
      <c r="G33" s="217"/>
      <c r="H33" s="218"/>
    </row>
    <row r="34" spans="1:8" ht="15.6" customHeight="1">
      <c r="A34" s="43"/>
      <c r="B34" s="217"/>
      <c r="C34" s="217"/>
      <c r="D34" s="217"/>
      <c r="E34" s="217"/>
      <c r="F34" s="217"/>
      <c r="G34" s="217"/>
      <c r="H34" s="218"/>
    </row>
    <row r="35" spans="1:8" ht="14.45" customHeight="1">
      <c r="A35" s="43"/>
      <c r="B35" s="217"/>
      <c r="C35" s="217"/>
      <c r="D35" s="217"/>
      <c r="E35" s="217"/>
      <c r="F35" s="217"/>
      <c r="G35" s="217"/>
      <c r="H35" s="218"/>
    </row>
    <row r="36" spans="1:8" ht="15.6" customHeight="1">
      <c r="A36" s="151"/>
      <c r="B36" s="217"/>
      <c r="C36" s="217"/>
      <c r="D36" s="217"/>
      <c r="E36" s="217"/>
      <c r="F36" s="217"/>
      <c r="G36" s="217"/>
      <c r="H36" s="218"/>
    </row>
    <row r="37" spans="1:8" ht="14.45" customHeight="1">
      <c r="A37" s="43"/>
      <c r="B37" s="146"/>
      <c r="C37" s="18"/>
      <c r="D37" s="203" t="str">
        <f>IF($A$6=Вмешательства!$D$3,Вмешательства!$N$2,"")</f>
        <v/>
      </c>
      <c r="E37" s="203"/>
      <c r="F37" s="147"/>
      <c r="G37" s="147"/>
      <c r="H37" s="152"/>
    </row>
    <row r="38" spans="1:8" ht="14.45" customHeight="1">
      <c r="A38" s="43"/>
      <c r="B38" s="146"/>
      <c r="C38" s="153"/>
      <c r="D38" s="204"/>
      <c r="E38" s="205"/>
      <c r="F38" s="205"/>
      <c r="G38" s="205"/>
      <c r="H38" s="206"/>
    </row>
    <row r="39" spans="1:8" ht="14.45" customHeight="1">
      <c r="A39" s="40"/>
      <c r="B39" s="147"/>
      <c r="C39" s="153"/>
      <c r="D39" s="205"/>
      <c r="E39" s="205"/>
      <c r="F39" s="205"/>
      <c r="G39" s="205"/>
      <c r="H39" s="206"/>
    </row>
    <row r="40" spans="1:8" ht="14.45" customHeight="1">
      <c r="A40" s="40"/>
      <c r="B40" s="147"/>
      <c r="C40" s="153"/>
      <c r="D40" s="205"/>
      <c r="E40" s="205"/>
      <c r="F40" s="205"/>
      <c r="G40" s="205"/>
      <c r="H40" s="206"/>
    </row>
    <row r="41" spans="1:8" ht="14.45" customHeight="1">
      <c r="A41" s="40"/>
      <c r="B41" s="147"/>
      <c r="C41" s="153"/>
      <c r="D41" s="205"/>
      <c r="E41" s="205"/>
      <c r="F41" s="205"/>
      <c r="G41" s="205"/>
      <c r="H41" s="206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00" t="s">
        <v>486</v>
      </c>
      <c r="E43" s="201"/>
      <c r="F43" s="201"/>
      <c r="G43" s="201"/>
      <c r="H43" s="202"/>
    </row>
    <row r="44" spans="1:8" ht="14.45" customHeight="1">
      <c r="A44" s="40"/>
      <c r="B44" s="147"/>
      <c r="C44" s="155"/>
      <c r="D44" s="201"/>
      <c r="E44" s="201"/>
      <c r="F44" s="201"/>
      <c r="G44" s="201"/>
      <c r="H44" s="202"/>
    </row>
    <row r="45" spans="1:8" ht="14.45" customHeight="1">
      <c r="A45" s="40"/>
      <c r="B45" s="147"/>
      <c r="C45" s="155"/>
      <c r="D45" s="201"/>
      <c r="E45" s="201"/>
      <c r="F45" s="201"/>
      <c r="G45" s="201"/>
      <c r="H45" s="202"/>
    </row>
    <row r="46" spans="1:8">
      <c r="A46" s="40"/>
      <c r="B46" s="147"/>
      <c r="C46" s="155"/>
      <c r="D46" s="201"/>
      <c r="E46" s="201"/>
      <c r="F46" s="201"/>
      <c r="G46" s="201"/>
      <c r="H46" s="202"/>
    </row>
    <row r="47" spans="1:8">
      <c r="A47" s="43"/>
      <c r="B47" s="18"/>
      <c r="C47" s="155"/>
      <c r="D47" s="201"/>
      <c r="E47" s="201"/>
      <c r="F47" s="201"/>
      <c r="G47" s="201"/>
      <c r="H47" s="202"/>
    </row>
    <row r="48" spans="1:8">
      <c r="A48" s="43"/>
      <c r="B48" s="18"/>
      <c r="C48" s="155"/>
      <c r="D48" s="201"/>
      <c r="E48" s="201"/>
      <c r="F48" s="201"/>
      <c r="G48" s="201"/>
      <c r="H48" s="202"/>
    </row>
    <row r="49" spans="1:13">
      <c r="A49" s="45"/>
      <c r="B49" s="36"/>
      <c r="C49" s="156"/>
      <c r="D49" s="201"/>
      <c r="E49" s="201"/>
      <c r="F49" s="201"/>
      <c r="G49" s="201"/>
      <c r="H49" s="202"/>
    </row>
    <row r="50" spans="1:13">
      <c r="A50" s="43"/>
      <c r="B50" s="18"/>
      <c r="C50" s="18"/>
      <c r="D50" s="201"/>
      <c r="E50" s="201"/>
      <c r="F50" s="201"/>
      <c r="G50" s="201"/>
      <c r="H50" s="202"/>
      <c r="M50" t="s">
        <v>274</v>
      </c>
    </row>
    <row r="51" spans="1:13">
      <c r="A51" s="70" t="s">
        <v>267</v>
      </c>
      <c r="B51" s="71" t="s">
        <v>473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381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zoomScaleNormal="100" zoomScaleSheetLayoutView="100" zoomScalePageLayoutView="90" workbookViewId="0">
      <selection activeCell="K37" sqref="K37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22" t="s">
        <v>271</v>
      </c>
      <c r="B6" s="223"/>
      <c r="C6" s="223"/>
      <c r="D6" s="223"/>
      <c r="E6" s="223"/>
      <c r="F6" s="223"/>
      <c r="G6" s="223"/>
      <c r="H6" s="224"/>
    </row>
    <row r="7" spans="1:8" ht="21.6" customHeight="1">
      <c r="A7" s="222"/>
      <c r="B7" s="223"/>
      <c r="C7" s="223"/>
      <c r="D7" s="223"/>
      <c r="E7" s="223"/>
      <c r="F7" s="223"/>
      <c r="G7" s="223"/>
      <c r="H7" s="224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21" t="s">
        <v>285</v>
      </c>
      <c r="D8" s="221"/>
      <c r="E8" s="221"/>
      <c r="F8" s="83">
        <v>1</v>
      </c>
      <c r="G8" s="145" t="s">
        <v>379</v>
      </c>
      <c r="H8" s="197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21"/>
      <c r="D9" s="221"/>
      <c r="E9" s="221"/>
      <c r="F9" s="83"/>
      <c r="G9" s="145"/>
      <c r="H9" s="44"/>
    </row>
    <row r="10" spans="1:8">
      <c r="A10" s="57" t="str">
        <f>"Код метода:"&amp;" "&amp;IF(ISBLANK(H8),IF(SUM(F8:F10)=1,47,IF(SUM(F8:F10)=2,46,IF(SUM(F8:F10)&gt;=3,45,""))),"")</f>
        <v>Код метода: 47</v>
      </c>
      <c r="B10" s="18"/>
      <c r="C10" s="221"/>
      <c r="D10" s="221"/>
      <c r="E10" s="221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44918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0.52083333333333337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0.56944444444444442</v>
      </c>
      <c r="C14" s="63"/>
      <c r="D14" s="116" t="s">
        <v>235</v>
      </c>
      <c r="E14" s="112"/>
      <c r="F14" s="112"/>
      <c r="G14" s="96" t="str">
        <f>КАГ!G10</f>
        <v>Стрельникова И.В.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0" t="str">
        <f>КАГ!B11</f>
        <v>Железняков В.В.</v>
      </c>
      <c r="C15" s="18"/>
      <c r="D15" s="116" t="s">
        <v>232</v>
      </c>
      <c r="E15" s="112"/>
      <c r="F15" s="112"/>
      <c r="G15" s="96" t="str">
        <f>КАГ!G11</f>
        <v>Герасимов М.М.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18477</v>
      </c>
      <c r="C16" s="18"/>
      <c r="D16" s="116" t="s">
        <v>369</v>
      </c>
      <c r="E16" s="112"/>
      <c r="F16" s="112"/>
      <c r="G16" s="96" t="str">
        <f>КАГ!G12</f>
        <v>Галамага Н.Е.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72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20132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14:06</v>
      </c>
      <c r="H20" s="118">
        <f>КАГ!H16</f>
        <v>1616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IFERROR(SUM(IF($B$20=Вмешательства!F13,SUM(КАГ!$B$9+0.01),"")),"")</f>
        <v>0.52388888888888896</v>
      </c>
    </row>
    <row r="23" spans="1:8" ht="14.45" customHeight="1">
      <c r="A23" s="227" t="s">
        <v>488</v>
      </c>
      <c r="B23" s="228"/>
      <c r="C23" s="228"/>
      <c r="D23" s="228"/>
      <c r="E23" s="228"/>
      <c r="F23" s="228"/>
      <c r="G23" s="228"/>
      <c r="H23" s="229"/>
    </row>
    <row r="24" spans="1:8" ht="14.45" customHeight="1">
      <c r="A24" s="230"/>
      <c r="B24" s="228"/>
      <c r="C24" s="228"/>
      <c r="D24" s="228"/>
      <c r="E24" s="228"/>
      <c r="F24" s="228"/>
      <c r="G24" s="228"/>
      <c r="H24" s="229"/>
    </row>
    <row r="25" spans="1:8" ht="14.45" customHeight="1">
      <c r="A25" s="230"/>
      <c r="B25" s="228"/>
      <c r="C25" s="228"/>
      <c r="D25" s="228"/>
      <c r="E25" s="228"/>
      <c r="F25" s="228"/>
      <c r="G25" s="228"/>
      <c r="H25" s="229"/>
    </row>
    <row r="26" spans="1:8" ht="14.45" customHeight="1">
      <c r="A26" s="230"/>
      <c r="B26" s="228"/>
      <c r="C26" s="228"/>
      <c r="D26" s="228"/>
      <c r="E26" s="228"/>
      <c r="F26" s="228"/>
      <c r="G26" s="228"/>
      <c r="H26" s="229"/>
    </row>
    <row r="27" spans="1:8" ht="14.45" customHeight="1">
      <c r="A27" s="230"/>
      <c r="B27" s="228"/>
      <c r="C27" s="228"/>
      <c r="D27" s="228"/>
      <c r="E27" s="228"/>
      <c r="F27" s="228"/>
      <c r="G27" s="228"/>
      <c r="H27" s="229"/>
    </row>
    <row r="28" spans="1:8" ht="14.45" customHeight="1">
      <c r="A28" s="230"/>
      <c r="B28" s="228"/>
      <c r="C28" s="228"/>
      <c r="D28" s="228"/>
      <c r="E28" s="228"/>
      <c r="F28" s="228"/>
      <c r="G28" s="228"/>
      <c r="H28" s="229"/>
    </row>
    <row r="29" spans="1:8" ht="14.45" customHeight="1">
      <c r="A29" s="230"/>
      <c r="B29" s="228"/>
      <c r="C29" s="228"/>
      <c r="D29" s="228"/>
      <c r="E29" s="228"/>
      <c r="F29" s="228"/>
      <c r="G29" s="228"/>
      <c r="H29" s="229"/>
    </row>
    <row r="30" spans="1:8" ht="14.45" customHeight="1">
      <c r="A30" s="230"/>
      <c r="B30" s="228"/>
      <c r="C30" s="228"/>
      <c r="D30" s="228"/>
      <c r="E30" s="228"/>
      <c r="F30" s="228"/>
      <c r="G30" s="228"/>
      <c r="H30" s="229"/>
    </row>
    <row r="31" spans="1:8" ht="14.45" customHeight="1">
      <c r="A31" s="230"/>
      <c r="B31" s="228"/>
      <c r="C31" s="228"/>
      <c r="D31" s="228"/>
      <c r="E31" s="228"/>
      <c r="F31" s="228"/>
      <c r="G31" s="228"/>
      <c r="H31" s="229"/>
    </row>
    <row r="32" spans="1:8" ht="14.45" customHeight="1">
      <c r="A32" s="230"/>
      <c r="B32" s="228"/>
      <c r="C32" s="228"/>
      <c r="D32" s="228"/>
      <c r="E32" s="228"/>
      <c r="F32" s="228"/>
      <c r="G32" s="228"/>
      <c r="H32" s="229"/>
    </row>
    <row r="33" spans="1:8" ht="14.45" customHeight="1">
      <c r="A33" s="230"/>
      <c r="B33" s="228"/>
      <c r="C33" s="228"/>
      <c r="D33" s="228"/>
      <c r="E33" s="228"/>
      <c r="F33" s="228"/>
      <c r="G33" s="228"/>
      <c r="H33" s="229"/>
    </row>
    <row r="34" spans="1:8" ht="14.45" customHeight="1">
      <c r="A34" s="230"/>
      <c r="B34" s="228"/>
      <c r="C34" s="228"/>
      <c r="D34" s="228"/>
      <c r="E34" s="228"/>
      <c r="F34" s="228"/>
      <c r="G34" s="228"/>
      <c r="H34" s="229"/>
    </row>
    <row r="35" spans="1:8" ht="14.45" customHeight="1">
      <c r="A35" s="230"/>
      <c r="B35" s="228"/>
      <c r="C35" s="228"/>
      <c r="D35" s="228"/>
      <c r="E35" s="228"/>
      <c r="F35" s="228"/>
      <c r="G35" s="228"/>
      <c r="H35" s="229"/>
    </row>
    <row r="36" spans="1:8" ht="14.45" customHeight="1">
      <c r="A36" s="230"/>
      <c r="B36" s="228"/>
      <c r="C36" s="228"/>
      <c r="D36" s="228"/>
      <c r="E36" s="228"/>
      <c r="F36" s="228"/>
      <c r="G36" s="228"/>
      <c r="H36" s="229"/>
    </row>
    <row r="37" spans="1:8" ht="14.45" customHeight="1">
      <c r="A37" s="230"/>
      <c r="B37" s="228"/>
      <c r="C37" s="228"/>
      <c r="D37" s="228"/>
      <c r="E37" s="228"/>
      <c r="F37" s="228"/>
      <c r="G37" s="228"/>
      <c r="H37" s="229"/>
    </row>
    <row r="38" spans="1:8" ht="14.45" customHeight="1">
      <c r="A38" s="81" t="s">
        <v>463</v>
      </c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10" t="s">
        <v>474</v>
      </c>
      <c r="E40" s="225"/>
      <c r="F40" s="225"/>
      <c r="G40" s="225"/>
      <c r="H40" s="226"/>
    </row>
    <row r="41" spans="1:8" ht="14.45" customHeight="1">
      <c r="A41" s="37"/>
      <c r="B41" s="33"/>
      <c r="C41" s="148"/>
      <c r="D41" s="225"/>
      <c r="E41" s="225"/>
      <c r="F41" s="225"/>
      <c r="G41" s="225"/>
      <c r="H41" s="226"/>
    </row>
    <row r="42" spans="1:8" ht="14.45" customHeight="1">
      <c r="A42" s="37"/>
      <c r="B42" s="33"/>
      <c r="C42" s="148"/>
      <c r="D42" s="225"/>
      <c r="E42" s="225"/>
      <c r="F42" s="225"/>
      <c r="G42" s="225"/>
      <c r="H42" s="226"/>
    </row>
    <row r="43" spans="1:8" ht="14.45" customHeight="1">
      <c r="A43" s="37"/>
      <c r="B43" s="33"/>
      <c r="C43" s="148"/>
      <c r="D43" s="225"/>
      <c r="E43" s="225"/>
      <c r="F43" s="225"/>
      <c r="G43" s="225"/>
      <c r="H43" s="226"/>
    </row>
    <row r="44" spans="1:8" ht="14.45" customHeight="1">
      <c r="A44" s="37"/>
      <c r="B44" s="33"/>
      <c r="C44" s="148"/>
      <c r="D44" s="225"/>
      <c r="E44" s="225"/>
      <c r="F44" s="225"/>
      <c r="G44" s="225"/>
      <c r="H44" s="226"/>
    </row>
    <row r="45" spans="1:8" ht="14.45" customHeight="1">
      <c r="A45" s="37"/>
      <c r="B45" s="33"/>
      <c r="C45" s="148"/>
      <c r="D45" s="225"/>
      <c r="E45" s="225"/>
      <c r="F45" s="225"/>
      <c r="G45" s="225"/>
      <c r="H45" s="226"/>
    </row>
    <row r="46" spans="1:8" ht="14.45" customHeight="1">
      <c r="A46" s="37"/>
      <c r="B46" s="33"/>
      <c r="C46" s="148"/>
      <c r="D46" s="225"/>
      <c r="E46" s="225"/>
      <c r="F46" s="225"/>
      <c r="G46" s="225"/>
      <c r="H46" s="226"/>
    </row>
    <row r="47" spans="1:8" ht="14.45" customHeight="1">
      <c r="A47" s="43"/>
      <c r="B47" s="18"/>
      <c r="C47" s="148"/>
      <c r="D47" s="225"/>
      <c r="E47" s="225"/>
      <c r="F47" s="225"/>
      <c r="G47" s="225"/>
      <c r="H47" s="226"/>
    </row>
    <row r="48" spans="1:8" ht="14.45" customHeight="1">
      <c r="A48" s="43"/>
      <c r="B48" s="18"/>
      <c r="C48" s="148"/>
      <c r="D48" s="225"/>
      <c r="E48" s="225"/>
      <c r="F48" s="225"/>
      <c r="G48" s="225"/>
      <c r="H48" s="226"/>
    </row>
    <row r="49" spans="1:8" ht="14.45" customHeight="1">
      <c r="A49" s="43"/>
      <c r="B49" s="18"/>
      <c r="C49" s="148"/>
      <c r="D49" s="225"/>
      <c r="E49" s="225"/>
      <c r="F49" s="225"/>
      <c r="G49" s="225"/>
      <c r="H49" s="226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267</v>
      </c>
      <c r="B51" s="71" t="s">
        <v>485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381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G33" sqref="G33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44918</v>
      </c>
      <c r="C2" s="189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3" t="s">
        <v>258</v>
      </c>
      <c r="B4" s="184" t="s">
        <v>133</v>
      </c>
      <c r="C4" s="185" t="s">
        <v>15</v>
      </c>
      <c r="D4" s="186" t="str">
        <f>КАГ!$B$11</f>
        <v>Железняков В.В.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18477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72</v>
      </c>
    </row>
    <row r="7" spans="1:4">
      <c r="A7" s="43"/>
      <c r="B7" s="18"/>
      <c r="C7" s="124" t="s">
        <v>12</v>
      </c>
      <c r="D7" s="126">
        <f>КАГ!$B$14</f>
        <v>20132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47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7" t="s">
        <v>13</v>
      </c>
      <c r="D10" s="188">
        <f>КАГ!$B$8</f>
        <v>44918</v>
      </c>
    </row>
    <row r="11" spans="1:4">
      <c r="A11" s="32"/>
      <c r="B11" s="136"/>
      <c r="C11" s="136"/>
      <c r="D11" s="137"/>
    </row>
    <row r="12" spans="1:4" ht="18.75" customHeight="1">
      <c r="A12" s="171" t="s">
        <v>410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1" t="s">
        <v>400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2" t="s">
        <v>479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2" t="s">
        <v>478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92" t="s">
        <v>388</v>
      </c>
      <c r="C16" s="168" t="s">
        <v>175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2" t="s">
        <v>398</v>
      </c>
      <c r="C17" s="168" t="s">
        <v>163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8" s="192"/>
      <c r="C18" s="168"/>
      <c r="D18" s="175"/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19" s="192"/>
      <c r="C19" s="168"/>
      <c r="D19" s="175"/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0" s="193"/>
      <c r="C20" s="168"/>
      <c r="D20" s="175"/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2"/>
      <c r="C21" s="168"/>
      <c r="D21" s="175"/>
    </row>
    <row r="22" spans="1:4" ht="27.75" customHeight="1">
      <c r="A22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4"/>
      <c r="C22" s="168"/>
      <c r="D22" s="177"/>
    </row>
    <row r="23" spans="1:4" ht="27.75" customHeight="1">
      <c r="A23" s="178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4"/>
      <c r="C23" s="168"/>
      <c r="D23" s="177"/>
    </row>
    <row r="24" spans="1:4" ht="27.75" customHeight="1">
      <c r="A24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4"/>
      <c r="C24" s="169"/>
      <c r="D24" s="177"/>
    </row>
    <row r="25" spans="1:4" ht="27.75" customHeight="1">
      <c r="A25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5"/>
      <c r="C25" s="181"/>
      <c r="D25" s="182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480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471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5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материал'!$C$2:$C$58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4.5703125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383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439</v>
      </c>
    </row>
    <row r="5" spans="1:15" ht="30">
      <c r="A5" s="10">
        <v>4</v>
      </c>
      <c r="B5" s="2"/>
      <c r="C5" s="10" t="s">
        <v>39</v>
      </c>
      <c r="D5" s="5" t="s">
        <v>438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375</v>
      </c>
      <c r="F7" t="s">
        <v>96</v>
      </c>
      <c r="G7">
        <v>323500</v>
      </c>
      <c r="I7" t="s">
        <v>290</v>
      </c>
      <c r="K7" t="s">
        <v>374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411</v>
      </c>
    </row>
    <row r="9" spans="1:15">
      <c r="A9" s="10">
        <v>8</v>
      </c>
      <c r="B9" s="9"/>
      <c r="C9" s="10" t="s">
        <v>80</v>
      </c>
      <c r="D9" s="5" t="s">
        <v>310</v>
      </c>
      <c r="F9" t="s">
        <v>459</v>
      </c>
      <c r="G9">
        <v>136170</v>
      </c>
      <c r="I9" t="s">
        <v>281</v>
      </c>
      <c r="K9" t="s">
        <v>412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t="s">
        <v>134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98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382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191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153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155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 t="s">
        <v>154</v>
      </c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F19" s="16" t="s">
        <v>156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  <c r="F20" s="16"/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5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zoomScaleNormal="100" workbookViewId="0">
      <selection activeCell="AE20" sqref="AE20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345</v>
      </c>
      <c r="H1" s="139" t="s">
        <v>346</v>
      </c>
      <c r="I1" s="139" t="s">
        <v>347</v>
      </c>
      <c r="J1" s="139" t="s">
        <v>348</v>
      </c>
      <c r="K1" s="140" t="s">
        <v>349</v>
      </c>
      <c r="L1" s="140" t="s">
        <v>350</v>
      </c>
      <c r="M1" s="140" t="s">
        <v>351</v>
      </c>
      <c r="N1" s="140" t="s">
        <v>352</v>
      </c>
      <c r="O1" s="140" t="s">
        <v>353</v>
      </c>
      <c r="P1" s="140" t="s">
        <v>354</v>
      </c>
      <c r="Q1" s="140" t="s">
        <v>355</v>
      </c>
      <c r="R1" s="139" t="s">
        <v>131</v>
      </c>
      <c r="S1" s="139" t="s">
        <v>132</v>
      </c>
      <c r="T1" s="139" t="s">
        <v>356</v>
      </c>
      <c r="U1" s="139" t="s">
        <v>357</v>
      </c>
      <c r="V1" s="139" t="s">
        <v>358</v>
      </c>
      <c r="W1" s="139" t="s">
        <v>359</v>
      </c>
      <c r="X1" s="139" t="s">
        <v>360</v>
      </c>
      <c r="Y1" s="139" t="s">
        <v>361</v>
      </c>
      <c r="Z1" s="139" t="s">
        <v>362</v>
      </c>
      <c r="AA1" s="139" t="s">
        <v>363</v>
      </c>
      <c r="AB1" s="139" t="s">
        <v>364</v>
      </c>
      <c r="AC1" s="139" t="s">
        <v>365</v>
      </c>
      <c r="AD1" s="139" t="s">
        <v>366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449</v>
      </c>
    </row>
    <row r="2" spans="1:39">
      <c r="A2">
        <v>1</v>
      </c>
      <c r="B2" t="s">
        <v>122</v>
      </c>
      <c r="C2" s="1" t="s">
        <v>380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1</v>
      </c>
      <c r="K2" s="140">
        <f>IF(ISNUMBER(SEARCH('Карта учёта'!$B$19,Расходка[Наименование расходного материала])),MAX($K$1:K1)+1,0)</f>
        <v>1</v>
      </c>
      <c r="L2" s="140">
        <f>IF(ISNUMBER(SEARCH('Карта учёта'!$B$20,Расходка[Наименование расходного материала])),MAX($L$1:L1)+1,0)</f>
        <v>1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EBU 3.5</v>
      </c>
      <c r="S2" s="139" t="str">
        <f>IFERROR(INDEX(Расходка[Наименование расходного материала],MATCH(Расходка[№],Поиск_расходки[Индекс2],0)),"")</f>
        <v>LepuMedical</v>
      </c>
      <c r="T2" s="139" t="str">
        <f>IFERROR(INDEX(Расходка[Наименование расходного материала],MATCH(Расходка[№],Поиск_расходки[Индекс3],0)),"")</f>
        <v>Sion blue</v>
      </c>
      <c r="U2" s="139" t="str">
        <f>IFERROR(INDEX(Расходка[Наименование расходного материала],MATCH(Расходка[№],Поиск_расходки[Индекс4],0)),"")</f>
        <v>Sprinter Legend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Hunter® 6F</v>
      </c>
      <c r="X2" s="139" t="str">
        <f>IFERROR(INDEX(Расходка[Наименование расходного материала],MATCH(Расходка[№],Поиск_расходки[Индекс7],0)),"")</f>
        <v>Hunter® 6F</v>
      </c>
      <c r="Y2" s="139" t="str">
        <f>IFERROR(INDEX(Расходка[Наименование расходного материала],MATCH(Расходка[№],Поиск_расходки[Индекс8],0)),"")</f>
        <v>Hunter® 6F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s="1" t="s">
        <v>343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2</v>
      </c>
      <c r="K3" s="140">
        <f>IF(ISNUMBER(SEARCH('Карта учёта'!$B$19,Расходка[Наименование расходного материала])),MAX($K$1:K2)+1,0)</f>
        <v>2</v>
      </c>
      <c r="L3" s="140">
        <f>IF(ISNUMBER(SEARCH('Карта учёта'!$B$20,Расходка[Наименование расходного материала])),MAX($L$1:L2)+1,0)</f>
        <v>2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>Euphora</v>
      </c>
      <c r="X3" s="139" t="str">
        <f>IFERROR(INDEX(Расходка[Наименование расходного материала],MATCH(Расходка[№],Поиск_расходки[Индекс7],0)),"")</f>
        <v>Euphora</v>
      </c>
      <c r="Y3" s="139" t="str">
        <f>IFERROR(INDEX(Расходка[Наименование расходного материала],MATCH(Расходка[№],Поиск_расходки[Индекс8],0)),"")</f>
        <v>Euphora</v>
      </c>
      <c r="Z3" s="139" t="str">
        <f>IFERROR(INDEX(Расходка[Наименование расходного материала],MATCH(Расходка[№],Поиск_расходки[Индекс9],0)),"")</f>
        <v>Euphora</v>
      </c>
      <c r="AA3" s="139" t="str">
        <f>IFERROR(INDEX(Расходка[Наименование расходного материала],MATCH(Расходка[№],Поиск_расходки[Индекс10],0)),"")</f>
        <v>Euphora</v>
      </c>
      <c r="AB3" s="139" t="str">
        <f>IFERROR(INDEX(Расходка[Наименование расходного материала],MATCH(Расходка[№],Поиск_расходки[Индекс11],0)),"")</f>
        <v>Euphora</v>
      </c>
      <c r="AC3" s="139" t="str">
        <f>IFERROR(INDEX(Расходка[Наименование расходного материала],MATCH(Расходка[№],Поиск_расходки[Индекс12],0)),"")</f>
        <v>Euphora</v>
      </c>
      <c r="AD3" s="139" t="str">
        <f>IFERROR(INDEX(Расходка[Наименование расходного материала],MATCH(Расходка[№],Поиск_расходки[Индекс13],0)),"")</f>
        <v>Euphora</v>
      </c>
      <c r="AF3" s="4" t="s">
        <v>5</v>
      </c>
      <c r="AG3" s="4" t="s">
        <v>440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387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3</v>
      </c>
      <c r="K4" s="140">
        <f>IF(ISNUMBER(SEARCH('Карта учёта'!$B$19,Расходка[Наименование расходного материала])),MAX($K$1:K3)+1,0)</f>
        <v>3</v>
      </c>
      <c r="L4" s="140">
        <f>IF(ISNUMBER(SEARCH('Карта учёта'!$B$20,Расходка[Наименование расходного материала])),MAX($L$1:L3)+1,0)</f>
        <v>3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>NC Accuforce</v>
      </c>
      <c r="X4" s="139" t="str">
        <f>IFERROR(INDEX(Расходка[Наименование расходного материала],MATCH(Расходка[№],Поиск_расходки[Индекс7],0)),"")</f>
        <v>NC Accuforce</v>
      </c>
      <c r="Y4" s="139" t="str">
        <f>IFERROR(INDEX(Расходка[Наименование расходного материала],MATCH(Расходка[№],Поиск_расходки[Индекс8],0)),"")</f>
        <v>NC Accuforce</v>
      </c>
      <c r="Z4" s="139" t="str">
        <f>IFERROR(INDEX(Расходка[Наименование расходного материала],MATCH(Расходка[№],Поиск_расходки[Индекс9],0)),"")</f>
        <v>NC Accuforce</v>
      </c>
      <c r="AA4" s="139" t="str">
        <f>IFERROR(INDEX(Расходка[Наименование расходного материала],MATCH(Расходка[№],Поиск_расходки[Индекс10],0)),"")</f>
        <v>NC Accuforce</v>
      </c>
      <c r="AB4" s="139" t="str">
        <f>IFERROR(INDEX(Расходка[Наименование расходного материала],MATCH(Расходка[№],Поиск_расходки[Индекс11],0)),"")</f>
        <v>NC Accuforce</v>
      </c>
      <c r="AC4" s="139" t="str">
        <f>IFERROR(INDEX(Расходка[Наименование расходного материала],MATCH(Расходка[№],Поиск_расходки[Индекс12],0)),"")</f>
        <v>NC Accuforce</v>
      </c>
      <c r="AD4" s="139" t="str">
        <f>IFERROR(INDEX(Расходка[Наименование расходного материала],MATCH(Расходка[№],Поиск_расходки[Индекс13],0)),"")</f>
        <v>NC Accuforce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s="1" t="s">
        <v>377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4</v>
      </c>
      <c r="K5" s="140">
        <f>IF(ISNUMBER(SEARCH('Карта учёта'!$B$19,Расходка[Наименование расходного материала])),MAX($K$1:K4)+1,0)</f>
        <v>4</v>
      </c>
      <c r="L5" s="140">
        <f>IF(ISNUMBER(SEARCH('Карта учёта'!$B$20,Расходка[Наименование расходного материала])),MAX($L$1:L4)+1,0)</f>
        <v>4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>NC Euphora</v>
      </c>
      <c r="X5" s="139" t="str">
        <f>IFERROR(INDEX(Расходка[Наименование расходного материала],MATCH(Расходка[№],Поиск_расходки[Индекс7],0)),"")</f>
        <v>NC Euphora</v>
      </c>
      <c r="Y5" s="139" t="str">
        <f>IFERROR(INDEX(Расходка[Наименование расходного материала],MATCH(Расходка[№],Поиск_расходки[Индекс8],0)),"")</f>
        <v>NC Euphora</v>
      </c>
      <c r="Z5" s="139" t="str">
        <f>IFERROR(INDEX(Расходка[Наименование расходного материала],MATCH(Расходка[№],Поиск_расходки[Индекс9],0)),"")</f>
        <v>NC Euphora</v>
      </c>
      <c r="AA5" s="139" t="str">
        <f>IFERROR(INDEX(Расходка[Наименование расходного материала],MATCH(Расходка[№],Поиск_расходки[Индекс10],0)),"")</f>
        <v>NC Euphora</v>
      </c>
      <c r="AB5" s="139" t="str">
        <f>IFERROR(INDEX(Расходка[Наименование расходного материала],MATCH(Расходка[№],Поиск_расходки[Индекс11],0)),"")</f>
        <v>NC Euphora</v>
      </c>
      <c r="AC5" s="139" t="str">
        <f>IFERROR(INDEX(Расходка[Наименование расходного материала],MATCH(Расходка[№],Поиск_расходки[Индекс12],0)),"")</f>
        <v>NC Euphora</v>
      </c>
      <c r="AD5" s="139" t="str">
        <f>IFERROR(INDEX(Расходка[Наименование расходного материала],MATCH(Расходка[№],Поиск_расходки[Индекс13],0)),"")</f>
        <v>NC Euphora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t="s">
        <v>342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5</v>
      </c>
      <c r="K6" s="140">
        <f>IF(ISNUMBER(SEARCH('Карта учёта'!$B$19,Расходка[Наименование расходного материала])),MAX($K$1:K5)+1,0)</f>
        <v>5</v>
      </c>
      <c r="L6" s="140">
        <f>IF(ISNUMBER(SEARCH('Карта учёта'!$B$20,Расходка[Наименование расходного материала])),MAX($L$1:L5)+1,0)</f>
        <v>5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>Sapphire</v>
      </c>
      <c r="X6" s="139" t="str">
        <f>IFERROR(INDEX(Расходка[Наименование расходного материала],MATCH(Расходка[№],Поиск_расходки[Индекс7],0)),"")</f>
        <v>Sapphire</v>
      </c>
      <c r="Y6" s="139" t="str">
        <f>IFERROR(INDEX(Расходка[Наименование расходного материала],MATCH(Расходка[№],Поиск_расходки[Индекс8],0)),"")</f>
        <v>Sapphire</v>
      </c>
      <c r="Z6" s="139" t="str">
        <f>IFERROR(INDEX(Расходка[Наименование расходного материала],MATCH(Расходка[№],Поиск_расходки[Индекс9],0)),"")</f>
        <v>Sapphire</v>
      </c>
      <c r="AA6" s="139" t="str">
        <f>IFERROR(INDEX(Расходка[Наименование расходного материала],MATCH(Расходка[№],Поиск_расходки[Индекс10],0)),"")</f>
        <v>Sapphire</v>
      </c>
      <c r="AB6" s="139" t="str">
        <f>IFERROR(INDEX(Расходка[Наименование расходного материала],MATCH(Расходка[№],Поиск_расходки[Индекс11],0)),"")</f>
        <v>Sapphire</v>
      </c>
      <c r="AC6" s="139" t="str">
        <f>IFERROR(INDEX(Расходка[Наименование расходного материала],MATCH(Расходка[№],Поиск_расходки[Индекс12],0)),"")</f>
        <v>Sapphire</v>
      </c>
      <c r="AD6" s="139" t="str">
        <f>IFERROR(INDEX(Расходка[Наименование расходного материала],MATCH(Расходка[№],Поиск_расходки[Индекс13],0)),"")</f>
        <v>Sapphire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t="s">
        <v>388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1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6</v>
      </c>
      <c r="K7" s="140">
        <f>IF(ISNUMBER(SEARCH('Карта учёта'!$B$19,Расходка[Наименование расходного материала])),MAX($K$1:K6)+1,0)</f>
        <v>6</v>
      </c>
      <c r="L7" s="140">
        <f>IF(ISNUMBER(SEARCH('Карта учёта'!$B$20,Расходка[Наименование расходного материала])),MAX($L$1:L6)+1,0)</f>
        <v>6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>Sprinter Legend</v>
      </c>
      <c r="X7" s="139" t="str">
        <f>IFERROR(INDEX(Расходка[Наименование расходного материала],MATCH(Расходка[№],Поиск_расходки[Индекс7],0)),"")</f>
        <v>Sprinter Legend</v>
      </c>
      <c r="Y7" s="139" t="str">
        <f>IFERROR(INDEX(Расходка[Наименование расходного материала],MATCH(Расходка[№],Поиск_расходки[Индекс8],0)),"")</f>
        <v>Sprinter Legend</v>
      </c>
      <c r="Z7" s="139" t="str">
        <f>IFERROR(INDEX(Расходка[Наименование расходного материала],MATCH(Расходка[№],Поиск_расходки[Индекс9],0)),"")</f>
        <v>Sprinter Legend</v>
      </c>
      <c r="AA7" s="139" t="str">
        <f>IFERROR(INDEX(Расходка[Наименование расходного материала],MATCH(Расходка[№],Поиск_расходки[Индекс10],0)),"")</f>
        <v>Sprinter Legend</v>
      </c>
      <c r="AB7" s="139" t="str">
        <f>IFERROR(INDEX(Расходка[Наименование расходного материала],MATCH(Расходка[№],Поиск_расходки[Индекс11],0)),"")</f>
        <v>Sprinter Legend</v>
      </c>
      <c r="AC7" s="139" t="str">
        <f>IFERROR(INDEX(Расходка[Наименование расходного материала],MATCH(Расходка[№],Поиск_расходки[Индекс12],0)),"")</f>
        <v>Sprinter Legend</v>
      </c>
      <c r="AD7" s="139" t="str">
        <f>IFERROR(INDEX(Расходка[Наименование расходного материала],MATCH(Расходка[№],Поиск_расходки[Индекс13],0)),"")</f>
        <v>Sprinter Legend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376</v>
      </c>
    </row>
    <row r="8" spans="1:39">
      <c r="A8">
        <v>7</v>
      </c>
      <c r="B8" t="s">
        <v>5</v>
      </c>
      <c r="C8" t="s">
        <v>454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7</v>
      </c>
      <c r="K8" s="140">
        <f>IF(ISNUMBER(SEARCH('Карта учёта'!$B$19,Расходка[Наименование расходного материала])),MAX($K$1:K7)+1,0)</f>
        <v>7</v>
      </c>
      <c r="L8" s="140">
        <f>IF(ISNUMBER(SEARCH('Карта учёта'!$B$20,Расходка[Наименование расходного материала])),MAX($L$1:L7)+1,0)</f>
        <v>7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>SubMarine Rapido, Invatec</v>
      </c>
      <c r="X8" s="139" t="str">
        <f>IFERROR(INDEX(Расходка[Наименование расходного материала],MATCH(Расходка[№],Поиск_расходки[Индекс7],0)),"")</f>
        <v>SubMarine Rapido, Invatec</v>
      </c>
      <c r="Y8" s="139" t="str">
        <f>IFERROR(INDEX(Расходка[Наименование расходного материала],MATCH(Расходка[№],Поиск_расходки[Индекс8],0)),"")</f>
        <v>SubMarine Rapido, Invatec</v>
      </c>
      <c r="Z8" s="139" t="str">
        <f>IFERROR(INDEX(Расходка[Наименование расходного материала],MATCH(Расходка[№],Поиск_расходки[Индекс9],0)),"")</f>
        <v>SubMarine Rapido, Invatec</v>
      </c>
      <c r="AA8" s="139" t="str">
        <f>IFERROR(INDEX(Расходка[Наименование расходного материала],MATCH(Расходка[№],Поиск_расходки[Индекс10],0)),"")</f>
        <v>SubMarine Rapido, Invatec</v>
      </c>
      <c r="AB8" s="139" t="str">
        <f>IFERROR(INDEX(Расходка[Наименование расходного материала],MATCH(Расходка[№],Поиск_расходки[Индекс11],0)),"")</f>
        <v>SubMarine Rapido, Invatec</v>
      </c>
      <c r="AC8" s="139" t="str">
        <f>IFERROR(INDEX(Расходка[Наименование расходного материала],MATCH(Расходка[№],Поиск_расходки[Индекс12],0)),"")</f>
        <v>SubMarine Rapido, Invatec</v>
      </c>
      <c r="AD8" s="139" t="str">
        <f>IFERROR(INDEX(Расходка[Наименование расходного материала],MATCH(Расходка[№],Поиск_расходки[Индекс13],0)),"")</f>
        <v>SubMarine Rapido, Invatec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378</v>
      </c>
      <c r="C9" s="1" t="s">
        <v>408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8</v>
      </c>
      <c r="K9" s="140">
        <f>IF(ISNUMBER(SEARCH('Карта учёта'!$B$19,Расходка[Наименование расходного материала])),MAX($K$1:K8)+1,0)</f>
        <v>8</v>
      </c>
      <c r="L9" s="140">
        <f>IF(ISNUMBER(SEARCH('Карта учёта'!$B$20,Расходка[Наименование расходного материала])),MAX($L$1:L8)+1,0)</f>
        <v>8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>Nitrex 260</v>
      </c>
      <c r="X9" s="139" t="str">
        <f>IFERROR(INDEX(Расходка[Наименование расходного материала],MATCH(Расходка[№],Поиск_расходки[Индекс7],0)),"")</f>
        <v>Nitrex 260</v>
      </c>
      <c r="Y9" s="139" t="str">
        <f>IFERROR(INDEX(Расходка[Наименование расходного материала],MATCH(Расходка[№],Поиск_расходки[Индекс8],0)),"")</f>
        <v>Nitrex 260</v>
      </c>
      <c r="Z9" s="139" t="str">
        <f>IFERROR(INDEX(Расходка[Наименование расходного материала],MATCH(Расходка[№],Поиск_расходки[Индекс9],0)),"")</f>
        <v>Nitrex 260</v>
      </c>
      <c r="AA9" s="139" t="str">
        <f>IFERROR(INDEX(Расходка[Наименование расходного материала],MATCH(Расходка[№],Поиск_расходки[Индекс10],0)),"")</f>
        <v>Nitrex 260</v>
      </c>
      <c r="AB9" s="139" t="str">
        <f>IFERROR(INDEX(Расходка[Наименование расходного материала],MATCH(Расходка[№],Поиск_расходки[Индекс11],0)),"")</f>
        <v>Nitrex 260</v>
      </c>
      <c r="AC9" s="139" t="str">
        <f>IFERROR(INDEX(Расходка[Наименование расходного материала],MATCH(Расходка[№],Поиск_расходки[Индекс12],0)),"")</f>
        <v>Nitrex 260</v>
      </c>
      <c r="AD9" s="139" t="str">
        <f>IFERROR(INDEX(Расходка[Наименование расходного материала],MATCH(Расходка[№],Поиск_расходки[Индекс13],0)),"")</f>
        <v>Nitrex 260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378</v>
      </c>
      <c r="C10" t="s">
        <v>466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9</v>
      </c>
      <c r="K10" s="140">
        <f>IF(ISNUMBER(SEARCH('Карта учёта'!$B$19,Расходка[Наименование расходного материала])),MAX($K$1:K9)+1,0)</f>
        <v>9</v>
      </c>
      <c r="L10" s="140">
        <f>IF(ISNUMBER(SEARCH('Карта учёта'!$B$20,Расходка[Наименование расходного материала])),MAX($L$1:L9)+1,0)</f>
        <v>9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>RadiFocus</v>
      </c>
      <c r="X10" s="139" t="str">
        <f>IFERROR(INDEX(Расходка[Наименование расходного материала],MATCH(Расходка[№],Поиск_расходки[Индекс7],0)),"")</f>
        <v>RadiFocus</v>
      </c>
      <c r="Y10" s="139" t="str">
        <f>IFERROR(INDEX(Расходка[Наименование расходного материала],MATCH(Расходка[№],Поиск_расходки[Индекс8],0)),"")</f>
        <v>RadiFocus</v>
      </c>
      <c r="Z10" s="139" t="str">
        <f>IFERROR(INDEX(Расходка[Наименование расходного материала],MATCH(Расходка[№],Поиск_расходки[Индекс9],0)),"")</f>
        <v>RadiFocus</v>
      </c>
      <c r="AA10" s="139" t="str">
        <f>IFERROR(INDEX(Расходка[Наименование расходного материала],MATCH(Расходка[№],Поиск_расходки[Индекс10],0)),"")</f>
        <v>RadiFocus</v>
      </c>
      <c r="AB10" s="139" t="str">
        <f>IFERROR(INDEX(Расходка[Наименование расходного материала],MATCH(Расходка[№],Поиск_расходки[Индекс11],0)),"")</f>
        <v>RadiFocus</v>
      </c>
      <c r="AC10" s="139" t="str">
        <f>IFERROR(INDEX(Расходка[Наименование расходного материала],MATCH(Расходка[№],Поиск_расходки[Индекс12],0)),"")</f>
        <v>RadiFocus</v>
      </c>
      <c r="AD10" s="139" t="str">
        <f>IFERROR(INDEX(Расходка[Наименование расходного материала],MATCH(Расходка[№],Поиск_расходки[Индекс13],0)),"")</f>
        <v>RadiFocus</v>
      </c>
      <c r="AF10" s="4" t="s">
        <v>5</v>
      </c>
      <c r="AG10" s="4" t="s">
        <v>108</v>
      </c>
      <c r="AM10" t="s">
        <v>367</v>
      </c>
    </row>
    <row r="11" spans="1:39">
      <c r="A11">
        <v>10</v>
      </c>
      <c r="B11" t="s">
        <v>376</v>
      </c>
      <c r="C11" t="s">
        <v>407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10</v>
      </c>
      <c r="K11" s="140">
        <f>IF(ISNUMBER(SEARCH('Карта учёта'!$B$19,Расходка[Наименование расходного материала])),MAX($K$1:K10)+1,0)</f>
        <v>10</v>
      </c>
      <c r="L11" s="140">
        <f>IF(ISNUMBER(SEARCH('Карта учёта'!$B$20,Расходка[Наименование расходного материала])),MAX($L$1:L10)+1,0)</f>
        <v>10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>BasixCOMPAK</v>
      </c>
      <c r="X11" s="139" t="str">
        <f>IFERROR(INDEX(Расходка[Наименование расходного материала],MATCH(Расходка[№],Поиск_расходки[Индекс7],0)),"")</f>
        <v>BasixCOMPAK</v>
      </c>
      <c r="Y11" s="139" t="str">
        <f>IFERROR(INDEX(Расходка[Наименование расходного материала],MATCH(Расходка[№],Поиск_расходки[Индекс8],0)),"")</f>
        <v>BasixCOMPAK</v>
      </c>
      <c r="Z11" s="139" t="str">
        <f>IFERROR(INDEX(Расходка[Наименование расходного материала],MATCH(Расходка[№],Поиск_расходки[Индекс9],0)),"")</f>
        <v>BasixCOMPAK</v>
      </c>
      <c r="AA11" s="139" t="str">
        <f>IFERROR(INDEX(Расходка[Наименование расходного материала],MATCH(Расходка[№],Поиск_расходки[Индекс10],0)),"")</f>
        <v>BasixCOMPAK</v>
      </c>
      <c r="AB11" s="139" t="str">
        <f>IFERROR(INDEX(Расходка[Наименование расходного материала],MATCH(Расходка[№],Поиск_расходки[Индекс11],0)),"")</f>
        <v>BasixCOMPAK</v>
      </c>
      <c r="AC11" s="139" t="str">
        <f>IFERROR(INDEX(Расходка[Наименование расходного материала],MATCH(Расходка[№],Поиск_расходки[Индекс12],0)),"")</f>
        <v>BasixCOMPAK</v>
      </c>
      <c r="AD11" s="139" t="str">
        <f>IFERROR(INDEX(Расходка[Наименование расходного материала],MATCH(Расходка[№],Поиск_расходки[Индекс13],0)),"")</f>
        <v>BasixCOMPAK</v>
      </c>
      <c r="AF11" s="4" t="s">
        <v>5</v>
      </c>
      <c r="AG11" s="4" t="s">
        <v>175</v>
      </c>
      <c r="AI11" s="2" t="s">
        <v>90</v>
      </c>
      <c r="AJ11" s="199" t="s">
        <v>450</v>
      </c>
      <c r="AM11" t="s">
        <v>378</v>
      </c>
    </row>
    <row r="12" spans="1:39">
      <c r="A12">
        <v>11</v>
      </c>
      <c r="B12" t="s">
        <v>376</v>
      </c>
      <c r="C12" t="s">
        <v>479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1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11</v>
      </c>
      <c r="K12" s="140">
        <f>IF(ISNUMBER(SEARCH('Карта учёта'!$B$19,Расходка[Наименование расходного материала])),MAX($K$1:K11)+1,0)</f>
        <v>11</v>
      </c>
      <c r="L12" s="140">
        <f>IF(ISNUMBER(SEARCH('Карта учёта'!$B$20,Расходка[Наименование расходного материала])),MAX($L$1:L11)+1,0)</f>
        <v>11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>LepuMedical</v>
      </c>
      <c r="X12" s="139" t="str">
        <f>IFERROR(INDEX(Расходка[Наименование расходного материала],MATCH(Расходка[№],Поиск_расходки[Индекс7],0)),"")</f>
        <v>LepuMedical</v>
      </c>
      <c r="Y12" s="139" t="str">
        <f>IFERROR(INDEX(Расходка[Наименование расходного материала],MATCH(Расходка[№],Поиск_расходки[Индекс8],0)),"")</f>
        <v>LepuMedical</v>
      </c>
      <c r="Z12" s="139" t="str">
        <f>IFERROR(INDEX(Расходка[Наименование расходного материала],MATCH(Расходка[№],Поиск_расходки[Индекс9],0)),"")</f>
        <v>LepuMedical</v>
      </c>
      <c r="AA12" s="139" t="str">
        <f>IFERROR(INDEX(Расходка[Наименование расходного материала],MATCH(Расходка[№],Поиск_расходки[Индекс10],0)),"")</f>
        <v>LepuMedical</v>
      </c>
      <c r="AB12" s="139" t="str">
        <f>IFERROR(INDEX(Расходка[Наименование расходного материала],MATCH(Расходка[№],Поиск_расходки[Индекс11],0)),"")</f>
        <v>LepuMedical</v>
      </c>
      <c r="AC12" s="139" t="str">
        <f>IFERROR(INDEX(Расходка[Наименование расходного материала],MATCH(Расходка[№],Поиск_расходки[Индекс12],0)),"")</f>
        <v>LepuMedical</v>
      </c>
      <c r="AD12" s="139" t="str">
        <f>IFERROR(INDEX(Расходка[Наименование расходного материала],MATCH(Расходка[№],Поиск_расходки[Индекс13],0)),"")</f>
        <v>LepuMedical</v>
      </c>
      <c r="AF12" s="4" t="s">
        <v>5</v>
      </c>
      <c r="AG12" s="4" t="s">
        <v>109</v>
      </c>
      <c r="AI12" s="2">
        <v>155760</v>
      </c>
      <c r="AJ12" s="161" t="s">
        <v>384</v>
      </c>
    </row>
    <row r="13" spans="1:39">
      <c r="A13">
        <v>12</v>
      </c>
      <c r="B13" t="s">
        <v>376</v>
      </c>
      <c r="C13" t="s">
        <v>462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12</v>
      </c>
      <c r="K13" s="140">
        <f>IF(ISNUMBER(SEARCH('Карта учёта'!$B$19,Расходка[Наименование расходного материала])),MAX($K$1:K12)+1,0)</f>
        <v>12</v>
      </c>
      <c r="L13" s="140">
        <f>IF(ISNUMBER(SEARCH('Карта учёта'!$B$20,Расходка[Наименование расходного материала])),MAX($L$1:L12)+1,0)</f>
        <v>12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>BasixTOUCH</v>
      </c>
      <c r="X13" s="139" t="str">
        <f>IFERROR(INDEX(Расходка[Наименование расходного материала],MATCH(Расходка[№],Поиск_расходки[Индекс7],0)),"")</f>
        <v>BasixTOUCH</v>
      </c>
      <c r="Y13" s="139" t="str">
        <f>IFERROR(INDEX(Расходка[Наименование расходного материала],MATCH(Расходка[№],Поиск_расходки[Индекс8],0)),"")</f>
        <v>BasixTOUCH</v>
      </c>
      <c r="Z13" s="139" t="str">
        <f>IFERROR(INDEX(Расходка[Наименование расходного материала],MATCH(Расходка[№],Поиск_расходки[Индекс9],0)),"")</f>
        <v>BasixTOUCH</v>
      </c>
      <c r="AA13" s="139" t="str">
        <f>IFERROR(INDEX(Расходка[Наименование расходного материала],MATCH(Расходка[№],Поиск_расходки[Индекс10],0)),"")</f>
        <v>BasixTOUCH</v>
      </c>
      <c r="AB13" s="139" t="str">
        <f>IFERROR(INDEX(Расходка[Наименование расходного материала],MATCH(Расходка[№],Поиск_расходки[Индекс11],0)),"")</f>
        <v>BasixTOUCH</v>
      </c>
      <c r="AC13" s="139" t="str">
        <f>IFERROR(INDEX(Расходка[Наименование расходного материала],MATCH(Расходка[№],Поиск_расходки[Индекс12],0)),"")</f>
        <v>BasixTOUCH</v>
      </c>
      <c r="AD13" s="139" t="str">
        <f>IFERROR(INDEX(Расходка[Наименование расходного материала],MATCH(Расходка[№],Поиск_расходки[Индекс13],0)),"")</f>
        <v>BasixTOUCH</v>
      </c>
      <c r="AF13" s="4" t="s">
        <v>5</v>
      </c>
      <c r="AG13" s="4" t="s">
        <v>110</v>
      </c>
      <c r="AI13" s="2">
        <v>155800</v>
      </c>
      <c r="AJ13" s="162" t="s">
        <v>385</v>
      </c>
    </row>
    <row r="14" spans="1:39">
      <c r="A14">
        <v>13</v>
      </c>
      <c r="B14" t="s">
        <v>376</v>
      </c>
      <c r="C14" t="s">
        <v>448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13</v>
      </c>
      <c r="K14" s="140">
        <f>IF(ISNUMBER(SEARCH('Карта учёта'!$B$19,Расходка[Наименование расходного материала])),MAX($K$1:K13)+1,0)</f>
        <v>13</v>
      </c>
      <c r="L14" s="140">
        <f>IF(ISNUMBER(SEARCH('Карта учёта'!$B$20,Расходка[Наименование расходного материала])),MAX($L$1:L13)+1,0)</f>
        <v>13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>Dolphin</v>
      </c>
      <c r="X14" s="139" t="str">
        <f>IFERROR(INDEX(Расходка[Наименование расходного материала],MATCH(Расходка[№],Поиск_расходки[Индекс7],0)),"")</f>
        <v>Dolphin</v>
      </c>
      <c r="Y14" s="139" t="str">
        <f>IFERROR(INDEX(Расходка[Наименование расходного материала],MATCH(Расходка[№],Поиск_расходки[Индекс8],0)),"")</f>
        <v>Dolphin</v>
      </c>
      <c r="Z14" s="139" t="str">
        <f>IFERROR(INDEX(Расходка[Наименование расходного материала],MATCH(Расходка[№],Поиск_расходки[Индекс9],0)),"")</f>
        <v>Dolphin</v>
      </c>
      <c r="AA14" s="139" t="str">
        <f>IFERROR(INDEX(Расходка[Наименование расходного материала],MATCH(Расходка[№],Поиск_расходки[Индекс10],0)),"")</f>
        <v>Dolphin</v>
      </c>
      <c r="AB14" s="139" t="str">
        <f>IFERROR(INDEX(Расходка[Наименование расходного материала],MATCH(Расходка[№],Поиск_расходки[Индекс11],0)),"")</f>
        <v>Dolphin</v>
      </c>
      <c r="AC14" s="139" t="str">
        <f>IFERROR(INDEX(Расходка[Наименование расходного материала],MATCH(Расходка[№],Поиск_расходки[Индекс12],0)),"")</f>
        <v>Dolphin</v>
      </c>
      <c r="AD14" s="139" t="str">
        <f>IFERROR(INDEX(Расходка[Наименование расходного материала],MATCH(Расходка[№],Поиск_расходки[Индекс13],0)),"")</f>
        <v>Dolphin</v>
      </c>
      <c r="AF14" s="4" t="s">
        <v>5</v>
      </c>
      <c r="AG14" s="4" t="s">
        <v>111</v>
      </c>
      <c r="AI14" s="2">
        <v>218190</v>
      </c>
      <c r="AJ14" s="162" t="s">
        <v>386</v>
      </c>
    </row>
    <row r="15" spans="1:39">
      <c r="A15">
        <v>14</v>
      </c>
      <c r="B15" t="s">
        <v>376</v>
      </c>
      <c r="C15" t="s">
        <v>469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14</v>
      </c>
      <c r="K15" s="140">
        <f>IF(ISNUMBER(SEARCH('Карта учёта'!$B$19,Расходка[Наименование расходного материала])),MAX($K$1:K14)+1,0)</f>
        <v>14</v>
      </c>
      <c r="L15" s="140">
        <f>IF(ISNUMBER(SEARCH('Карта учёта'!$B$20,Расходка[Наименование расходного материала])),MAX($L$1:L14)+1,0)</f>
        <v>14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>Perouse Medical FLAMINGO</v>
      </c>
      <c r="X15" s="139" t="str">
        <f>IFERROR(INDEX(Расходка[Наименование расходного материала],MATCH(Расходка[№],Поиск_расходки[Индекс7],0)),"")</f>
        <v>Perouse Medical FLAMINGO</v>
      </c>
      <c r="Y15" s="139" t="str">
        <f>IFERROR(INDEX(Расходка[Наименование расходного материала],MATCH(Расходка[№],Поиск_расходки[Индекс8],0)),"")</f>
        <v>Perouse Medical FLAMINGO</v>
      </c>
      <c r="Z15" s="139" t="str">
        <f>IFERROR(INDEX(Расходка[Наименование расходного материала],MATCH(Расходка[№],Поиск_расходки[Индекс9],0)),"")</f>
        <v>Perouse Medical FLAMINGO</v>
      </c>
      <c r="AA15" s="139" t="str">
        <f>IFERROR(INDEX(Расходка[Наименование расходного материала],MATCH(Расходка[№],Поиск_расходки[Индекс10],0)),"")</f>
        <v>Perouse Medical FLAMINGO</v>
      </c>
      <c r="AB15" s="139" t="str">
        <f>IFERROR(INDEX(Расходка[Наименование расходного материала],MATCH(Расходка[№],Поиск_расходки[Индекс11],0)),"")</f>
        <v>Perouse Medical FLAMINGO</v>
      </c>
      <c r="AC15" s="139" t="str">
        <f>IFERROR(INDEX(Расходка[Наименование расходного материала],MATCH(Расходка[№],Поиск_расходки[Индекс12],0)),"")</f>
        <v>Perouse Medical FLAMINGO</v>
      </c>
      <c r="AD15" s="139" t="str">
        <f>IFERROR(INDEX(Расходка[Наименование расходного материала],MATCH(Расходка[№],Поиск_расходки[Индекс13],0)),"")</f>
        <v>Perouse Medical FLAMINGO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269</v>
      </c>
      <c r="C16" s="1" t="s">
        <v>413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15</v>
      </c>
      <c r="K16" s="140">
        <f>IF(ISNUMBER(SEARCH('Карта учёта'!$B$19,Расходка[Наименование расходного материала])),MAX($K$1:K15)+1,0)</f>
        <v>15</v>
      </c>
      <c r="L16" s="140">
        <f>IF(ISNUMBER(SEARCH('Карта учёта'!$B$20,Расходка[Наименование расходного материала])),MAX($L$1:L15)+1,0)</f>
        <v>15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>Oscor 7F</v>
      </c>
      <c r="X16" s="139" t="str">
        <f>IFERROR(INDEX(Расходка[Наименование расходного материала],MATCH(Расходка[№],Поиск_расходки[Индекс7],0)),"")</f>
        <v>Oscor 7F</v>
      </c>
      <c r="Y16" s="139" t="str">
        <f>IFERROR(INDEX(Расходка[Наименование расходного материала],MATCH(Расходка[№],Поиск_расходки[Индекс8],0)),"")</f>
        <v>Oscor 7F</v>
      </c>
      <c r="Z16" s="139" t="str">
        <f>IFERROR(INDEX(Расходка[Наименование расходного материала],MATCH(Расходка[№],Поиск_расходки[Индекс9],0)),"")</f>
        <v>Oscor 7F</v>
      </c>
      <c r="AA16" s="139" t="str">
        <f>IFERROR(INDEX(Расходка[Наименование расходного материала],MATCH(Расходка[№],Поиск_расходки[Индекс10],0)),"")</f>
        <v>Oscor 7F</v>
      </c>
      <c r="AB16" s="139" t="str">
        <f>IFERROR(INDEX(Расходка[Наименование расходного материала],MATCH(Расходка[№],Поиск_расходки[Индекс11],0)),"")</f>
        <v>Oscor 7F</v>
      </c>
      <c r="AC16" s="139" t="str">
        <f>IFERROR(INDEX(Расходка[Наименование расходного материала],MATCH(Расходка[№],Поиск_расходки[Индекс12],0)),"")</f>
        <v>Oscor 7F</v>
      </c>
      <c r="AD16" s="139" t="str">
        <f>IFERROR(INDEX(Расходка[Наименование расходного материала],MATCH(Расходка[№],Поиск_расходки[Индекс13],0)),"")</f>
        <v>Oscor 7F</v>
      </c>
      <c r="AF16" s="4" t="s">
        <v>5</v>
      </c>
      <c r="AG16" s="4" t="s">
        <v>417</v>
      </c>
    </row>
    <row r="17" spans="1:33">
      <c r="A17">
        <v>16</v>
      </c>
      <c r="B17" t="s">
        <v>3</v>
      </c>
      <c r="C17" t="s">
        <v>396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16</v>
      </c>
      <c r="K17" s="140">
        <f>IF(ISNUMBER(SEARCH('Карта учёта'!$B$19,Расходка[Наименование расходного материала])),MAX($K$1:K16)+1,0)</f>
        <v>16</v>
      </c>
      <c r="L17" s="140">
        <f>IF(ISNUMBER(SEARCH('Карта учёта'!$B$20,Расходка[Наименование расходного материала])),MAX($L$1:L16)+1,0)</f>
        <v>16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>Cougar LS Hydro-Track®</v>
      </c>
      <c r="X17" s="139" t="str">
        <f>IFERROR(INDEX(Расходка[Наименование расходного материала],MATCH(Расходка[№],Поиск_расходки[Индекс7],0)),"")</f>
        <v>Cougar LS Hydro-Track®</v>
      </c>
      <c r="Y17" s="139" t="str">
        <f>IFERROR(INDEX(Расходка[Наименование расходного материала],MATCH(Расходка[№],Поиск_расходки[Индекс8],0)),"")</f>
        <v>Cougar LS Hydro-Track®</v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414</v>
      </c>
    </row>
    <row r="18" spans="1:33">
      <c r="A18">
        <v>17</v>
      </c>
      <c r="B18" t="s">
        <v>3</v>
      </c>
      <c r="C18" t="s">
        <v>424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17</v>
      </c>
      <c r="K18" s="140">
        <f>IF(ISNUMBER(SEARCH('Карта учёта'!$B$19,Расходка[Наименование расходного материала])),MAX($K$1:K17)+1,0)</f>
        <v>17</v>
      </c>
      <c r="L18" s="140">
        <f>IF(ISNUMBER(SEARCH('Карта учёта'!$B$20,Расходка[Наименование расходного материала])),MAX($L$1:L17)+1,0)</f>
        <v>17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>Cougar XT Hydro-Track®</v>
      </c>
      <c r="X18" s="139" t="str">
        <f>IFERROR(INDEX(Расходка[Наименование расходного материала],MATCH(Расходка[№],Поиск_расходки[Индекс7],0)),"")</f>
        <v>Cougar XT Hydro-Track®</v>
      </c>
      <c r="Y18" s="139" t="str">
        <f>IFERROR(INDEX(Расходка[Наименование расходного материала],MATCH(Расходка[№],Поиск_расходки[Индекс8],0)),"")</f>
        <v>Cougar XT Hydro-Track®</v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t="s">
        <v>389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18</v>
      </c>
      <c r="K19" s="140">
        <f>IF(ISNUMBER(SEARCH('Карта учёта'!$B$19,Расходка[Наименование расходного материала])),MAX($K$1:K18)+1,0)</f>
        <v>18</v>
      </c>
      <c r="L19" s="140">
        <f>IF(ISNUMBER(SEARCH('Карта учёта'!$B$20,Расходка[Наименование расходного материала])),MAX($L$1:L18)+1,0)</f>
        <v>18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>Fielder</v>
      </c>
      <c r="X19" s="139" t="str">
        <f>IFERROR(INDEX(Расходка[Наименование расходного материала],MATCH(Расходка[№],Поиск_расходки[Индекс7],0)),"")</f>
        <v>Fielder</v>
      </c>
      <c r="Y19" s="139" t="str">
        <f>IFERROR(INDEX(Расходка[Наименование расходного материала],MATCH(Расходка[№],Поиск_расходки[Индекс8],0)),"")</f>
        <v>Fielder</v>
      </c>
      <c r="Z19" s="139" t="str">
        <f>IFERROR(INDEX(Расходка[Наименование расходного материала],MATCH(Расходка[№],Поиск_расходки[Индекс9],0)),"")</f>
        <v>Fielder</v>
      </c>
      <c r="AA19" s="139" t="str">
        <f>IFERROR(INDEX(Расходка[Наименование расходного материала],MATCH(Расходка[№],Поиск_расходки[Индекс10],0)),"")</f>
        <v>Fielder</v>
      </c>
      <c r="AB19" s="139" t="str">
        <f>IFERROR(INDEX(Расходка[Наименование расходного материала],MATCH(Расходка[№],Поиск_расходки[Индекс11],0)),"")</f>
        <v>Fielder</v>
      </c>
      <c r="AC19" s="139" t="str">
        <f>IFERROR(INDEX(Расходка[Наименование расходного материала],MATCH(Расходка[№],Поиск_расходки[Индекс12],0)),"")</f>
        <v>Fielder</v>
      </c>
      <c r="AD19" s="139" t="str">
        <f>IFERROR(INDEX(Расходка[Наименование расходного материала],MATCH(Расходка[№],Поиск_расходки[Индекс13],0)),"")</f>
        <v>Fielder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456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19</v>
      </c>
      <c r="K20" s="140">
        <f>IF(ISNUMBER(SEARCH('Карта учёта'!$B$19,Расходка[Наименование расходного материала])),MAX($K$1:K19)+1,0)</f>
        <v>19</v>
      </c>
      <c r="L20" s="140">
        <f>IF(ISNUMBER(SEARCH('Карта учёта'!$B$20,Расходка[Наименование расходного материала])),MAX($L$1:L19)+1,0)</f>
        <v>19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>Gaia Second</v>
      </c>
      <c r="X20" s="139" t="str">
        <f>IFERROR(INDEX(Расходка[Наименование расходного материала],MATCH(Расходка[№],Поиск_расходки[Индекс7],0)),"")</f>
        <v>Gaia Second</v>
      </c>
      <c r="Y20" s="139" t="str">
        <f>IFERROR(INDEX(Расходка[Наименование расходного материала],MATCH(Расходка[№],Поиск_расходки[Индекс8],0)),"")</f>
        <v>Gaia Second</v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3</v>
      </c>
      <c r="C21" s="1" t="s">
        <v>472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0</v>
      </c>
      <c r="I21" s="140">
        <f>IF(ISNUMBER(SEARCH('Карта учёта'!$B$17,Расходка[Наименование расходного материала])),MAX($I$1:I20)+1,0)</f>
        <v>0</v>
      </c>
      <c r="J21" s="140">
        <f>IF(ISNUMBER(SEARCH('Карта учёта'!$B$18,Расходка[Наименование расходного материала])),MAX($J$1:J20)+1,0)</f>
        <v>20</v>
      </c>
      <c r="K21" s="140">
        <f>IF(ISNUMBER(SEARCH('Карта учёта'!$B$19,Расходка[Наименование расходного материала])),MAX($K$1:K20)+1,0)</f>
        <v>20</v>
      </c>
      <c r="L21" s="140">
        <f>IF(ISNUMBER(SEARCH('Карта учёта'!$B$20,Расходка[Наименование расходного материала])),MAX($L$1:L20)+1,0)</f>
        <v>20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>Gaia Third</v>
      </c>
      <c r="X21" s="139" t="str">
        <f>IFERROR(INDEX(Расходка[Наименование расходного материала],MATCH(Расходка[№],Поиск_расходки[Индекс7],0)),"")</f>
        <v>Gaia Third</v>
      </c>
      <c r="Y21" s="139" t="str">
        <f>IFERROR(INDEX(Расходка[Наименование расходного материала],MATCH(Расходка[№],Поиск_расходки[Индекс8],0)),"")</f>
        <v>Gaia Third</v>
      </c>
      <c r="Z21" s="139" t="str">
        <f>IFERROR(INDEX(Расходка[Наименование расходного материала],MATCH(Расходка[№],Поиск_расходки[Индекс9],0)),"")</f>
        <v>Gaia Third</v>
      </c>
      <c r="AA21" s="139" t="str">
        <f>IFERROR(INDEX(Расходка[Наименование расходного материала],MATCH(Расходка[№],Поиск_расходки[Индекс10],0)),"")</f>
        <v>Gaia Third</v>
      </c>
      <c r="AB21" s="139" t="str">
        <f>IFERROR(INDEX(Расходка[Наименование расходного материала],MATCH(Расходка[№],Поиск_расходки[Индекс11],0)),"")</f>
        <v>Gaia Third</v>
      </c>
      <c r="AC21" s="139" t="str">
        <f>IFERROR(INDEX(Расходка[Наименование расходного материала],MATCH(Расходка[№],Поиск_расходки[Индекс12],0)),"")</f>
        <v>Gaia Third</v>
      </c>
      <c r="AD21" s="139" t="str">
        <f>IFERROR(INDEX(Расходка[Наименование расходного материала],MATCH(Расходка[№],Поиск_расходки[Индекс13],0)),"")</f>
        <v>Gaia Third</v>
      </c>
      <c r="AF21" s="4" t="s">
        <v>5</v>
      </c>
      <c r="AG21" s="4" t="s">
        <v>117</v>
      </c>
    </row>
    <row r="22" spans="1:33">
      <c r="A22">
        <v>21</v>
      </c>
      <c r="B22" t="s">
        <v>3</v>
      </c>
      <c r="C22" s="1" t="s">
        <v>397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21</v>
      </c>
      <c r="K22" s="140">
        <f>IF(ISNUMBER(SEARCH('Карта учёта'!$B$19,Расходка[Наименование расходного материала])),MAX($K$1:K21)+1,0)</f>
        <v>21</v>
      </c>
      <c r="L22" s="140">
        <f>IF(ISNUMBER(SEARCH('Карта учёта'!$B$20,Расходка[Наименование расходного материала])),MAX($L$1:L21)+1,0)</f>
        <v>21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>Intuition</v>
      </c>
      <c r="X22" s="139" t="str">
        <f>IFERROR(INDEX(Расходка[Наименование расходного материала],MATCH(Расходка[№],Поиск_расходки[Индекс7],0)),"")</f>
        <v>Intuition</v>
      </c>
      <c r="Y22" s="139" t="str">
        <f>IFERROR(INDEX(Расходка[Наименование расходного материала],MATCH(Расходка[№],Поиск_расходки[Индекс8],0)),"")</f>
        <v>Intuition</v>
      </c>
      <c r="Z22" s="139" t="str">
        <f>IFERROR(INDEX(Расходка[Наименование расходного материала],MATCH(Расходка[№],Поиск_расходки[Индекс9],0)),"")</f>
        <v>Intuition</v>
      </c>
      <c r="AA22" s="139" t="str">
        <f>IFERROR(INDEX(Расходка[Наименование расходного материала],MATCH(Расходка[№],Поиск_расходки[Индекс10],0)),"")</f>
        <v>Intuition</v>
      </c>
      <c r="AB22" s="139" t="str">
        <f>IFERROR(INDEX(Расходка[Наименование расходного материала],MATCH(Расходка[№],Поиск_расходки[Индекс11],0)),"")</f>
        <v>Intuition</v>
      </c>
      <c r="AC22" s="139" t="str">
        <f>IFERROR(INDEX(Расходка[Наименование расходного материала],MATCH(Расходка[№],Поиск_расходки[Индекс12],0)),"")</f>
        <v>Intuition</v>
      </c>
      <c r="AD22" s="139" t="str">
        <f>IFERROR(INDEX(Расходка[Наименование расходного материала],MATCH(Расходка[№],Поиск_расходки[Индекс13],0)),"")</f>
        <v>Intuition</v>
      </c>
      <c r="AF22" s="4" t="s">
        <v>5</v>
      </c>
      <c r="AG22" s="4" t="s">
        <v>118</v>
      </c>
    </row>
    <row r="23" spans="1:33">
      <c r="A23">
        <v>22</v>
      </c>
      <c r="B23" t="s">
        <v>3</v>
      </c>
      <c r="C23" t="s">
        <v>393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22</v>
      </c>
      <c r="K23" s="140">
        <f>IF(ISNUMBER(SEARCH('Карта учёта'!$B$19,Расходка[Наименование расходного материала])),MAX($K$1:K22)+1,0)</f>
        <v>22</v>
      </c>
      <c r="L23" s="140">
        <f>IF(ISNUMBER(SEARCH('Карта учёта'!$B$20,Расходка[Наименование расходного материала])),MAX($L$1:L22)+1,0)</f>
        <v>22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>ProVia 3 Hydro-Track®</v>
      </c>
      <c r="X23" s="139" t="str">
        <f>IFERROR(INDEX(Расходка[Наименование расходного материала],MATCH(Расходка[№],Поиск_расходки[Индекс7],0)),"")</f>
        <v>ProVia 3 Hydro-Track®</v>
      </c>
      <c r="Y23" s="139" t="str">
        <f>IFERROR(INDEX(Расходка[Наименование расходного материала],MATCH(Расходка[№],Поиск_расходки[Индекс8],0)),"")</f>
        <v>ProVia 3 Hydro-Track®</v>
      </c>
      <c r="Z23" s="139" t="str">
        <f>IFERROR(INDEX(Расходка[Наименование расходного материала],MATCH(Расходка[№],Поиск_расходки[Индекс9],0)),"")</f>
        <v>ProVia 3 Hydro-Track®</v>
      </c>
      <c r="AA23" s="139" t="str">
        <f>IFERROR(INDEX(Расходка[Наименование расходного материала],MATCH(Расходка[№],Поиск_расходки[Индекс10],0)),"")</f>
        <v>ProVia 3 Hydro-Track®</v>
      </c>
      <c r="AB23" s="139" t="str">
        <f>IFERROR(INDEX(Расходка[Наименование расходного материала],MATCH(Расходка[№],Поиск_расходки[Индекс11],0)),"")</f>
        <v>ProVia 3 Hydro-Track®</v>
      </c>
      <c r="AC23" s="139" t="str">
        <f>IFERROR(INDEX(Расходка[Наименование расходного материала],MATCH(Расходка[№],Поиск_расходки[Индекс12],0)),"")</f>
        <v>ProVia 3 Hydro-Track®</v>
      </c>
      <c r="AD23" s="139" t="str">
        <f>IFERROR(INDEX(Расходка[Наименование расходного материала],MATCH(Расходка[№],Поиск_расходки[Индекс13],0)),"")</f>
        <v>ProVia 3 Hydro-Track®</v>
      </c>
      <c r="AF23" s="4" t="s">
        <v>5</v>
      </c>
      <c r="AG23" s="4" t="s">
        <v>119</v>
      </c>
    </row>
    <row r="24" spans="1:33">
      <c r="A24">
        <v>23</v>
      </c>
      <c r="B24" t="s">
        <v>3</v>
      </c>
      <c r="C24" t="s">
        <v>394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23</v>
      </c>
      <c r="K24" s="140">
        <f>IF(ISNUMBER(SEARCH('Карта учёта'!$B$19,Расходка[Наименование расходного материала])),MAX($K$1:K23)+1,0)</f>
        <v>23</v>
      </c>
      <c r="L24" s="140">
        <f>IF(ISNUMBER(SEARCH('Карта учёта'!$B$20,Расходка[Наименование расходного материала])),MAX($L$1:L23)+1,0)</f>
        <v>23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>ProVia 6 Hydro-Track®</v>
      </c>
      <c r="X24" s="139" t="str">
        <f>IFERROR(INDEX(Расходка[Наименование расходного материала],MATCH(Расходка[№],Поиск_расходки[Индекс7],0)),"")</f>
        <v>ProVia 6 Hydro-Track®</v>
      </c>
      <c r="Y24" s="139" t="str">
        <f>IFERROR(INDEX(Расходка[Наименование расходного материала],MATCH(Расходка[№],Поиск_расходки[Индекс8],0)),"")</f>
        <v>ProVia 6 Hydro-Track®</v>
      </c>
      <c r="Z24" s="139" t="str">
        <f>IFERROR(INDEX(Расходка[Наименование расходного материала],MATCH(Расходка[№],Поиск_расходки[Индекс9],0)),"")</f>
        <v>ProVia 6 Hydro-Track®</v>
      </c>
      <c r="AA24" s="139" t="str">
        <f>IFERROR(INDEX(Расходка[Наименование расходного материала],MATCH(Расходка[№],Поиск_расходки[Индекс10],0)),"")</f>
        <v>ProVia 6 Hydro-Track®</v>
      </c>
      <c r="AB24" s="139" t="str">
        <f>IFERROR(INDEX(Расходка[Наименование расходного материала],MATCH(Расходка[№],Поиск_расходки[Индекс11],0)),"")</f>
        <v>ProVia 6 Hydro-Track®</v>
      </c>
      <c r="AC24" s="139" t="str">
        <f>IFERROR(INDEX(Расходка[Наименование расходного материала],MATCH(Расходка[№],Поиск_расходки[Индекс12],0)),"")</f>
        <v>ProVia 6 Hydro-Track®</v>
      </c>
      <c r="AD24" s="139" t="str">
        <f>IFERROR(INDEX(Расходка[Наименование расходного материала],MATCH(Расходка[№],Поиск_расходки[Индекс13],0)),"")</f>
        <v>ProVia 6 Hydro-Track®</v>
      </c>
      <c r="AF24" s="4" t="s">
        <v>5</v>
      </c>
      <c r="AG24" s="4" t="s">
        <v>120</v>
      </c>
    </row>
    <row r="25" spans="1:33">
      <c r="A25">
        <v>24</v>
      </c>
      <c r="B25" t="s">
        <v>3</v>
      </c>
      <c r="C25" t="s">
        <v>395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24</v>
      </c>
      <c r="K25" s="140">
        <f>IF(ISNUMBER(SEARCH('Карта учёта'!$B$19,Расходка[Наименование расходного материала])),MAX($K$1:K24)+1,0)</f>
        <v>24</v>
      </c>
      <c r="L25" s="140">
        <f>IF(ISNUMBER(SEARCH('Карта учёта'!$B$20,Расходка[Наименование расходного материала])),MAX($L$1:L24)+1,0)</f>
        <v>24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>ProVia 9 Hydro-Track®</v>
      </c>
      <c r="X25" s="139" t="str">
        <f>IFERROR(INDEX(Расходка[Наименование расходного материала],MATCH(Расходка[№],Поиск_расходки[Индекс7],0)),"")</f>
        <v>ProVia 9 Hydro-Track®</v>
      </c>
      <c r="Y25" s="139" t="str">
        <f>IFERROR(INDEX(Расходка[Наименование расходного материала],MATCH(Расходка[№],Поиск_расходки[Индекс8],0)),"")</f>
        <v>ProVia 9 Hydro-Track®</v>
      </c>
      <c r="Z25" s="139" t="str">
        <f>IFERROR(INDEX(Расходка[Наименование расходного материала],MATCH(Расходка[№],Поиск_расходки[Индекс9],0)),"")</f>
        <v>ProVia 9 Hydro-Track®</v>
      </c>
      <c r="AA25" s="139" t="str">
        <f>IFERROR(INDEX(Расходка[Наименование расходного материала],MATCH(Расходка[№],Поиск_расходки[Индекс10],0)),"")</f>
        <v>ProVia 9 Hydro-Track®</v>
      </c>
      <c r="AB25" s="139" t="str">
        <f>IFERROR(INDEX(Расходка[Наименование расходного материала],MATCH(Расходка[№],Поиск_расходки[Индекс11],0)),"")</f>
        <v>ProVia 9 Hydro-Track®</v>
      </c>
      <c r="AC25" s="139" t="str">
        <f>IFERROR(INDEX(Расходка[Наименование расходного материала],MATCH(Расходка[№],Поиск_расходки[Индекс12],0)),"")</f>
        <v>ProVia 9 Hydro-Track®</v>
      </c>
      <c r="AD25" s="139" t="str">
        <f>IFERROR(INDEX(Расходка[Наименование расходного материала],MATCH(Расходка[№],Поиск_расходки[Индекс13],0)),"")</f>
        <v>ProVia 9 Hydro-Track®</v>
      </c>
      <c r="AF25" s="4" t="s">
        <v>5</v>
      </c>
      <c r="AG25" s="4" t="s">
        <v>121</v>
      </c>
    </row>
    <row r="26" spans="1:33">
      <c r="A26">
        <v>25</v>
      </c>
      <c r="B26" t="s">
        <v>3</v>
      </c>
      <c r="C26" t="s">
        <v>391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25</v>
      </c>
      <c r="K26" s="142">
        <f>IF(ISNUMBER(SEARCH('Карта учёта'!$B$19,Расходка[Наименование расходного материала])),MAX($K$1:K25)+1,0)</f>
        <v>25</v>
      </c>
      <c r="L26" s="142">
        <f>IF(ISNUMBER(SEARCH('Карта учёта'!$B$20,Расходка[Наименование расходного материала])),MAX($L$1:L25)+1,0)</f>
        <v>25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>Rinato</v>
      </c>
      <c r="X26" s="144" t="str">
        <f>IFERROR(INDEX(Расходка[Наименование расходного материала],MATCH(Расходка[№],Поиск_расходки[Индекс7],0)),"")</f>
        <v>Rinato</v>
      </c>
      <c r="Y26" s="144" t="str">
        <f>IFERROR(INDEX(Расходка[Наименование расходного материала],MATCH(Расходка[№],Поиск_расходки[Индекс8],0)),"")</f>
        <v>Rinato</v>
      </c>
      <c r="Z26" s="144" t="str">
        <f>IFERROR(INDEX(Расходка[Наименование расходного материала],MATCH(Расходка[№],Поиск_расходки[Индекс9],0)),"")</f>
        <v>Rinato</v>
      </c>
      <c r="AA26" s="144" t="str">
        <f>IFERROR(INDEX(Расходка[Наименование расходного материала],MATCH(Расходка[№],Поиск_расходки[Индекс10],0)),"")</f>
        <v>Rinato</v>
      </c>
      <c r="AB26" s="144" t="str">
        <f>IFERROR(INDEX(Расходка[Наименование расходного материала],MATCH(Расходка[№],Поиск_расходки[Индекс11],0)),"")</f>
        <v>Rinato</v>
      </c>
      <c r="AC26" s="144" t="str">
        <f>IFERROR(INDEX(Расходка[Наименование расходного материала],MATCH(Расходка[№],Поиск_расходки[Индекс12],0)),"")</f>
        <v>Rinato</v>
      </c>
      <c r="AD26" s="144" t="str">
        <f>IFERROR(INDEX(Расходка[Наименование расходного материала],MATCH(Расходка[№],Поиск_расходки[Индекс13],0)),"")</f>
        <v>Rinato</v>
      </c>
      <c r="AF26" s="4" t="s">
        <v>5</v>
      </c>
      <c r="AG26" s="4" t="s">
        <v>372</v>
      </c>
    </row>
    <row r="27" spans="1:33">
      <c r="A27">
        <v>26</v>
      </c>
      <c r="B27" t="s">
        <v>3</v>
      </c>
      <c r="C27" s="1" t="s">
        <v>447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26</v>
      </c>
      <c r="K27" s="142">
        <f>IF(ISNUMBER(SEARCH('Карта учёта'!$B$19,Расходка[Наименование расходного материала])),MAX($K$1:K26)+1,0)</f>
        <v>26</v>
      </c>
      <c r="L27" s="142">
        <f>IF(ISNUMBER(SEARCH('Карта учёта'!$B$20,Расходка[Наименование расходного материала])),MAX($L$1:L26)+1,0)</f>
        <v>26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>Runthrough NS (Floppy)</v>
      </c>
      <c r="X27" s="144" t="str">
        <f>IFERROR(INDEX(Расходка[Наименование расходного материала],MATCH(Расходка[№],Поиск_расходки[Индекс7],0)),"")</f>
        <v>Runthrough NS (Floppy)</v>
      </c>
      <c r="Y27" s="144" t="str">
        <f>IFERROR(INDEX(Расходка[Наименование расходного материала],MATCH(Расходка[№],Поиск_расходки[Индекс8],0)),"")</f>
        <v>Runthrough NS (Floppy)</v>
      </c>
      <c r="Z27" s="144" t="str">
        <f>IFERROR(INDEX(Расходка[Наименование расходного материала],MATCH(Расходка[№],Поиск_расходки[Индекс9],0)),"")</f>
        <v>Runthrough NS (Floppy)</v>
      </c>
      <c r="AA27" s="144" t="str">
        <f>IFERROR(INDEX(Расходка[Наименование расходного материала],MATCH(Расходка[№],Поиск_расходки[Индекс10],0)),"")</f>
        <v>Runthrough NS (Floppy)</v>
      </c>
      <c r="AB27" s="144" t="str">
        <f>IFERROR(INDEX(Расходка[Наименование расходного материала],MATCH(Расходка[№],Поиск_расходки[Индекс11],0)),"")</f>
        <v>Runthrough NS (Floppy)</v>
      </c>
      <c r="AC27" s="144" t="str">
        <f>IFERROR(INDEX(Расходка[Наименование расходного материала],MATCH(Расходка[№],Поиск_расходки[Индекс12],0)),"")</f>
        <v>Runthrough NS (Floppy)</v>
      </c>
      <c r="AD27" s="144" t="str">
        <f>IFERROR(INDEX(Расходка[Наименование расходного материала],MATCH(Расходка[№],Поиск_расходки[Индекс13],0)),"")</f>
        <v>Runthrough NS (Floppy)</v>
      </c>
      <c r="AF27" s="4" t="s">
        <v>5</v>
      </c>
      <c r="AG27" s="4" t="s">
        <v>373</v>
      </c>
    </row>
    <row r="28" spans="1:33">
      <c r="A28">
        <v>27</v>
      </c>
      <c r="B28" t="s">
        <v>3</v>
      </c>
      <c r="C28" s="1" t="s">
        <v>458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27</v>
      </c>
      <c r="K28" s="142">
        <f>IF(ISNUMBER(SEARCH('Карта учёта'!$B$19,Расходка[Наименование расходного материала])),MAX($K$1:K27)+1,0)</f>
        <v>27</v>
      </c>
      <c r="L28" s="142">
        <f>IF(ISNUMBER(SEARCH('Карта учёта'!$B$20,Расходка[Наименование расходного материала])),MAX($L$1:L27)+1,0)</f>
        <v>27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>Runthrough NS Hypercoat</v>
      </c>
      <c r="X28" s="144" t="str">
        <f>IFERROR(INDEX(Расходка[Наименование расходного материала],MATCH(Расходка[№],Поиск_расходки[Индекс7],0)),"")</f>
        <v>Runthrough NS Hypercoat</v>
      </c>
      <c r="Y28" s="144" t="str">
        <f>IFERROR(INDEX(Расходка[Наименование расходного материала],MATCH(Расходка[№],Поиск_расходки[Индекс8],0)),"")</f>
        <v>Runthrough NS Hypercoat</v>
      </c>
      <c r="Z28" s="144" t="str">
        <f>IFERROR(INDEX(Расходка[Наименование расходного материала],MATCH(Расходка[№],Поиск_расходки[Индекс9],0)),"")</f>
        <v>Runthrough NS Hypercoat</v>
      </c>
      <c r="AA28" s="144" t="str">
        <f>IFERROR(INDEX(Расходка[Наименование расходного материала],MATCH(Расходка[№],Поиск_расходки[Индекс10],0)),"")</f>
        <v>Runthrough NS Hypercoat</v>
      </c>
      <c r="AB28" s="144" t="str">
        <f>IFERROR(INDEX(Расходка[Наименование расходного материала],MATCH(Расходка[№],Поиск_расходки[Индекс11],0)),"")</f>
        <v>Runthrough NS Hypercoat</v>
      </c>
      <c r="AC28" s="144" t="str">
        <f>IFERROR(INDEX(Расходка[Наименование расходного материала],MATCH(Расходка[№],Поиск_расходки[Индекс12],0)),"")</f>
        <v>Runthrough NS Hypercoat</v>
      </c>
      <c r="AD28" s="144" t="str">
        <f>IFERROR(INDEX(Расходка[Наименование расходного материала],MATCH(Расходка[№],Поиск_расходки[Индекс13],0)),"")</f>
        <v>Runthrough NS Hypercoat</v>
      </c>
      <c r="AF28" s="4" t="s">
        <v>5</v>
      </c>
      <c r="AG28" s="4" t="s">
        <v>455</v>
      </c>
    </row>
    <row r="29" spans="1:33">
      <c r="A29">
        <v>28</v>
      </c>
      <c r="B29" t="s">
        <v>3</v>
      </c>
      <c r="C29" s="1" t="s">
        <v>457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28</v>
      </c>
      <c r="K29" s="142">
        <f>IF(ISNUMBER(SEARCH('Карта учёта'!$B$19,Расходка[Наименование расходного материала])),MAX($K$1:K28)+1,0)</f>
        <v>28</v>
      </c>
      <c r="L29" s="142">
        <f>IF(ISNUMBER(SEARCH('Карта учёта'!$B$20,Расходка[Наименование расходного материала])),MAX($L$1:L28)+1,0)</f>
        <v>28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>Runthrough NS Intermediate</v>
      </c>
      <c r="X29" s="144" t="str">
        <f>IFERROR(INDEX(Расходка[Наименование расходного материала],MATCH(Расходка[№],Поиск_расходки[Индекс7],0)),"")</f>
        <v>Runthrough NS Intermediate</v>
      </c>
      <c r="Y29" s="144" t="str">
        <f>IFERROR(INDEX(Расходка[Наименование расходного материала],MATCH(Расходка[№],Поиск_расходки[Индекс8],0)),"")</f>
        <v>Runthrough NS Intermediate</v>
      </c>
      <c r="Z29" s="144" t="str">
        <f>IFERROR(INDEX(Расходка[Наименование расходного материала],MATCH(Расходка[№],Поиск_расходки[Индекс9],0)),"")</f>
        <v>Runthrough NS Intermediate</v>
      </c>
      <c r="AA29" s="144" t="str">
        <f>IFERROR(INDEX(Расходка[Наименование расходного материала],MATCH(Расходка[№],Поиск_расходки[Индекс10],0)),"")</f>
        <v>Runthrough NS Intermediate</v>
      </c>
      <c r="AB29" s="144" t="str">
        <f>IFERROR(INDEX(Расходка[Наименование расходного материала],MATCH(Расходка[№],Поиск_расходки[Индекс11],0)),"")</f>
        <v>Runthrough NS Intermediate</v>
      </c>
      <c r="AC29" s="144" t="str">
        <f>IFERROR(INDEX(Расходка[Наименование расходного материала],MATCH(Расходка[№],Поиск_расходки[Индекс12],0)),"")</f>
        <v>Runthrough NS Intermediate</v>
      </c>
      <c r="AD29" s="144" t="str">
        <f>IFERROR(INDEX(Расходка[Наименование расходного материала],MATCH(Расходка[№],Поиск_расходки[Индекс13],0)),"")</f>
        <v>Runthrough NS Intermediate</v>
      </c>
      <c r="AF29" s="4" t="s">
        <v>6</v>
      </c>
      <c r="AG29" s="4" t="s">
        <v>159</v>
      </c>
    </row>
    <row r="30" spans="1:33">
      <c r="A30">
        <v>29</v>
      </c>
      <c r="B30" t="s">
        <v>3</v>
      </c>
      <c r="C30" t="s">
        <v>390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29</v>
      </c>
      <c r="K30" s="142">
        <f>IF(ISNUMBER(SEARCH('Карта учёта'!$B$19,Расходка[Наименование расходного материала])),MAX($K$1:K29)+1,0)</f>
        <v>29</v>
      </c>
      <c r="L30" s="142">
        <f>IF(ISNUMBER(SEARCH('Карта учёта'!$B$20,Расходка[Наименование расходного материала])),MAX($L$1:L29)+1,0)</f>
        <v>29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>Sion</v>
      </c>
      <c r="X30" s="144" t="str">
        <f>IFERROR(INDEX(Расходка[Наименование расходного материала],MATCH(Расходка[№],Поиск_расходки[Индекс7],0)),"")</f>
        <v>Sion</v>
      </c>
      <c r="Y30" s="144" t="str">
        <f>IFERROR(INDEX(Расходка[Наименование расходного материала],MATCH(Расходка[№],Поиск_расходки[Индекс8],0)),"")</f>
        <v>Sion</v>
      </c>
      <c r="Z30" s="144" t="str">
        <f>IFERROR(INDEX(Расходка[Наименование расходного материала],MATCH(Расходка[№],Поиск_расходки[Индекс9],0)),"")</f>
        <v>Sion</v>
      </c>
      <c r="AA30" s="144" t="str">
        <f>IFERROR(INDEX(Расходка[Наименование расходного материала],MATCH(Расходка[№],Поиск_расходки[Индекс10],0)),"")</f>
        <v>Sion</v>
      </c>
      <c r="AB30" s="144" t="str">
        <f>IFERROR(INDEX(Расходка[Наименование расходного материала],MATCH(Расходка[№],Поиск_расходки[Индекс11],0)),"")</f>
        <v>Sion</v>
      </c>
      <c r="AC30" s="144" t="str">
        <f>IFERROR(INDEX(Расходка[Наименование расходного материала],MATCH(Расходка[№],Поиск_расходки[Индекс12],0)),"")</f>
        <v>Sion</v>
      </c>
      <c r="AD30" s="144" t="str">
        <f>IFERROR(INDEX(Расходка[Наименование расходного материала],MATCH(Расходка[№],Поиск_расходки[Индекс13],0)),"")</f>
        <v>Sion</v>
      </c>
      <c r="AF30" s="4" t="s">
        <v>6</v>
      </c>
      <c r="AG30" s="4" t="s">
        <v>452</v>
      </c>
    </row>
    <row r="31" spans="1:33">
      <c r="A31">
        <v>30</v>
      </c>
      <c r="B31" t="s">
        <v>3</v>
      </c>
      <c r="C31" t="s">
        <v>478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1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30</v>
      </c>
      <c r="K31" s="142">
        <f>IF(ISNUMBER(SEARCH('Карта учёта'!$B$19,Расходка[Наименование расходного материала])),MAX($K$1:K30)+1,0)</f>
        <v>30</v>
      </c>
      <c r="L31" s="142">
        <f>IF(ISNUMBER(SEARCH('Карта учёта'!$B$20,Расходка[Наименование расходного материала])),MAX($L$1:L30)+1,0)</f>
        <v>30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>Sion blue</v>
      </c>
      <c r="X31" s="144" t="str">
        <f>IFERROR(INDEX(Расходка[Наименование расходного материала],MATCH(Расходка[№],Поиск_расходки[Индекс7],0)),"")</f>
        <v>Sion blue</v>
      </c>
      <c r="Y31" s="144" t="str">
        <f>IFERROR(INDEX(Расходка[Наименование расходного материала],MATCH(Расходка[№],Поиск_расходки[Индекс8],0)),"")</f>
        <v>Sion blue</v>
      </c>
      <c r="Z31" s="144" t="str">
        <f>IFERROR(INDEX(Расходка[Наименование расходного материала],MATCH(Расходка[№],Поиск_расходки[Индекс9],0)),"")</f>
        <v>Sion blue</v>
      </c>
      <c r="AA31" s="144" t="str">
        <f>IFERROR(INDEX(Расходка[Наименование расходного материала],MATCH(Расходка[№],Поиск_расходки[Индекс10],0)),"")</f>
        <v>Sion blue</v>
      </c>
      <c r="AB31" s="144" t="str">
        <f>IFERROR(INDEX(Расходка[Наименование расходного материала],MATCH(Расходка[№],Поиск_расходки[Индекс11],0)),"")</f>
        <v>Sion blue</v>
      </c>
      <c r="AC31" s="144" t="str">
        <f>IFERROR(INDEX(Расходка[Наименование расходного материала],MATCH(Расходка[№],Поиск_расходки[Индекс12],0)),"")</f>
        <v>Sion blue</v>
      </c>
      <c r="AD31" s="144" t="str">
        <f>IFERROR(INDEX(Расходка[Наименование расходного материала],MATCH(Расходка[№],Поиск_расходки[Индекс13],0)),"")</f>
        <v>Sion blue</v>
      </c>
      <c r="AF31" s="4" t="s">
        <v>6</v>
      </c>
      <c r="AG31" s="4" t="s">
        <v>418</v>
      </c>
    </row>
    <row r="32" spans="1:33">
      <c r="A32">
        <v>31</v>
      </c>
      <c r="B32" t="s">
        <v>3</v>
      </c>
      <c r="C32" t="s">
        <v>392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31</v>
      </c>
      <c r="K32" s="142">
        <f>IF(ISNUMBER(SEARCH('Карта учёта'!$B$19,Расходка[Наименование расходного материала])),MAX($K$1:K31)+1,0)</f>
        <v>31</v>
      </c>
      <c r="L32" s="142">
        <f>IF(ISNUMBER(SEARCH('Карта учёта'!$B$20,Расходка[Наименование расходного материала])),MAX($L$1:L31)+1,0)</f>
        <v>31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>Thunder</v>
      </c>
      <c r="X32" s="144" t="str">
        <f>IFERROR(INDEX(Расходка[Наименование расходного материала],MATCH(Расходка[№],Поиск_расходки[Индекс7],0)),"")</f>
        <v>Thunder</v>
      </c>
      <c r="Y32" s="144" t="str">
        <f>IFERROR(INDEX(Расходка[Наименование расходного материала],MATCH(Расходка[№],Поиск_расходки[Индекс8],0)),"")</f>
        <v>Thunder</v>
      </c>
      <c r="Z32" s="144" t="str">
        <f>IFERROR(INDEX(Расходка[Наименование расходного материала],MATCH(Расходка[№],Поиск_расходки[Индекс9],0)),"")</f>
        <v>Thunder</v>
      </c>
      <c r="AA32" s="144" t="str">
        <f>IFERROR(INDEX(Расходка[Наименование расходного материала],MATCH(Расходка[№],Поиск_расходки[Индекс10],0)),"")</f>
        <v>Thunder</v>
      </c>
      <c r="AB32" s="144" t="str">
        <f>IFERROR(INDEX(Расходка[Наименование расходного материала],MATCH(Расходка[№],Поиск_расходки[Индекс11],0)),"")</f>
        <v>Thunder</v>
      </c>
      <c r="AC32" s="144" t="str">
        <f>IFERROR(INDEX(Расходка[Наименование расходного материала],MATCH(Расходка[№],Поиск_расходки[Индекс12],0)),"")</f>
        <v>Thunder</v>
      </c>
      <c r="AD32" s="144" t="str">
        <f>IFERROR(INDEX(Расходка[Наименование расходного материала],MATCH(Расходка[№],Поиск_расходки[Индекс13],0)),"")</f>
        <v>Thunder</v>
      </c>
      <c r="AF32" s="4" t="s">
        <v>6</v>
      </c>
      <c r="AG32" s="4" t="s">
        <v>429</v>
      </c>
    </row>
    <row r="33" spans="1:33">
      <c r="A33">
        <v>32</v>
      </c>
      <c r="B33" t="s">
        <v>3</v>
      </c>
      <c r="C33" t="s">
        <v>460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32</v>
      </c>
      <c r="K33" s="142">
        <f>IF(ISNUMBER(SEARCH('Карта учёта'!$B$19,Расходка[Наименование расходного материала])),MAX($K$1:K32)+1,0)</f>
        <v>32</v>
      </c>
      <c r="L33" s="142">
        <f>IF(ISNUMBER(SEARCH('Карта учёта'!$B$20,Расходка[Наименование расходного материала])),MAX($L$1:L32)+1,0)</f>
        <v>32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>Whisper MS</v>
      </c>
      <c r="X33" s="144" t="str">
        <f>IFERROR(INDEX(Расходка[Наименование расходного материала],MATCH(Расходка[№],Поиск_расходки[Индекс7],0)),"")</f>
        <v>Whisper MS</v>
      </c>
      <c r="Y33" s="144" t="str">
        <f>IFERROR(INDEX(Расходка[Наименование расходного материала],MATCH(Расходка[№],Поиск_расходки[Индекс8],0)),"")</f>
        <v>Whisper MS</v>
      </c>
      <c r="Z33" s="144" t="str">
        <f>IFERROR(INDEX(Расходка[Наименование расходного материала],MATCH(Расходка[№],Поиск_расходки[Индекс9],0)),"")</f>
        <v>Whisper MS</v>
      </c>
      <c r="AA33" s="144" t="str">
        <f>IFERROR(INDEX(Расходка[Наименование расходного материала],MATCH(Расходка[№],Поиск_расходки[Индекс10],0)),"")</f>
        <v>Whisper MS</v>
      </c>
      <c r="AB33" s="144" t="str">
        <f>IFERROR(INDEX(Расходка[Наименование расходного материала],MATCH(Расходка[№],Поиск_расходки[Индекс11],0)),"")</f>
        <v>Whisper MS</v>
      </c>
      <c r="AC33" s="144" t="str">
        <f>IFERROR(INDEX(Расходка[Наименование расходного материала],MATCH(Расходка[№],Поиск_расходки[Индекс12],0)),"")</f>
        <v>Whisper MS</v>
      </c>
      <c r="AD33" s="144" t="str">
        <f>IFERROR(INDEX(Расходка[Наименование расходного материала],MATCH(Расходка[№],Поиск_расходки[Индекс13],0)),"")</f>
        <v>Whisper MS</v>
      </c>
      <c r="AF33" s="4" t="s">
        <v>6</v>
      </c>
      <c r="AG33" s="4" t="s">
        <v>105</v>
      </c>
    </row>
    <row r="34" spans="1:33">
      <c r="A34">
        <v>33</v>
      </c>
      <c r="B34" t="s">
        <v>3</v>
      </c>
      <c r="C34" t="s">
        <v>461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33</v>
      </c>
      <c r="K34" s="142">
        <f>IF(ISNUMBER(SEARCH('Карта учёта'!$B$19,Расходка[Наименование расходного материала])),MAX($K$1:K33)+1,0)</f>
        <v>33</v>
      </c>
      <c r="L34" s="142">
        <f>IF(ISNUMBER(SEARCH('Карта учёта'!$B$20,Расходка[Наименование расходного материала])),MAX($L$1:L33)+1,0)</f>
        <v>33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>Winn 200T</v>
      </c>
      <c r="X34" s="144" t="str">
        <f>IFERROR(INDEX(Расходка[Наименование расходного материала],MATCH(Расходка[№],Поиск_расходки[Индекс7],0)),"")</f>
        <v>Winn 200T</v>
      </c>
      <c r="Y34" s="144" t="str">
        <f>IFERROR(INDEX(Расходка[Наименование расходного материала],MATCH(Расходка[№],Поиск_расходки[Индекс8],0)),"")</f>
        <v>Winn 200T</v>
      </c>
      <c r="Z34" s="144" t="str">
        <f>IFERROR(INDEX(Расходка[Наименование расходного материала],MATCH(Расходка[№],Поиск_расходки[Индекс9],0)),"")</f>
        <v>Winn 200T</v>
      </c>
      <c r="AA34" s="144" t="str">
        <f>IFERROR(INDEX(Расходка[Наименование расходного материала],MATCH(Расходка[№],Поиск_расходки[Индекс10],0)),"")</f>
        <v>Winn 200T</v>
      </c>
      <c r="AB34" s="144" t="str">
        <f>IFERROR(INDEX(Расходка[Наименование расходного материала],MATCH(Расходка[№],Поиск_расходки[Индекс11],0)),"")</f>
        <v>Winn 200T</v>
      </c>
      <c r="AC34" s="144" t="str">
        <f>IFERROR(INDEX(Расходка[Наименование расходного материала],MATCH(Расходка[№],Поиск_расходки[Индекс12],0)),"")</f>
        <v>Winn 200T</v>
      </c>
      <c r="AD34" s="144" t="str">
        <f>IFERROR(INDEX(Расходка[Наименование расходного материала],MATCH(Расходка[№],Поиск_расходки[Индекс13],0)),"")</f>
        <v>Winn 200T</v>
      </c>
      <c r="AF34" s="4" t="s">
        <v>6</v>
      </c>
      <c r="AG34" s="4" t="s">
        <v>160</v>
      </c>
    </row>
    <row r="35" spans="1:33">
      <c r="A35">
        <v>34</v>
      </c>
      <c r="B35" t="s">
        <v>3</v>
      </c>
      <c r="C35" t="s">
        <v>434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34</v>
      </c>
      <c r="K35" s="142">
        <f>IF(ISNUMBER(SEARCH('Карта учёта'!$B$19,Расходка[Наименование расходного материала])),MAX($K$1:K34)+1,0)</f>
        <v>34</v>
      </c>
      <c r="L35" s="142">
        <f>IF(ISNUMBER(SEARCH('Карта учёта'!$B$20,Расходка[Наименование расходного материала])),MAX($L$1:L34)+1,0)</f>
        <v>34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>Проводник коронарный  1g, Angioline</v>
      </c>
      <c r="X35" s="144" t="str">
        <f>IFERROR(INDEX(Расходка[Наименование расходного материала],MATCH(Расходка[№],Поиск_расходки[Индекс7],0)),"")</f>
        <v>Проводник коронарный  1g, Angioline</v>
      </c>
      <c r="Y35" s="144" t="str">
        <f>IFERROR(INDEX(Расходка[Наименование расходного материала],MATCH(Расходка[№],Поиск_расходки[Индекс8],0)),"")</f>
        <v>Проводник коронарный  1g, Angioline</v>
      </c>
      <c r="Z35" s="144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35" s="144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35" s="144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35" s="144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35" s="144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35" s="4" t="s">
        <v>6</v>
      </c>
      <c r="AG35" s="4" t="s">
        <v>451</v>
      </c>
    </row>
    <row r="36" spans="1:33">
      <c r="A36">
        <v>35</v>
      </c>
      <c r="B36" t="s">
        <v>3</v>
      </c>
      <c r="C36" t="s">
        <v>124</v>
      </c>
      <c r="E36" s="142">
        <f>IF(ISNUMBER(SEARCH('Карта учёта'!$B$13,Расходка[[#This Row],[Наименование расходного материала]])),MAX($E$1:E35)+1,0)</f>
        <v>0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35</v>
      </c>
      <c r="K36" s="142">
        <f>IF(ISNUMBER(SEARCH('Карта учёта'!$B$19,Расходка[Наименование расходного материала])),MAX($K$1:K35)+1,0)</f>
        <v>35</v>
      </c>
      <c r="L36" s="142">
        <f>IF(ISNUMBER(SEARCH('Карта учёта'!$B$20,Расходка[Наименование расходного материала])),MAX($L$1:L35)+1,0)</f>
        <v>35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>Проводник коронарный  3g, Angioline</v>
      </c>
      <c r="X36" s="144" t="str">
        <f>IFERROR(INDEX(Расходка[Наименование расходного материала],MATCH(Расходка[№],Поиск_расходки[Индекс7],0)),"")</f>
        <v>Проводник коронарный  3g, Angioline</v>
      </c>
      <c r="Y36" s="144" t="str">
        <f>IFERROR(INDEX(Расходка[Наименование расходного материала],MATCH(Расходка[№],Поиск_расходки[Индекс8],0)),"")</f>
        <v>Проводник коронарный  3g, Angioline</v>
      </c>
      <c r="Z36" s="144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36" s="144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36" s="144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36" s="144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36" s="144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36" s="4" t="s">
        <v>6</v>
      </c>
      <c r="AG36" s="4" t="s">
        <v>163</v>
      </c>
    </row>
    <row r="37" spans="1:33">
      <c r="A37">
        <v>36</v>
      </c>
      <c r="B37" t="s">
        <v>6</v>
      </c>
      <c r="C37" s="1" t="s">
        <v>344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36</v>
      </c>
      <c r="K37" s="142">
        <f>IF(ISNUMBER(SEARCH('Карта учёта'!$B$19,Расходка[Наименование расходного материала])),MAX($K$1:K36)+1,0)</f>
        <v>36</v>
      </c>
      <c r="L37" s="142">
        <f>IF(ISNUMBER(SEARCH('Карта учёта'!$B$20,Расходка[Наименование расходного материала])),MAX($L$1:L36)+1,0)</f>
        <v>36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>BMS, Integtity</v>
      </c>
      <c r="X37" s="144" t="str">
        <f>IFERROR(INDEX(Расходка[Наименование расходного материала],MATCH(Расходка[№],Поиск_расходки[Индекс7],0)),"")</f>
        <v>BMS, Integtity</v>
      </c>
      <c r="Y37" s="144" t="str">
        <f>IFERROR(INDEX(Расходка[Наименование расходного материала],MATCH(Расходка[№],Поиск_расходки[Индекс8],0)),"")</f>
        <v>BMS, Integtity</v>
      </c>
      <c r="Z37" s="144" t="str">
        <f>IFERROR(INDEX(Расходка[Наименование расходного материала],MATCH(Расходка[№],Поиск_расходки[Индекс9],0)),"")</f>
        <v>BMS, Integtity</v>
      </c>
      <c r="AA37" s="144" t="str">
        <f>IFERROR(INDEX(Расходка[Наименование расходного материала],MATCH(Расходка[№],Поиск_расходки[Индекс10],0)),"")</f>
        <v>BMS, Integtity</v>
      </c>
      <c r="AB37" s="144" t="str">
        <f>IFERROR(INDEX(Расходка[Наименование расходного материала],MATCH(Расходка[№],Поиск_расходки[Индекс11],0)),"")</f>
        <v>BMS, Integtity</v>
      </c>
      <c r="AC37" s="144" t="str">
        <f>IFERROR(INDEX(Расходка[Наименование расходного материала],MATCH(Расходка[№],Поиск_расходки[Индекс12],0)),"")</f>
        <v>BMS, Integtity</v>
      </c>
      <c r="AD37" s="144" t="str">
        <f>IFERROR(INDEX(Расходка[Наименование расходного материала],MATCH(Расходка[№],Поиск_расходки[Индекс13],0)),"")</f>
        <v>BMS, Integtity</v>
      </c>
      <c r="AF37" s="4" t="s">
        <v>6</v>
      </c>
      <c r="AG37" s="4" t="s">
        <v>165</v>
      </c>
    </row>
    <row r="38" spans="1:33">
      <c r="A38">
        <v>37</v>
      </c>
      <c r="B38" t="s">
        <v>6</v>
      </c>
      <c r="C38" s="196" t="s">
        <v>428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37</v>
      </c>
      <c r="K38" s="142">
        <f>IF(ISNUMBER(SEARCH('Карта учёта'!$B$19,Расходка[Наименование расходного материала])),MAX($K$1:K37)+1,0)</f>
        <v>37</v>
      </c>
      <c r="L38" s="142">
        <f>IF(ISNUMBER(SEARCH('Карта учёта'!$B$20,Расходка[Наименование расходного материала])),MAX($L$1:L37)+1,0)</f>
        <v>37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>DES, Calipso</v>
      </c>
      <c r="X38" s="144" t="str">
        <f>IFERROR(INDEX(Расходка[Наименование расходного материала],MATCH(Расходка[№],Поиск_расходки[Индекс7],0)),"")</f>
        <v>DES, Calipso</v>
      </c>
      <c r="Y38" s="144" t="str">
        <f>IFERROR(INDEX(Расходка[Наименование расходного материала],MATCH(Расходка[№],Поиск_расходки[Индекс8],0)),"")</f>
        <v>DES, Calipso</v>
      </c>
      <c r="Z38" s="144" t="str">
        <f>IFERROR(INDEX(Расходка[Наименование расходного материала],MATCH(Расходка[№],Поиск_расходки[Индекс9],0)),"")</f>
        <v>DES, Calipso</v>
      </c>
      <c r="AA38" s="144" t="str">
        <f>IFERROR(INDEX(Расходка[Наименование расходного материала],MATCH(Расходка[№],Поиск_расходки[Индекс10],0)),"")</f>
        <v>DES, Calipso</v>
      </c>
      <c r="AB38" s="144" t="str">
        <f>IFERROR(INDEX(Расходка[Наименование расходного материала],MATCH(Расходка[№],Поиск_расходки[Индекс11],0)),"")</f>
        <v>DES, Calipso</v>
      </c>
      <c r="AC38" s="144" t="str">
        <f>IFERROR(INDEX(Расходка[Наименование расходного материала],MATCH(Расходка[№],Поиск_расходки[Индекс12],0)),"")</f>
        <v>DES, Calipso</v>
      </c>
      <c r="AD38" s="144" t="str">
        <f>IFERROR(INDEX(Расходка[Наименование расходного материала],MATCH(Расходка[№],Поиск_расходки[Индекс13],0)),"")</f>
        <v>DES, Calipso</v>
      </c>
      <c r="AF38" s="4" t="s">
        <v>6</v>
      </c>
      <c r="AG38" s="4" t="s">
        <v>432</v>
      </c>
    </row>
    <row r="39" spans="1:33">
      <c r="A39">
        <v>38</v>
      </c>
      <c r="B39" t="s">
        <v>6</v>
      </c>
      <c r="C39" s="196" t="s">
        <v>427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38</v>
      </c>
      <c r="K39" s="142">
        <f>IF(ISNUMBER(SEARCH('Карта учёта'!$B$19,Расходка[Наименование расходного материала])),MAX($K$1:K38)+1,0)</f>
        <v>38</v>
      </c>
      <c r="L39" s="142">
        <f>IF(ISNUMBER(SEARCH('Карта учёта'!$B$20,Расходка[Наименование расходного материала])),MAX($L$1:L38)+1,0)</f>
        <v>38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>DES, NanoMed</v>
      </c>
      <c r="X39" s="144" t="str">
        <f>IFERROR(INDEX(Расходка[Наименование расходного материала],MATCH(Расходка[№],Поиск_расходки[Индекс7],0)),"")</f>
        <v>DES, NanoMed</v>
      </c>
      <c r="Y39" s="144" t="str">
        <f>IFERROR(INDEX(Расходка[Наименование расходного материала],MATCH(Расходка[№],Поиск_расходки[Индекс8],0)),"")</f>
        <v>DES, NanoMed</v>
      </c>
      <c r="Z39" s="144" t="str">
        <f>IFERROR(INDEX(Расходка[Наименование расходного материала],MATCH(Расходка[№],Поиск_расходки[Индекс9],0)),"")</f>
        <v>DES, NanoMed</v>
      </c>
      <c r="AA39" s="144" t="str">
        <f>IFERROR(INDEX(Расходка[Наименование расходного материала],MATCH(Расходка[№],Поиск_расходки[Индекс10],0)),"")</f>
        <v>DES, NanoMed</v>
      </c>
      <c r="AB39" s="144" t="str">
        <f>IFERROR(INDEX(Расходка[Наименование расходного материала],MATCH(Расходка[№],Поиск_расходки[Индекс11],0)),"")</f>
        <v>DES, NanoMed</v>
      </c>
      <c r="AC39" s="144" t="str">
        <f>IFERROR(INDEX(Расходка[Наименование расходного материала],MATCH(Расходка[№],Поиск_расходки[Индекс12],0)),"")</f>
        <v>DES, NanoMed</v>
      </c>
      <c r="AD39" s="144" t="str">
        <f>IFERROR(INDEX(Расходка[Наименование расходного материала],MATCH(Расходка[№],Поиск_расходки[Индекс13],0)),"")</f>
        <v>DES, NanoMed</v>
      </c>
      <c r="AF39" s="4" t="s">
        <v>6</v>
      </c>
      <c r="AG39" s="4" t="s">
        <v>164</v>
      </c>
    </row>
    <row r="40" spans="1:33">
      <c r="A40">
        <v>39</v>
      </c>
      <c r="B40" t="s">
        <v>6</v>
      </c>
      <c r="C40" s="163" t="s">
        <v>398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1</v>
      </c>
      <c r="J40" s="142">
        <f>IF(ISNUMBER(SEARCH('Карта учёта'!$B$18,Расходка[Наименование расходного материала])),MAX($J$1:J39)+1,0)</f>
        <v>39</v>
      </c>
      <c r="K40" s="142">
        <f>IF(ISNUMBER(SEARCH('Карта учёта'!$B$19,Расходка[Наименование расходного материала])),MAX($K$1:K39)+1,0)</f>
        <v>39</v>
      </c>
      <c r="L40" s="142">
        <f>IF(ISNUMBER(SEARCH('Карта учёта'!$B$20,Расходка[Наименование расходного материала])),MAX($L$1:L39)+1,0)</f>
        <v>39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>DES, Resolute Integtity</v>
      </c>
      <c r="X40" s="144" t="str">
        <f>IFERROR(INDEX(Расходка[Наименование расходного материала],MATCH(Расходка[№],Поиск_расходки[Индекс7],0)),"")</f>
        <v>DES, Resolute Integtity</v>
      </c>
      <c r="Y40" s="144" t="str">
        <f>IFERROR(INDEX(Расходка[Наименование расходного материала],MATCH(Расходка[№],Поиск_расходки[Индекс8],0)),"")</f>
        <v>DES, Resolute Integtity</v>
      </c>
      <c r="Z40" s="144" t="str">
        <f>IFERROR(INDEX(Расходка[Наименование расходного материала],MATCH(Расходка[№],Поиск_расходки[Индекс9],0)),"")</f>
        <v>DES, Resolute Integtity</v>
      </c>
      <c r="AA40" s="144" t="str">
        <f>IFERROR(INDEX(Расходка[Наименование расходного материала],MATCH(Расходка[№],Поиск_расходки[Индекс10],0)),"")</f>
        <v>DES, Resolute Integtity</v>
      </c>
      <c r="AB40" s="144" t="str">
        <f>IFERROR(INDEX(Расходка[Наименование расходного материала],MATCH(Расходка[№],Поиск_расходки[Индекс11],0)),"")</f>
        <v>DES, Resolute Integtity</v>
      </c>
      <c r="AC40" s="144" t="str">
        <f>IFERROR(INDEX(Расходка[Наименование расходного материала],MATCH(Расходка[№],Поиск_расходки[Индекс12],0)),"")</f>
        <v>DES, Resolute Integtity</v>
      </c>
      <c r="AD40" s="144" t="str">
        <f>IFERROR(INDEX(Расходка[Наименование расходного материала],MATCH(Расходка[№],Поиск_расходки[Индекс13],0)),"")</f>
        <v>DES, Resolute Integtity</v>
      </c>
      <c r="AF40" s="4" t="s">
        <v>6</v>
      </c>
      <c r="AG40" s="4" t="s">
        <v>433</v>
      </c>
    </row>
    <row r="41" spans="1:33">
      <c r="A41">
        <v>40</v>
      </c>
      <c r="B41" t="s">
        <v>6</v>
      </c>
      <c r="C41" t="s">
        <v>453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40</v>
      </c>
      <c r="K41" s="142">
        <f>IF(ISNUMBER(SEARCH('Карта учёта'!$B$19,Расходка[Наименование расходного материала])),MAX($K$1:K40)+1,0)</f>
        <v>40</v>
      </c>
      <c r="L41" s="142">
        <f>IF(ISNUMBER(SEARCH('Карта учёта'!$B$20,Расходка[Наименование расходного материала])),MAX($L$1:L40)+1,0)</f>
        <v>40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>DES, Yukon Chrome PC</v>
      </c>
      <c r="X41" s="144" t="str">
        <f>IFERROR(INDEX(Расходка[Наименование расходного материала],MATCH(Расходка[№],Поиск_расходки[Индекс7],0)),"")</f>
        <v>DES, Yukon Chrome PC</v>
      </c>
      <c r="Y41" s="144" t="str">
        <f>IFERROR(INDEX(Расходка[Наименование расходного материала],MATCH(Расходка[№],Поиск_расходки[Индекс8],0)),"")</f>
        <v>DES, Yukon Chrome PC</v>
      </c>
      <c r="Z41" s="144" t="str">
        <f>IFERROR(INDEX(Расходка[Наименование расходного материала],MATCH(Расходка[№],Поиск_расходки[Индекс9],0)),"")</f>
        <v>DES, Yukon Chrome PC</v>
      </c>
      <c r="AA41" s="144" t="str">
        <f>IFERROR(INDEX(Расходка[Наименование расходного материала],MATCH(Расходка[№],Поиск_расходки[Индекс10],0)),"")</f>
        <v>DES, Yukon Chrome PC</v>
      </c>
      <c r="AB41" s="144" t="str">
        <f>IFERROR(INDEX(Расходка[Наименование расходного материала],MATCH(Расходка[№],Поиск_расходки[Индекс11],0)),"")</f>
        <v>DES, Yukon Chrome PC</v>
      </c>
      <c r="AC41" s="144" t="str">
        <f>IFERROR(INDEX(Расходка[Наименование расходного материала],MATCH(Расходка[№],Поиск_расходки[Индекс12],0)),"")</f>
        <v>DES, Yukon Chrome PC</v>
      </c>
      <c r="AD41" s="144" t="str">
        <f>IFERROR(INDEX(Расходка[Наименование расходного материала],MATCH(Расходка[№],Поиск_расходки[Индекс13],0)),"")</f>
        <v>DES, Yukon Chrome PC</v>
      </c>
      <c r="AF41" s="4" t="s">
        <v>6</v>
      </c>
      <c r="AG41" s="4" t="s">
        <v>167</v>
      </c>
    </row>
    <row r="42" spans="1:33">
      <c r="A42">
        <v>41</v>
      </c>
      <c r="B42" t="s">
        <v>6</v>
      </c>
      <c r="C42" s="198" t="s">
        <v>443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41</v>
      </c>
      <c r="K42" s="142">
        <f>IF(ISNUMBER(SEARCH('Карта учёта'!$B$19,Расходка[Наименование расходного материала])),MAX($K$1:K41)+1,0)</f>
        <v>41</v>
      </c>
      <c r="L42" s="142">
        <f>IF(ISNUMBER(SEARCH('Карта учёта'!$B$20,Расходка[Наименование расходного материала])),MAX($L$1:L41)+1,0)</f>
        <v>41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>DES,Firehawk</v>
      </c>
      <c r="X42" s="144" t="str">
        <f>IFERROR(INDEX(Расходка[Наименование расходного материала],MATCH(Расходка[№],Поиск_расходки[Индекс7],0)),"")</f>
        <v>DES,Firehawk</v>
      </c>
      <c r="Y42" s="144" t="str">
        <f>IFERROR(INDEX(Расходка[Наименование расходного материала],MATCH(Расходка[№],Поиск_расходки[Индекс8],0)),"")</f>
        <v>DES,Firehawk</v>
      </c>
      <c r="Z42" s="144" t="str">
        <f>IFERROR(INDEX(Расходка[Наименование расходного материала],MATCH(Расходка[№],Поиск_расходки[Индекс9],0)),"")</f>
        <v>DES,Firehawk</v>
      </c>
      <c r="AA42" s="144" t="str">
        <f>IFERROR(INDEX(Расходка[Наименование расходного материала],MATCH(Расходка[№],Поиск_расходки[Индекс10],0)),"")</f>
        <v>DES,Firehawk</v>
      </c>
      <c r="AB42" s="144" t="str">
        <f>IFERROR(INDEX(Расходка[Наименование расходного материала],MATCH(Расходка[№],Поиск_расходки[Индекс11],0)),"")</f>
        <v>DES,Firehawk</v>
      </c>
      <c r="AC42" s="144" t="str">
        <f>IFERROR(INDEX(Расходка[Наименование расходного материала],MATCH(Расходка[№],Поиск_расходки[Индекс12],0)),"")</f>
        <v>DES,Firehawk</v>
      </c>
      <c r="AD42" s="144" t="str">
        <f>IFERROR(INDEX(Расходка[Наименование расходного материала],MATCH(Расходка[№],Поиск_расходки[Индекс13],0)),"")</f>
        <v>DES,Firehawk</v>
      </c>
      <c r="AF42" s="4" t="s">
        <v>6</v>
      </c>
      <c r="AG42" s="4" t="s">
        <v>168</v>
      </c>
    </row>
    <row r="43" spans="1:33">
      <c r="A43">
        <v>42</v>
      </c>
      <c r="B43" t="s">
        <v>123</v>
      </c>
      <c r="C43" s="1" t="s">
        <v>399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0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42</v>
      </c>
      <c r="K43" s="142">
        <f>IF(ISNUMBER(SEARCH('Карта учёта'!$B$19,Расходка[Наименование расходного материала])),MAX($K$1:K42)+1,0)</f>
        <v>42</v>
      </c>
      <c r="L43" s="142">
        <f>IF(ISNUMBER(SEARCH('Карта учёта'!$B$20,Расходка[Наименование расходного материала])),MAX($L$1:L42)+1,0)</f>
        <v>42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>Guidezilla™ II 6F</v>
      </c>
      <c r="X43" s="144" t="str">
        <f>IFERROR(INDEX(Расходка[Наименование расходного материала],MATCH(Расходка[№],Поиск_расходки[Индекс7],0)),"")</f>
        <v>Guidezilla™ II 6F</v>
      </c>
      <c r="Y43" s="144" t="str">
        <f>IFERROR(INDEX(Расходка[Наименование расходного материала],MATCH(Расходка[№],Поиск_расходки[Индекс8],0)),"")</f>
        <v>Guidezilla™ II 6F</v>
      </c>
      <c r="Z43" s="144" t="str">
        <f>IFERROR(INDEX(Расходка[Наименование расходного материала],MATCH(Расходка[№],Поиск_расходки[Индекс9],0)),"")</f>
        <v>Guidezilla™ II 6F</v>
      </c>
      <c r="AA43" s="144" t="str">
        <f>IFERROR(INDEX(Расходка[Наименование расходного материала],MATCH(Расходка[№],Поиск_расходки[Индекс10],0)),"")</f>
        <v>Guidezilla™ II 6F</v>
      </c>
      <c r="AB43" s="144" t="str">
        <f>IFERROR(INDEX(Расходка[Наименование расходного материала],MATCH(Расходка[№],Поиск_расходки[Индекс11],0)),"")</f>
        <v>Guidezilla™ II 6F</v>
      </c>
      <c r="AC43" s="144" t="str">
        <f>IFERROR(INDEX(Расходка[Наименование расходного материала],MATCH(Расходка[№],Поиск_расходки[Индекс12],0)),"")</f>
        <v>Guidezilla™ II 6F</v>
      </c>
      <c r="AD43" s="144" t="str">
        <f>IFERROR(INDEX(Расходка[Наименование расходного материала],MATCH(Расходка[№],Поиск_расходки[Индекс13],0)),"")</f>
        <v>Guidezilla™ II 6F</v>
      </c>
      <c r="AF43" s="4" t="s">
        <v>6</v>
      </c>
      <c r="AG43" s="4" t="s">
        <v>419</v>
      </c>
    </row>
    <row r="44" spans="1:33">
      <c r="A44">
        <v>43</v>
      </c>
      <c r="B44" t="s">
        <v>123</v>
      </c>
      <c r="C44" s="1" t="s">
        <v>425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0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43</v>
      </c>
      <c r="K44" s="142">
        <f>IF(ISNUMBER(SEARCH('Карта учёта'!$B$19,Расходка[Наименование расходного материала])),MAX($K$1:K43)+1,0)</f>
        <v>43</v>
      </c>
      <c r="L44" s="142">
        <f>IF(ISNUMBER(SEARCH('Карта учёта'!$B$20,Расходка[Наименование расходного материала])),MAX($L$1:L43)+1,0)</f>
        <v>43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>Telescope ™ II 6F</v>
      </c>
      <c r="X44" s="144" t="str">
        <f>IFERROR(INDEX(Расходка[Наименование расходного материала],MATCH(Расходка[№],Поиск_расходки[Индекс7],0)),"")</f>
        <v>Telescope ™ II 6F</v>
      </c>
      <c r="Y44" s="144" t="str">
        <f>IFERROR(INDEX(Расходка[Наименование расходного материала],MATCH(Расходка[№],Поиск_расходки[Индекс8],0)),"")</f>
        <v>Telescope ™ II 6F</v>
      </c>
      <c r="Z44" s="144" t="str">
        <f>IFERROR(INDEX(Расходка[Наименование расходного материала],MATCH(Расходка[№],Поиск_расходки[Индекс9],0)),"")</f>
        <v>Telescope ™ II 6F</v>
      </c>
      <c r="AA44" s="144" t="str">
        <f>IFERROR(INDEX(Расходка[Наименование расходного материала],MATCH(Расходка[№],Поиск_расходки[Индекс10],0)),"")</f>
        <v>Telescope ™ II 6F</v>
      </c>
      <c r="AB44" s="144" t="str">
        <f>IFERROR(INDEX(Расходка[Наименование расходного материала],MATCH(Расходка[№],Поиск_расходки[Индекс11],0)),"")</f>
        <v>Telescope ™ II 6F</v>
      </c>
      <c r="AC44" s="144" t="str">
        <f>IFERROR(INDEX(Расходка[Наименование расходного материала],MATCH(Расходка[№],Поиск_расходки[Индекс12],0)),"")</f>
        <v>Telescope ™ II 6F</v>
      </c>
      <c r="AD44" s="144" t="str">
        <f>IFERROR(INDEX(Расходка[Наименование расходного материала],MATCH(Расходка[№],Поиск_расходки[Индекс13],0)),"")</f>
        <v>Telescope ™ II 6F</v>
      </c>
      <c r="AF44" s="4" t="s">
        <v>6</v>
      </c>
      <c r="AG44" s="4" t="s">
        <v>420</v>
      </c>
    </row>
    <row r="45" spans="1:33">
      <c r="A45">
        <v>44</v>
      </c>
      <c r="B45" t="s">
        <v>4</v>
      </c>
      <c r="C45" t="s">
        <v>444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44</v>
      </c>
      <c r="K45" s="142">
        <f>IF(ISNUMBER(SEARCH('Карта учёта'!$B$19,Расходка[Наименование расходного материала])),MAX($K$1:K44)+1,0)</f>
        <v>44</v>
      </c>
      <c r="L45" s="142">
        <f>IF(ISNUMBER(SEARCH('Карта учёта'!$B$20,Расходка[Наименование расходного материала])),MAX($L$1:L44)+1,0)</f>
        <v>44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>Launcher 6F AL 1</v>
      </c>
      <c r="X45" s="144" t="str">
        <f>IFERROR(INDEX(Расходка[Наименование расходного материала],MATCH(Расходка[№],Поиск_расходки[Индекс7],0)),"")</f>
        <v>Launcher 6F AL 1</v>
      </c>
      <c r="Y45" s="144" t="str">
        <f>IFERROR(INDEX(Расходка[Наименование расходного материала],MATCH(Расходка[№],Поиск_расходки[Индекс8],0)),"")</f>
        <v>Launcher 6F AL 1</v>
      </c>
      <c r="Z45" s="144" t="str">
        <f>IFERROR(INDEX(Расходка[Наименование расходного материала],MATCH(Расходка[№],Поиск_расходки[Индекс9],0)),"")</f>
        <v>Launcher 6F AL 1</v>
      </c>
      <c r="AA45" s="144" t="str">
        <f>IFERROR(INDEX(Расходка[Наименование расходного материала],MATCH(Расходка[№],Поиск_расходки[Индекс10],0)),"")</f>
        <v>Launcher 6F AL 1</v>
      </c>
      <c r="AB45" s="144" t="str">
        <f>IFERROR(INDEX(Расходка[Наименование расходного материала],MATCH(Расходка[№],Поиск_расходки[Индекс11],0)),"")</f>
        <v>Launcher 6F AL 1</v>
      </c>
      <c r="AC45" s="144" t="str">
        <f>IFERROR(INDEX(Расходка[Наименование расходного материала],MATCH(Расходка[№],Поиск_расходки[Индекс12],0)),"")</f>
        <v>Launcher 6F AL 1</v>
      </c>
      <c r="AD45" s="144" t="str">
        <f>IFERROR(INDEX(Расходка[Наименование расходного материала],MATCH(Расходка[№],Поиск_расходки[Индекс13],0)),"")</f>
        <v>Launcher 6F AL 1</v>
      </c>
      <c r="AF45" s="4" t="s">
        <v>6</v>
      </c>
      <c r="AG45" s="4" t="s">
        <v>421</v>
      </c>
    </row>
    <row r="46" spans="1:33">
      <c r="A46">
        <v>45</v>
      </c>
      <c r="B46" t="s">
        <v>4</v>
      </c>
      <c r="C46" t="s">
        <v>445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45</v>
      </c>
      <c r="K46" s="142">
        <f>IF(ISNUMBER(SEARCH('Карта учёта'!$B$19,Расходка[Наименование расходного материала])),MAX($K$1:K45)+1,0)</f>
        <v>45</v>
      </c>
      <c r="L46" s="142">
        <f>IF(ISNUMBER(SEARCH('Карта учёта'!$B$20,Расходка[Наименование расходного материала])),MAX($L$1:L45)+1,0)</f>
        <v>45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>Launcher 6F AL 2</v>
      </c>
      <c r="X46" s="144" t="str">
        <f>IFERROR(INDEX(Расходка[Наименование расходного материала],MATCH(Расходка[№],Поиск_расходки[Индекс7],0)),"")</f>
        <v>Launcher 6F AL 2</v>
      </c>
      <c r="Y46" s="144" t="str">
        <f>IFERROR(INDEX(Расходка[Наименование расходного материала],MATCH(Расходка[№],Поиск_расходки[Индекс8],0)),"")</f>
        <v>Launcher 6F AL 2</v>
      </c>
      <c r="Z46" s="144" t="str">
        <f>IFERROR(INDEX(Расходка[Наименование расходного материала],MATCH(Расходка[№],Поиск_расходки[Индекс9],0)),"")</f>
        <v>Launcher 6F AL 2</v>
      </c>
      <c r="AA46" s="144" t="str">
        <f>IFERROR(INDEX(Расходка[Наименование расходного материала],MATCH(Расходка[№],Поиск_расходки[Индекс10],0)),"")</f>
        <v>Launcher 6F AL 2</v>
      </c>
      <c r="AB46" s="144" t="str">
        <f>IFERROR(INDEX(Расходка[Наименование расходного материала],MATCH(Расходка[№],Поиск_расходки[Индекс11],0)),"")</f>
        <v>Launcher 6F AL 2</v>
      </c>
      <c r="AC46" s="144" t="str">
        <f>IFERROR(INDEX(Расходка[Наименование расходного материала],MATCH(Расходка[№],Поиск_расходки[Индекс12],0)),"")</f>
        <v>Launcher 6F AL 2</v>
      </c>
      <c r="AD46" s="144" t="str">
        <f>IFERROR(INDEX(Расходка[Наименование расходного материала],MATCH(Расходка[№],Поиск_расходки[Индекс13],0)),"")</f>
        <v>Launcher 6F AL 2</v>
      </c>
      <c r="AF46" s="4" t="s">
        <v>6</v>
      </c>
      <c r="AG46" s="4" t="s">
        <v>435</v>
      </c>
    </row>
    <row r="47" spans="1:33">
      <c r="A47">
        <v>46</v>
      </c>
      <c r="B47" t="s">
        <v>4</v>
      </c>
      <c r="C47" t="s">
        <v>400</v>
      </c>
      <c r="E47" s="142">
        <f>IF(ISNUMBER(SEARCH('Карта учёта'!$B$13,Расходка[[#This Row],[Наименование расходного материала]])),MAX($E$1:E46)+1,0)</f>
        <v>1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46</v>
      </c>
      <c r="K47" s="142">
        <f>IF(ISNUMBER(SEARCH('Карта учёта'!$B$19,Расходка[Наименование расходного материала])),MAX($K$1:K46)+1,0)</f>
        <v>46</v>
      </c>
      <c r="L47" s="142">
        <f>IF(ISNUMBER(SEARCH('Карта учёта'!$B$20,Расходка[Наименование расходного материала])),MAX($L$1:L46)+1,0)</f>
        <v>46</v>
      </c>
      <c r="M47" s="142">
        <f>IF(ISNUMBER(SEARCH('Карта учёта'!$B$21,Расходка[Наименование расходного материала])),MAX($M$1:M46)+1,0)</f>
        <v>46</v>
      </c>
      <c r="N47" s="142">
        <f>IF(ISNUMBER(SEARCH('Карта учёта'!$B$22,Расходка[Наименование расходного материала])),MAX($N$1:N46)+1,0)</f>
        <v>46</v>
      </c>
      <c r="O47" s="142">
        <f>IF(ISNUMBER(SEARCH('Карта учёта'!$B$23,Расходка[Наименование расходного материала])),MAX($O$1:O46)+1,0)</f>
        <v>46</v>
      </c>
      <c r="P47" s="142">
        <f>IF(ISNUMBER(SEARCH('Карта учёта'!$B$24,Расходка[Наименование расходного материала])),MAX($P$1:P46)+1,0)</f>
        <v>46</v>
      </c>
      <c r="Q47" s="142">
        <f>IF(ISNUMBER(SEARCH('Карта учёта'!$B$25,Расходка[Наименование расходного материала])),MAX($Q$1:Q46)+1,0)</f>
        <v>46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>Launcher 6F EBU 3.5</v>
      </c>
      <c r="X47" s="144" t="str">
        <f>IFERROR(INDEX(Расходка[Наименование расходного материала],MATCH(Расходка[№],Поиск_расходки[Индекс7],0)),"")</f>
        <v>Launcher 6F EBU 3.5</v>
      </c>
      <c r="Y47" s="144" t="str">
        <f>IFERROR(INDEX(Расходка[Наименование расходного материала],MATCH(Расходка[№],Поиск_расходки[Индекс8],0)),"")</f>
        <v>Launcher 6F EBU 3.5</v>
      </c>
      <c r="Z47" s="144" t="str">
        <f>IFERROR(INDEX(Расходка[Наименование расходного материала],MATCH(Расходка[№],Поиск_расходки[Индекс9],0)),"")</f>
        <v>Launcher 6F EBU 3.5</v>
      </c>
      <c r="AA47" s="144" t="str">
        <f>IFERROR(INDEX(Расходка[Наименование расходного материала],MATCH(Расходка[№],Поиск_расходки[Индекс10],0)),"")</f>
        <v>Launcher 6F EBU 3.5</v>
      </c>
      <c r="AB47" s="144" t="str">
        <f>IFERROR(INDEX(Расходка[Наименование расходного материала],MATCH(Расходка[№],Поиск_расходки[Индекс11],0)),"")</f>
        <v>Launcher 6F EBU 3.5</v>
      </c>
      <c r="AC47" s="144" t="str">
        <f>IFERROR(INDEX(Расходка[Наименование расходного материала],MATCH(Расходка[№],Поиск_расходки[Индекс12],0)),"")</f>
        <v>Launcher 6F EBU 3.5</v>
      </c>
      <c r="AD47" s="144" t="str">
        <f>IFERROR(INDEX(Расходка[Наименование расходного материала],MATCH(Расходка[№],Поиск_расходки[Индекс13],0)),"")</f>
        <v>Launcher 6F EBU 3.5</v>
      </c>
      <c r="AF47" s="4" t="s">
        <v>6</v>
      </c>
      <c r="AG47" s="4" t="s">
        <v>422</v>
      </c>
    </row>
    <row r="48" spans="1:33">
      <c r="A48">
        <v>47</v>
      </c>
      <c r="B48" t="s">
        <v>4</v>
      </c>
      <c r="C48" t="s">
        <v>401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47</v>
      </c>
      <c r="K48" s="142">
        <f>IF(ISNUMBER(SEARCH('Карта учёта'!$B$19,Расходка[Наименование расходного материала])),MAX($K$1:K47)+1,0)</f>
        <v>47</v>
      </c>
      <c r="L48" s="142">
        <f>IF(ISNUMBER(SEARCH('Карта учёта'!$B$20,Расходка[Наименование расходного материала])),MAX($L$1:L47)+1,0)</f>
        <v>47</v>
      </c>
      <c r="M48" s="142">
        <f>IF(ISNUMBER(SEARCH('Карта учёта'!$B$21,Расходка[Наименование расходного материала])),MAX($M$1:M47)+1,0)</f>
        <v>47</v>
      </c>
      <c r="N48" s="142">
        <f>IF(ISNUMBER(SEARCH('Карта учёта'!$B$22,Расходка[Наименование расходного материала])),MAX($N$1:N47)+1,0)</f>
        <v>47</v>
      </c>
      <c r="O48" s="142">
        <f>IF(ISNUMBER(SEARCH('Карта учёта'!$B$23,Расходка[Наименование расходного материала])),MAX($O$1:O47)+1,0)</f>
        <v>47</v>
      </c>
      <c r="P48" s="142">
        <f>IF(ISNUMBER(SEARCH('Карта учёта'!$B$24,Расходка[Наименование расходного материала])),MAX($P$1:P47)+1,0)</f>
        <v>47</v>
      </c>
      <c r="Q48" s="142">
        <f>IF(ISNUMBER(SEARCH('Карта учёта'!$B$25,Расходка[Наименование расходного материала])),MAX($Q$1:Q47)+1,0)</f>
        <v>47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>Launcher 6F EBU 4.0</v>
      </c>
      <c r="X48" s="144" t="str">
        <f>IFERROR(INDEX(Расходка[Наименование расходного материала],MATCH(Расходка[№],Поиск_расходки[Индекс7],0)),"")</f>
        <v>Launcher 6F EBU 4.0</v>
      </c>
      <c r="Y48" s="144" t="str">
        <f>IFERROR(INDEX(Расходка[Наименование расходного материала],MATCH(Расходка[№],Поиск_расходки[Индекс8],0)),"")</f>
        <v>Launcher 6F EBU 4.0</v>
      </c>
      <c r="Z48" s="144" t="str">
        <f>IFERROR(INDEX(Расходка[Наименование расходного материала],MATCH(Расходка[№],Поиск_расходки[Индекс9],0)),"")</f>
        <v>Launcher 6F EBU 4.0</v>
      </c>
      <c r="AA48" s="144" t="str">
        <f>IFERROR(INDEX(Расходка[Наименование расходного материала],MATCH(Расходка[№],Поиск_расходки[Индекс10],0)),"")</f>
        <v>Launcher 6F EBU 4.0</v>
      </c>
      <c r="AB48" s="144" t="str">
        <f>IFERROR(INDEX(Расходка[Наименование расходного материала],MATCH(Расходка[№],Поиск_расходки[Индекс11],0)),"")</f>
        <v>Launcher 6F EBU 4.0</v>
      </c>
      <c r="AC48" s="144" t="str">
        <f>IFERROR(INDEX(Расходка[Наименование расходного материала],MATCH(Расходка[№],Поиск_расходки[Индекс12],0)),"")</f>
        <v>Launcher 6F EBU 4.0</v>
      </c>
      <c r="AD48" s="144" t="str">
        <f>IFERROR(INDEX(Расходка[Наименование расходного материала],MATCH(Расходка[№],Поиск_расходки[Индекс13],0)),"")</f>
        <v>Launcher 6F EBU 4.0</v>
      </c>
      <c r="AF48" s="4" t="s">
        <v>6</v>
      </c>
      <c r="AG48" s="4" t="s">
        <v>436</v>
      </c>
    </row>
    <row r="49" spans="1:33">
      <c r="A49">
        <v>48</v>
      </c>
      <c r="B49" t="s">
        <v>4</v>
      </c>
      <c r="C49" t="s">
        <v>402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48</v>
      </c>
      <c r="K49" s="142">
        <f>IF(ISNUMBER(SEARCH('Карта учёта'!$B$19,Расходка[Наименование расходного материала])),MAX($K$1:K48)+1,0)</f>
        <v>48</v>
      </c>
      <c r="L49" s="142">
        <f>IF(ISNUMBER(SEARCH('Карта учёта'!$B$20,Расходка[Наименование расходного материала])),MAX($L$1:L48)+1,0)</f>
        <v>48</v>
      </c>
      <c r="M49" s="142">
        <f>IF(ISNUMBER(SEARCH('Карта учёта'!$B$21,Расходка[Наименование расходного материала])),MAX($M$1:M48)+1,0)</f>
        <v>48</v>
      </c>
      <c r="N49" s="142">
        <f>IF(ISNUMBER(SEARCH('Карта учёта'!$B$22,Расходка[Наименование расходного материала])),MAX($N$1:N48)+1,0)</f>
        <v>48</v>
      </c>
      <c r="O49" s="142">
        <f>IF(ISNUMBER(SEARCH('Карта учёта'!$B$23,Расходка[Наименование расходного материала])),MAX($O$1:O48)+1,0)</f>
        <v>48</v>
      </c>
      <c r="P49" s="142">
        <f>IF(ISNUMBER(SEARCH('Карта учёта'!$B$24,Расходка[Наименование расходного материала])),MAX($P$1:P48)+1,0)</f>
        <v>48</v>
      </c>
      <c r="Q49" s="142">
        <f>IF(ISNUMBER(SEARCH('Карта учёта'!$B$25,Расходка[Наименование расходного материала])),MAX($Q$1:Q48)+1,0)</f>
        <v>48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>Launcher 6F JL 3.5</v>
      </c>
      <c r="X49" s="144" t="str">
        <f>IFERROR(INDEX(Расходка[Наименование расходного материала],MATCH(Расходка[№],Поиск_расходки[Индекс7],0)),"")</f>
        <v>Launcher 6F JL 3.5</v>
      </c>
      <c r="Y49" s="144" t="str">
        <f>IFERROR(INDEX(Расходка[Наименование расходного материала],MATCH(Расходка[№],Поиск_расходки[Индекс8],0)),"")</f>
        <v>Launcher 6F JL 3.5</v>
      </c>
      <c r="Z49" s="144" t="str">
        <f>IFERROR(INDEX(Расходка[Наименование расходного материала],MATCH(Расходка[№],Поиск_расходки[Индекс9],0)),"")</f>
        <v>Launcher 6F JL 3.5</v>
      </c>
      <c r="AA49" s="144" t="str">
        <f>IFERROR(INDEX(Расходка[Наименование расходного материала],MATCH(Расходка[№],Поиск_расходки[Индекс10],0)),"")</f>
        <v>Launcher 6F JL 3.5</v>
      </c>
      <c r="AB49" s="144" t="str">
        <f>IFERROR(INDEX(Расходка[Наименование расходного материала],MATCH(Расходка[№],Поиск_расходки[Индекс11],0)),"")</f>
        <v>Launcher 6F JL 3.5</v>
      </c>
      <c r="AC49" s="144" t="str">
        <f>IFERROR(INDEX(Расходка[Наименование расходного материала],MATCH(Расходка[№],Поиск_расходки[Индекс12],0)),"")</f>
        <v>Launcher 6F JL 3.5</v>
      </c>
      <c r="AD49" s="144" t="str">
        <f>IFERROR(INDEX(Расходка[Наименование расходного материала],MATCH(Расходка[№],Поиск_расходки[Индекс13],0)),"")</f>
        <v>Launcher 6F JL 3.5</v>
      </c>
      <c r="AF49" s="4" t="s">
        <v>6</v>
      </c>
      <c r="AG49" s="4" t="s">
        <v>175</v>
      </c>
    </row>
    <row r="50" spans="1:33">
      <c r="A50">
        <v>49</v>
      </c>
      <c r="B50" t="s">
        <v>4</v>
      </c>
      <c r="C50" t="s">
        <v>403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49</v>
      </c>
      <c r="K50" s="142">
        <f>IF(ISNUMBER(SEARCH('Карта учёта'!$B$19,Расходка[Наименование расходного материала])),MAX($K$1:K49)+1,0)</f>
        <v>49</v>
      </c>
      <c r="L50" s="142">
        <f>IF(ISNUMBER(SEARCH('Карта учёта'!$B$20,Расходка[Наименование расходного материала])),MAX($L$1:L49)+1,0)</f>
        <v>49</v>
      </c>
      <c r="M50" s="142">
        <f>IF(ISNUMBER(SEARCH('Карта учёта'!$B$21,Расходка[Наименование расходного материала])),MAX($M$1:M49)+1,0)</f>
        <v>49</v>
      </c>
      <c r="N50" s="142">
        <f>IF(ISNUMBER(SEARCH('Карта учёта'!$B$22,Расходка[Наименование расходного материала])),MAX($N$1:N49)+1,0)</f>
        <v>49</v>
      </c>
      <c r="O50" s="142">
        <f>IF(ISNUMBER(SEARCH('Карта учёта'!$B$23,Расходка[Наименование расходного материала])),MAX($O$1:O49)+1,0)</f>
        <v>49</v>
      </c>
      <c r="P50" s="142">
        <f>IF(ISNUMBER(SEARCH('Карта учёта'!$B$24,Расходка[Наименование расходного материала])),MAX($P$1:P49)+1,0)</f>
        <v>49</v>
      </c>
      <c r="Q50" s="142">
        <f>IF(ISNUMBER(SEARCH('Карта учёта'!$B$25,Расходка[Наименование расходного материала])),MAX($Q$1:Q49)+1,0)</f>
        <v>49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>Launcher 6F JL 4.0</v>
      </c>
      <c r="X50" s="144" t="str">
        <f>IFERROR(INDEX(Расходка[Наименование расходного материала],MATCH(Расходка[№],Поиск_расходки[Индекс7],0)),"")</f>
        <v>Launcher 6F JL 4.0</v>
      </c>
      <c r="Y50" s="144" t="str">
        <f>IFERROR(INDEX(Расходка[Наименование расходного материала],MATCH(Расходка[№],Поиск_расходки[Индекс8],0)),"")</f>
        <v>Launcher 6F JL 4.0</v>
      </c>
      <c r="Z50" s="144" t="str">
        <f>IFERROR(INDEX(Расходка[Наименование расходного материала],MATCH(Расходка[№],Поиск_расходки[Индекс9],0)),"")</f>
        <v>Launcher 6F JL 4.0</v>
      </c>
      <c r="AA50" s="144" t="str">
        <f>IFERROR(INDEX(Расходка[Наименование расходного материала],MATCH(Расходка[№],Поиск_расходки[Индекс10],0)),"")</f>
        <v>Launcher 6F JL 4.0</v>
      </c>
      <c r="AB50" s="144" t="str">
        <f>IFERROR(INDEX(Расходка[Наименование расходного материала],MATCH(Расходка[№],Поиск_расходки[Индекс11],0)),"")</f>
        <v>Launcher 6F JL 4.0</v>
      </c>
      <c r="AC50" s="144" t="str">
        <f>IFERROR(INDEX(Расходка[Наименование расходного материала],MATCH(Расходка[№],Поиск_расходки[Индекс12],0)),"")</f>
        <v>Launcher 6F JL 4.0</v>
      </c>
      <c r="AD50" s="144" t="str">
        <f>IFERROR(INDEX(Расходка[Наименование расходного материала],MATCH(Расходка[№],Поиск_расходки[Индекс13],0)),"")</f>
        <v>Launcher 6F JL 4.0</v>
      </c>
      <c r="AF50" s="4" t="s">
        <v>6</v>
      </c>
      <c r="AG50" s="4" t="s">
        <v>169</v>
      </c>
    </row>
    <row r="51" spans="1:33">
      <c r="A51">
        <v>50</v>
      </c>
      <c r="B51" t="s">
        <v>4</v>
      </c>
      <c r="C51" t="s">
        <v>409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50</v>
      </c>
      <c r="K51" s="142">
        <f>IF(ISNUMBER(SEARCH('Карта учёта'!$B$19,Расходка[Наименование расходного материала])),MAX($K$1:K50)+1,0)</f>
        <v>50</v>
      </c>
      <c r="L51" s="142">
        <f>IF(ISNUMBER(SEARCH('Карта учёта'!$B$20,Расходка[Наименование расходного материала])),MAX($L$1:L50)+1,0)</f>
        <v>50</v>
      </c>
      <c r="M51" s="142">
        <f>IF(ISNUMBER(SEARCH('Карта учёта'!$B$21,Расходка[Наименование расходного материала])),MAX($M$1:M50)+1,0)</f>
        <v>50</v>
      </c>
      <c r="N51" s="142">
        <f>IF(ISNUMBER(SEARCH('Карта учёта'!$B$22,Расходка[Наименование расходного материала])),MAX($N$1:N50)+1,0)</f>
        <v>50</v>
      </c>
      <c r="O51" s="142">
        <f>IF(ISNUMBER(SEARCH('Карта учёта'!$B$23,Расходка[Наименование расходного материала])),MAX($O$1:O50)+1,0)</f>
        <v>50</v>
      </c>
      <c r="P51" s="142">
        <f>IF(ISNUMBER(SEARCH('Карта учёта'!$B$24,Расходка[Наименование расходного материала])),MAX($P$1:P50)+1,0)</f>
        <v>50</v>
      </c>
      <c r="Q51" s="142">
        <f>IF(ISNUMBER(SEARCH('Карта учёта'!$B$25,Расходка[Наименование расходного материала])),MAX($Q$1:Q50)+1,0)</f>
        <v>50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>Launcher 6F JL 4.5</v>
      </c>
      <c r="X51" s="144" t="str">
        <f>IFERROR(INDEX(Расходка[Наименование расходного материала],MATCH(Расходка[№],Поиск_расходки[Индекс7],0)),"")</f>
        <v>Launcher 6F JL 4.5</v>
      </c>
      <c r="Y51" s="144" t="str">
        <f>IFERROR(INDEX(Расходка[Наименование расходного материала],MATCH(Расходка[№],Поиск_расходки[Индекс8],0)),"")</f>
        <v>Launcher 6F JL 4.5</v>
      </c>
      <c r="Z51" s="144" t="str">
        <f>IFERROR(INDEX(Расходка[Наименование расходного материала],MATCH(Расходка[№],Поиск_расходки[Индекс9],0)),"")</f>
        <v>Launcher 6F JL 4.5</v>
      </c>
      <c r="AA51" s="144" t="str">
        <f>IFERROR(INDEX(Расходка[Наименование расходного материала],MATCH(Расходка[№],Поиск_расходки[Индекс10],0)),"")</f>
        <v>Launcher 6F JL 4.5</v>
      </c>
      <c r="AB51" s="144" t="str">
        <f>IFERROR(INDEX(Расходка[Наименование расходного материала],MATCH(Расходка[№],Поиск_расходки[Индекс11],0)),"")</f>
        <v>Launcher 6F JL 4.5</v>
      </c>
      <c r="AC51" s="144" t="str">
        <f>IFERROR(INDEX(Расходка[Наименование расходного материала],MATCH(Расходка[№],Поиск_расходки[Индекс12],0)),"")</f>
        <v>Launcher 6F JL 4.5</v>
      </c>
      <c r="AD51" s="144" t="str">
        <f>IFERROR(INDEX(Расходка[Наименование расходного материала],MATCH(Расходка[№],Поиск_расходки[Индекс13],0)),"")</f>
        <v>Launcher 6F JL 4.5</v>
      </c>
      <c r="AF51" s="4" t="s">
        <v>6</v>
      </c>
      <c r="AG51" s="4" t="s">
        <v>170</v>
      </c>
    </row>
    <row r="52" spans="1:33">
      <c r="A52">
        <v>51</v>
      </c>
      <c r="B52" t="s">
        <v>4</v>
      </c>
      <c r="C52" t="s">
        <v>404</v>
      </c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51</v>
      </c>
      <c r="K52" s="142">
        <f>IF(ISNUMBER(SEARCH('Карта учёта'!$B$19,Расходка[Наименование расходного материала])),MAX($K$1:K51)+1,0)</f>
        <v>51</v>
      </c>
      <c r="L52" s="142">
        <f>IF(ISNUMBER(SEARCH('Карта учёта'!$B$20,Расходка[Наименование расходного материала])),MAX($L$1:L51)+1,0)</f>
        <v>51</v>
      </c>
      <c r="M52" s="142">
        <f>IF(ISNUMBER(SEARCH('Карта учёта'!$B$21,Расходка[Наименование расходного материала])),MAX($M$1:M51)+1,0)</f>
        <v>51</v>
      </c>
      <c r="N52" s="142">
        <f>IF(ISNUMBER(SEARCH('Карта учёта'!$B$22,Расходка[Наименование расходного материала])),MAX($N$1:N51)+1,0)</f>
        <v>51</v>
      </c>
      <c r="O52" s="142">
        <f>IF(ISNUMBER(SEARCH('Карта учёта'!$B$23,Расходка[Наименование расходного материала])),MAX($O$1:O51)+1,0)</f>
        <v>51</v>
      </c>
      <c r="P52" s="142">
        <f>IF(ISNUMBER(SEARCH('Карта учёта'!$B$24,Расходка[Наименование расходного материала])),MAX($P$1:P51)+1,0)</f>
        <v>51</v>
      </c>
      <c r="Q52" s="142">
        <f>IF(ISNUMBER(SEARCH('Карта учёта'!$B$25,Расходка[Наименование расходного материала])),MAX($Q$1:Q51)+1,0)</f>
        <v>51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>Launcher 6F JR 3.5</v>
      </c>
      <c r="X52" s="144" t="str">
        <f>IFERROR(INDEX(Расходка[Наименование расходного материала],MATCH(Расходка[№],Поиск_расходки[Индекс7],0)),"")</f>
        <v>Launcher 6F JR 3.5</v>
      </c>
      <c r="Y52" s="144" t="str">
        <f>IFERROR(INDEX(Расходка[Наименование расходного материала],MATCH(Расходка[№],Поиск_расходки[Индекс8],0)),"")</f>
        <v>Launcher 6F JR 3.5</v>
      </c>
      <c r="Z52" s="144" t="str">
        <f>IFERROR(INDEX(Расходка[Наименование расходного материала],MATCH(Расходка[№],Поиск_расходки[Индекс9],0)),"")</f>
        <v>Launcher 6F JR 3.5</v>
      </c>
      <c r="AA52" s="144" t="str">
        <f>IFERROR(INDEX(Расходка[Наименование расходного материала],MATCH(Расходка[№],Поиск_расходки[Индекс10],0)),"")</f>
        <v>Launcher 6F JR 3.5</v>
      </c>
      <c r="AB52" s="144" t="str">
        <f>IFERROR(INDEX(Расходка[Наименование расходного материала],MATCH(Расходка[№],Поиск_расходки[Индекс11],0)),"")</f>
        <v>Launcher 6F JR 3.5</v>
      </c>
      <c r="AC52" s="144" t="str">
        <f>IFERROR(INDEX(Расходка[Наименование расходного материала],MATCH(Расходка[№],Поиск_расходки[Индекс12],0)),"")</f>
        <v>Launcher 6F JR 3.5</v>
      </c>
      <c r="AD52" s="144" t="str">
        <f>IFERROR(INDEX(Расходка[Наименование расходного материала],MATCH(Расходка[№],Поиск_расходки[Индекс13],0)),"")</f>
        <v>Launcher 6F JR 3.5</v>
      </c>
      <c r="AF52" s="4" t="s">
        <v>6</v>
      </c>
      <c r="AG52" s="4" t="s">
        <v>171</v>
      </c>
    </row>
    <row r="53" spans="1:33">
      <c r="A53">
        <v>52</v>
      </c>
      <c r="B53" t="s">
        <v>4</v>
      </c>
      <c r="C53" t="s">
        <v>405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52</v>
      </c>
      <c r="K53" s="142">
        <f>IF(ISNUMBER(SEARCH('Карта учёта'!$B$19,Расходка[Наименование расходного материала])),MAX($K$1:K52)+1,0)</f>
        <v>52</v>
      </c>
      <c r="L53" s="142">
        <f>IF(ISNUMBER(SEARCH('Карта учёта'!$B$20,Расходка[Наименование расходного материала])),MAX($L$1:L52)+1,0)</f>
        <v>52</v>
      </c>
      <c r="M53" s="142">
        <f>IF(ISNUMBER(SEARCH('Карта учёта'!$B$21,Расходка[Наименование расходного материала])),MAX($M$1:M52)+1,0)</f>
        <v>52</v>
      </c>
      <c r="N53" s="142">
        <f>IF(ISNUMBER(SEARCH('Карта учёта'!$B$22,Расходка[Наименование расходного материала])),MAX($N$1:N52)+1,0)</f>
        <v>52</v>
      </c>
      <c r="O53" s="142">
        <f>IF(ISNUMBER(SEARCH('Карта учёта'!$B$23,Расходка[Наименование расходного материала])),MAX($O$1:O52)+1,0)</f>
        <v>52</v>
      </c>
      <c r="P53" s="142">
        <f>IF(ISNUMBER(SEARCH('Карта учёта'!$B$24,Расходка[Наименование расходного материала])),MAX($P$1:P52)+1,0)</f>
        <v>52</v>
      </c>
      <c r="Q53" s="142">
        <f>IF(ISNUMBER(SEARCH('Карта учёта'!$B$25,Расходка[Наименование расходного материала])),MAX($Q$1:Q52)+1,0)</f>
        <v>52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>Launcher 6F JR 4.0</v>
      </c>
      <c r="X53" s="144" t="str">
        <f>IFERROR(INDEX(Расходка[Наименование расходного материала],MATCH(Расходка[№],Поиск_расходки[Индекс7],0)),"")</f>
        <v>Launcher 6F JR 4.0</v>
      </c>
      <c r="Y53" s="144" t="str">
        <f>IFERROR(INDEX(Расходка[Наименование расходного материала],MATCH(Расходка[№],Поиск_расходки[Индекс8],0)),"")</f>
        <v>Launcher 6F JR 4.0</v>
      </c>
      <c r="Z53" s="144" t="str">
        <f>IFERROR(INDEX(Расходка[Наименование расходного материала],MATCH(Расходка[№],Поиск_расходки[Индекс9],0)),"")</f>
        <v>Launcher 6F JR 4.0</v>
      </c>
      <c r="AA53" s="144" t="str">
        <f>IFERROR(INDEX(Расходка[Наименование расходного материала],MATCH(Расходка[№],Поиск_расходки[Индекс10],0)),"")</f>
        <v>Launcher 6F JR 4.0</v>
      </c>
      <c r="AB53" s="144" t="str">
        <f>IFERROR(INDEX(Расходка[Наименование расходного материала],MATCH(Расходка[№],Поиск_расходки[Индекс11],0)),"")</f>
        <v>Launcher 6F JR 4.0</v>
      </c>
      <c r="AC53" s="144" t="str">
        <f>IFERROR(INDEX(Расходка[Наименование расходного материала],MATCH(Расходка[№],Поиск_расходки[Индекс12],0)),"")</f>
        <v>Launcher 6F JR 4.0</v>
      </c>
      <c r="AD53" s="144" t="str">
        <f>IFERROR(INDEX(Расходка[Наименование расходного материала],MATCH(Расходка[№],Поиск_расходки[Индекс13],0)),"")</f>
        <v>Launcher 6F JR 4.0</v>
      </c>
      <c r="AF53" s="4" t="s">
        <v>6</v>
      </c>
      <c r="AG53" s="4" t="s">
        <v>172</v>
      </c>
    </row>
    <row r="54" spans="1:33">
      <c r="A54">
        <v>53</v>
      </c>
      <c r="B54" t="s">
        <v>4</v>
      </c>
      <c r="C54" t="s">
        <v>416</v>
      </c>
      <c r="E54" s="142">
        <f>IF(ISNUMBER(SEARCH('Карта учёта'!$B$13,Расходка[[#This Row],[Наименование расходного материала]])),MAX($E$1:E53)+1,0)</f>
        <v>0</v>
      </c>
      <c r="F54" s="142">
        <f>IF(ISNUMBER(SEARCH('Карта учёта'!$B$14,Расходка[[#This Row],[Наименование расходного материала]])),MAX($F$1:F53)+1,0)</f>
        <v>0</v>
      </c>
      <c r="G54" s="142">
        <f>IF(ISNUMBER(SEARCH('Карта учёта'!$B$15,Расходка[Наименование расходного материала])),MAX($G$1:G53)+1,0)</f>
        <v>0</v>
      </c>
      <c r="H54" s="142">
        <f>IF(ISNUMBER(SEARCH('Карта учёта'!$B$16,Расходка[Наименование расходного материала])),MAX($H$1:H53)+1,0)</f>
        <v>0</v>
      </c>
      <c r="I54" s="142">
        <f>IF(ISNUMBER(SEARCH('Карта учёта'!$B$17,Расходка[Наименование расходного материала])),MAX($I$1:I53)+1,0)</f>
        <v>0</v>
      </c>
      <c r="J54" s="142">
        <f>IF(ISNUMBER(SEARCH('Карта учёта'!$B$18,Расходка[Наименование расходного материала])),MAX($J$1:J53)+1,0)</f>
        <v>53</v>
      </c>
      <c r="K54" s="142">
        <f>IF(ISNUMBER(SEARCH('Карта учёта'!$B$19,Расходка[Наименование расходного материала])),MAX($K$1:K53)+1,0)</f>
        <v>53</v>
      </c>
      <c r="L54" s="142">
        <f>IF(ISNUMBER(SEARCH('Карта учёта'!$B$20,Расходка[Наименование расходного материала])),MAX($L$1:L53)+1,0)</f>
        <v>53</v>
      </c>
      <c r="M54" s="142">
        <f>IF(ISNUMBER(SEARCH('Карта учёта'!$B$21,Расходка[Наименование расходного материала])),MAX($M$1:M53)+1,0)</f>
        <v>53</v>
      </c>
      <c r="N54" s="142">
        <f>IF(ISNUMBER(SEARCH('Карта учёта'!$B$22,Расходка[Наименование расходного материала])),MAX($N$1:N53)+1,0)</f>
        <v>53</v>
      </c>
      <c r="O54" s="142">
        <f>IF(ISNUMBER(SEARCH('Карта учёта'!$B$23,Расходка[Наименование расходного материала])),MAX($O$1:O53)+1,0)</f>
        <v>53</v>
      </c>
      <c r="P54" s="142">
        <f>IF(ISNUMBER(SEARCH('Карта учёта'!$B$24,Расходка[Наименование расходного материала])),MAX($P$1:P53)+1,0)</f>
        <v>53</v>
      </c>
      <c r="Q54" s="142">
        <f>IF(ISNUMBER(SEARCH('Карта учёта'!$B$25,Расходка[Наименование расходного материала])),MAX($Q$1:Q53)+1,0)</f>
        <v>53</v>
      </c>
      <c r="R54" s="144" t="str">
        <f>IFERROR(INDEX(Расходка[Наименование расходного материала],MATCH(Расходка[№],Поиск_расходки[Индекс1],0)),"")</f>
        <v/>
      </c>
      <c r="S54" s="144" t="str">
        <f>IFERROR(INDEX(Расходка[Наименование расходного материала],MATCH(Расходка[№],Поиск_расходки[Индекс2],0)),"")</f>
        <v/>
      </c>
      <c r="T54" s="144" t="str">
        <f>IFERROR(INDEX(Расходка[Наименование расходного материала],MATCH(Расходка[№],Поиск_расходки[Индекс3],0)),"")</f>
        <v/>
      </c>
      <c r="U54" s="144" t="str">
        <f>IFERROR(INDEX(Расходка[Наименование расходного материала],MATCH(Расходка[№],Поиск_расходки[Индекс4],0)),"")</f>
        <v/>
      </c>
      <c r="V54" s="144" t="str">
        <f>IFERROR(INDEX(Расходка[Наименование расходного материала],MATCH(Расходка[№],Поиск_расходки[Индекс5],0)),"")</f>
        <v/>
      </c>
      <c r="W54" s="144" t="str">
        <f>IFERROR(INDEX(Расходка[Наименование расходного материала],MATCH(Расходка[№],Поиск_расходки[Индекс6],0)),"")</f>
        <v>Launcher 7F JL 3.5</v>
      </c>
      <c r="X54" s="144" t="str">
        <f>IFERROR(INDEX(Расходка[Наименование расходного материала],MATCH(Расходка[№],Поиск_расходки[Индекс7],0)),"")</f>
        <v>Launcher 7F JL 3.5</v>
      </c>
      <c r="Y54" s="144" t="str">
        <f>IFERROR(INDEX(Расходка[Наименование расходного материала],MATCH(Расходка[№],Поиск_расходки[Индекс8],0)),"")</f>
        <v>Launcher 7F JL 3.5</v>
      </c>
      <c r="Z54" s="144" t="str">
        <f>IFERROR(INDEX(Расходка[Наименование расходного материала],MATCH(Расходка[№],Поиск_расходки[Индекс9],0)),"")</f>
        <v>Launcher 7F JL 3.5</v>
      </c>
      <c r="AA54" s="144" t="str">
        <f>IFERROR(INDEX(Расходка[Наименование расходного материала],MATCH(Расходка[№],Поиск_расходки[Индекс10],0)),"")</f>
        <v>Launcher 7F JL 3.5</v>
      </c>
      <c r="AB54" s="144" t="str">
        <f>IFERROR(INDEX(Расходка[Наименование расходного материала],MATCH(Расходка[№],Поиск_расходки[Индекс11],0)),"")</f>
        <v>Launcher 7F JL 3.5</v>
      </c>
      <c r="AC54" s="144" t="str">
        <f>IFERROR(INDEX(Расходка[Наименование расходного материала],MATCH(Расходка[№],Поиск_расходки[Индекс12],0)),"")</f>
        <v>Launcher 7F JL 3.5</v>
      </c>
      <c r="AD54" s="144" t="str">
        <f>IFERROR(INDEX(Расходка[Наименование расходного материала],MATCH(Расходка[№],Поиск_расходки[Индекс13],0)),"")</f>
        <v>Launcher 7F JL 3.5</v>
      </c>
      <c r="AF54" s="4" t="s">
        <v>6</v>
      </c>
      <c r="AG54" s="4" t="s">
        <v>430</v>
      </c>
    </row>
    <row r="55" spans="1:33">
      <c r="A55">
        <v>54</v>
      </c>
      <c r="B55" t="s">
        <v>4</v>
      </c>
      <c r="C55" t="s">
        <v>415</v>
      </c>
      <c r="E55" s="142">
        <f>IF(ISNUMBER(SEARCH('Карта учёта'!$B$13,Расходка[[#This Row],[Наименование расходного материала]])),MAX($E$1:E54)+1,0)</f>
        <v>0</v>
      </c>
      <c r="F55" s="142">
        <f>IF(ISNUMBER(SEARCH('Карта учёта'!$B$14,Расходка[[#This Row],[Наименование расходного материала]])),MAX($F$1:F54)+1,0)</f>
        <v>0</v>
      </c>
      <c r="G55" s="142">
        <f>IF(ISNUMBER(SEARCH('Карта учёта'!$B$15,Расходка[Наименование расходного материала])),MAX($G$1:G54)+1,0)</f>
        <v>0</v>
      </c>
      <c r="H55" s="142">
        <f>IF(ISNUMBER(SEARCH('Карта учёта'!$B$16,Расходка[Наименование расходного материала])),MAX($H$1:H54)+1,0)</f>
        <v>0</v>
      </c>
      <c r="I55" s="142">
        <f>IF(ISNUMBER(SEARCH('Карта учёта'!$B$17,Расходка[Наименование расходного материала])),MAX($I$1:I54)+1,0)</f>
        <v>0</v>
      </c>
      <c r="J55" s="142">
        <f>IF(ISNUMBER(SEARCH('Карта учёта'!$B$18,Расходка[Наименование расходного материала])),MAX($J$1:J54)+1,0)</f>
        <v>54</v>
      </c>
      <c r="K55" s="142">
        <f>IF(ISNUMBER(SEARCH('Карта учёта'!$B$19,Расходка[Наименование расходного материала])),MAX($K$1:K54)+1,0)</f>
        <v>54</v>
      </c>
      <c r="L55" s="142">
        <f>IF(ISNUMBER(SEARCH('Карта учёта'!$B$20,Расходка[Наименование расходного материала])),MAX($L$1:L54)+1,0)</f>
        <v>54</v>
      </c>
      <c r="M55" s="142">
        <f>IF(ISNUMBER(SEARCH('Карта учёта'!$B$21,Расходка[Наименование расходного материала])),MAX($M$1:M54)+1,0)</f>
        <v>54</v>
      </c>
      <c r="N55" s="142">
        <f>IF(ISNUMBER(SEARCH('Карта учёта'!$B$22,Расходка[Наименование расходного материала])),MAX($N$1:N54)+1,0)</f>
        <v>54</v>
      </c>
      <c r="O55" s="142">
        <f>IF(ISNUMBER(SEARCH('Карта учёта'!$B$23,Расходка[Наименование расходного материала])),MAX($O$1:O54)+1,0)</f>
        <v>54</v>
      </c>
      <c r="P55" s="142">
        <f>IF(ISNUMBER(SEARCH('Карта учёта'!$B$24,Расходка[Наименование расходного материала])),MAX($P$1:P54)+1,0)</f>
        <v>54</v>
      </c>
      <c r="Q55" s="142">
        <f>IF(ISNUMBER(SEARCH('Карта учёта'!$B$25,Расходка[Наименование расходного материала])),MAX($Q$1:Q54)+1,0)</f>
        <v>54</v>
      </c>
      <c r="R55" s="144" t="str">
        <f>IFERROR(INDEX(Расходка[Наименование расходного материала],MATCH(Расходка[№],Поиск_расходки[Индекс1],0)),"")</f>
        <v/>
      </c>
      <c r="S55" s="144" t="str">
        <f>IFERROR(INDEX(Расходка[Наименование расходного материала],MATCH(Расходка[№],Поиск_расходки[Индекс2],0)),"")</f>
        <v/>
      </c>
      <c r="T55" s="144" t="str">
        <f>IFERROR(INDEX(Расходка[Наименование расходного материала],MATCH(Расходка[№],Поиск_расходки[Индекс3],0)),"")</f>
        <v/>
      </c>
      <c r="U55" s="144" t="str">
        <f>IFERROR(INDEX(Расходка[Наименование расходного материала],MATCH(Расходка[№],Поиск_расходки[Индекс4],0)),"")</f>
        <v/>
      </c>
      <c r="V55" s="144" t="str">
        <f>IFERROR(INDEX(Расходка[Наименование расходного материала],MATCH(Расходка[№],Поиск_расходки[Индекс5],0)),"")</f>
        <v/>
      </c>
      <c r="W55" s="144" t="str">
        <f>IFERROR(INDEX(Расходка[Наименование расходного материала],MATCH(Расходка[№],Поиск_расходки[Индекс6],0)),"")</f>
        <v>Launcher 7F JL 4.0</v>
      </c>
      <c r="X55" s="144" t="str">
        <f>IFERROR(INDEX(Расходка[Наименование расходного материала],MATCH(Расходка[№],Поиск_расходки[Индекс7],0)),"")</f>
        <v>Launcher 7F JL 4.0</v>
      </c>
      <c r="Y55" s="144" t="str">
        <f>IFERROR(INDEX(Расходка[Наименование расходного материала],MATCH(Расходка[№],Поиск_расходки[Индекс8],0)),"")</f>
        <v>Launcher 7F JL 4.0</v>
      </c>
      <c r="Z55" s="144" t="str">
        <f>IFERROR(INDEX(Расходка[Наименование расходного материала],MATCH(Расходка[№],Поиск_расходки[Индекс9],0)),"")</f>
        <v>Launcher 7F JL 4.0</v>
      </c>
      <c r="AA55" s="144" t="str">
        <f>IFERROR(INDEX(Расходка[Наименование расходного материала],MATCH(Расходка[№],Поиск_расходки[Индекс10],0)),"")</f>
        <v>Launcher 7F JL 4.0</v>
      </c>
      <c r="AB55" s="144" t="str">
        <f>IFERROR(INDEX(Расходка[Наименование расходного материала],MATCH(Расходка[№],Поиск_расходки[Индекс11],0)),"")</f>
        <v>Launcher 7F JL 4.0</v>
      </c>
      <c r="AC55" s="144" t="str">
        <f>IFERROR(INDEX(Расходка[Наименование расходного материала],MATCH(Расходка[№],Поиск_расходки[Индекс12],0)),"")</f>
        <v>Launcher 7F JL 4.0</v>
      </c>
      <c r="AD55" s="144" t="str">
        <f>IFERROR(INDEX(Расходка[Наименование расходного материала],MATCH(Расходка[№],Поиск_расходки[Индекс13],0)),"")</f>
        <v>Launcher 7F JL 4.0</v>
      </c>
      <c r="AF55" s="4" t="s">
        <v>6</v>
      </c>
      <c r="AG55" s="4" t="s">
        <v>173</v>
      </c>
    </row>
    <row r="56" spans="1:33">
      <c r="A56">
        <v>55</v>
      </c>
      <c r="B56" t="s">
        <v>367</v>
      </c>
      <c r="C56" s="1" t="s">
        <v>406</v>
      </c>
      <c r="E56" s="142">
        <f>IF(ISNUMBER(SEARCH('Карта учёта'!$B$13,Расходка[[#This Row],[Наименование расходного материала]])),MAX($E$1:E55)+1,0)</f>
        <v>0</v>
      </c>
      <c r="F56" s="142">
        <f>IF(ISNUMBER(SEARCH('Карта учёта'!$B$14,Расходка[[#This Row],[Наименование расходного материала]])),MAX($F$1:F55)+1,0)</f>
        <v>0</v>
      </c>
      <c r="G56" s="142">
        <f>IF(ISNUMBER(SEARCH('Карта учёта'!$B$15,Расходка[Наименование расходного материала])),MAX($G$1:G55)+1,0)</f>
        <v>0</v>
      </c>
      <c r="H56" s="142">
        <f>IF(ISNUMBER(SEARCH('Карта учёта'!$B$16,Расходка[Наименование расходного материала])),MAX($H$1:H55)+1,0)</f>
        <v>0</v>
      </c>
      <c r="I56" s="142">
        <f>IF(ISNUMBER(SEARCH('Карта учёта'!$B$17,Расходка[Наименование расходного материала])),MAX($I$1:I55)+1,0)</f>
        <v>0</v>
      </c>
      <c r="J56" s="142">
        <f>IF(ISNUMBER(SEARCH('Карта учёта'!$B$18,Расходка[Наименование расходного материала])),MAX($J$1:J55)+1,0)</f>
        <v>55</v>
      </c>
      <c r="K56" s="142">
        <f>IF(ISNUMBER(SEARCH('Карта учёта'!$B$19,Расходка[Наименование расходного материала])),MAX($K$1:K55)+1,0)</f>
        <v>55</v>
      </c>
      <c r="L56" s="142">
        <f>IF(ISNUMBER(SEARCH('Карта учёта'!$B$20,Расходка[Наименование расходного материала])),MAX($L$1:L55)+1,0)</f>
        <v>55</v>
      </c>
      <c r="M56" s="142">
        <f>IF(ISNUMBER(SEARCH('Карта учёта'!$B$21,Расходка[Наименование расходного материала])),MAX($M$1:M55)+1,0)</f>
        <v>55</v>
      </c>
      <c r="N56" s="142">
        <f>IF(ISNUMBER(SEARCH('Карта учёта'!$B$22,Расходка[Наименование расходного материала])),MAX($N$1:N55)+1,0)</f>
        <v>55</v>
      </c>
      <c r="O56" s="142">
        <f>IF(ISNUMBER(SEARCH('Карта учёта'!$B$23,Расходка[Наименование расходного материала])),MAX($O$1:O55)+1,0)</f>
        <v>55</v>
      </c>
      <c r="P56" s="142">
        <f>IF(ISNUMBER(SEARCH('Карта учёта'!$B$24,Расходка[Наименование расходного материала])),MAX($P$1:P55)+1,0)</f>
        <v>55</v>
      </c>
      <c r="Q56" s="142">
        <f>IF(ISNUMBER(SEARCH('Карта учёта'!$B$25,Расходка[Наименование расходного материала])),MAX($Q$1:Q55)+1,0)</f>
        <v>55</v>
      </c>
      <c r="R56" s="144" t="str">
        <f>IFERROR(INDEX(Расходка[Наименование расходного материала],MATCH(Расходка[№],Поиск_расходки[Индекс1],0)),"")</f>
        <v/>
      </c>
      <c r="S56" s="144" t="str">
        <f>IFERROR(INDEX(Расходка[Наименование расходного материала],MATCH(Расходка[№],Поиск_расходки[Индекс2],0)),"")</f>
        <v/>
      </c>
      <c r="T56" s="144" t="str">
        <f>IFERROR(INDEX(Расходка[Наименование расходного материала],MATCH(Расходка[№],Поиск_расходки[Индекс3],0)),"")</f>
        <v/>
      </c>
      <c r="U56" s="144" t="str">
        <f>IFERROR(INDEX(Расходка[Наименование расходного материала],MATCH(Расходка[№],Поиск_расходки[Индекс4],0)),"")</f>
        <v/>
      </c>
      <c r="V56" s="144" t="str">
        <f>IFERROR(INDEX(Расходка[Наименование расходного материала],MATCH(Расходка[№],Поиск_расходки[Индекс5],0)),"")</f>
        <v/>
      </c>
      <c r="W56" s="144" t="str">
        <f>IFERROR(INDEX(Расходка[Наименование расходного материала],MATCH(Расходка[№],Поиск_расходки[Индекс6],0)),"")</f>
        <v>Angio-Seal™ VIP</v>
      </c>
      <c r="X56" s="144" t="str">
        <f>IFERROR(INDEX(Расходка[Наименование расходного материала],MATCH(Расходка[№],Поиск_расходки[Индекс7],0)),"")</f>
        <v>Angio-Seal™ VIP</v>
      </c>
      <c r="Y56" s="144" t="str">
        <f>IFERROR(INDEX(Расходка[Наименование расходного материала],MATCH(Расходка[№],Поиск_расходки[Индекс8],0)),"")</f>
        <v>Angio-Seal™ VIP</v>
      </c>
      <c r="Z56" s="144" t="str">
        <f>IFERROR(INDEX(Расходка[Наименование расходного материала],MATCH(Расходка[№],Поиск_расходки[Индекс9],0)),"")</f>
        <v>Angio-Seal™ VIP</v>
      </c>
      <c r="AA56" s="144" t="str">
        <f>IFERROR(INDEX(Расходка[Наименование расходного материала],MATCH(Расходка[№],Поиск_расходки[Индекс10],0)),"")</f>
        <v>Angio-Seal™ VIP</v>
      </c>
      <c r="AB56" s="144" t="str">
        <f>IFERROR(INDEX(Расходка[Наименование расходного материала],MATCH(Расходка[№],Поиск_расходки[Индекс11],0)),"")</f>
        <v>Angio-Seal™ VIP</v>
      </c>
      <c r="AC56" s="144" t="str">
        <f>IFERROR(INDEX(Расходка[Наименование расходного материала],MATCH(Расходка[№],Поиск_расходки[Индекс12],0)),"")</f>
        <v>Angio-Seal™ VIP</v>
      </c>
      <c r="AD56" s="144" t="str">
        <f>IFERROR(INDEX(Расходка[Наименование расходного материала],MATCH(Расходка[№],Поиск_расходки[Индекс13],0)),"")</f>
        <v>Angio-Seal™ VIP</v>
      </c>
      <c r="AF56" s="4" t="s">
        <v>6</v>
      </c>
      <c r="AG56" s="4" t="s">
        <v>174</v>
      </c>
    </row>
    <row r="57" spans="1:33">
      <c r="A57">
        <v>56</v>
      </c>
      <c r="E57" s="142">
        <f>IF(ISNUMBER(SEARCH('Карта учёта'!$B$13,Расходка[[#This Row],[Наименование расходного материала]])),MAX($E$1:E63)+1,0)</f>
        <v>0</v>
      </c>
      <c r="F57" s="142">
        <f>IF(ISNUMBER(SEARCH('Карта учёта'!$B$14,Расходка[[#This Row],[Наименование расходного материала]])),MAX($F$1:F63)+1,0)</f>
        <v>0</v>
      </c>
      <c r="G57" s="142">
        <f>IF(ISNUMBER(SEARCH('Карта учёта'!$B$15,Расходка[Наименование расходного материала])),MAX($G$1:G63)+1,0)</f>
        <v>0</v>
      </c>
      <c r="H57" s="142">
        <f>IF(ISNUMBER(SEARCH('Карта учёта'!$B$16,Расходка[Наименование расходного материала])),MAX($H$1:H63)+1,0)</f>
        <v>0</v>
      </c>
      <c r="I57" s="142">
        <f>IF(ISNUMBER(SEARCH('Карта учёта'!$B$17,Расходка[Наименование расходного материала])),MAX($I$1:I63)+1,0)</f>
        <v>0</v>
      </c>
      <c r="J57" s="142">
        <f>IF(ISNUMBER(SEARCH('Карта учёта'!$B$18,Расходка[Наименование расходного материала])),MAX($J$1:J63)+1,0)</f>
        <v>0</v>
      </c>
      <c r="K57" s="142">
        <f>IF(ISNUMBER(SEARCH('Карта учёта'!$B$19,Расходка[Наименование расходного материала])),MAX($K$1:K63)+1,0)</f>
        <v>0</v>
      </c>
      <c r="L57" s="142">
        <f>IF(ISNUMBER(SEARCH('Карта учёта'!$B$20,Расходка[Наименование расходного материала])),MAX($L$1:L63)+1,0)</f>
        <v>0</v>
      </c>
      <c r="M57" s="142">
        <f>IF(ISNUMBER(SEARCH('Карта учёта'!$B$21,Расходка[Наименование расходного материала])),MAX($M$1:M63)+1,0)</f>
        <v>0</v>
      </c>
      <c r="N57" s="142">
        <f>IF(ISNUMBER(SEARCH('Карта учёта'!$B$22,Расходка[Наименование расходного материала])),MAX($N$1:N63)+1,0)</f>
        <v>0</v>
      </c>
      <c r="O57" s="142">
        <f>IF(ISNUMBER(SEARCH('Карта учёта'!$B$23,Расходка[Наименование расходного материала])),MAX($O$1:O63)+1,0)</f>
        <v>0</v>
      </c>
      <c r="P57" s="142">
        <f>IF(ISNUMBER(SEARCH('Карта учёта'!$B$24,Расходка[Наименование расходного материала])),MAX($P$1:P63)+1,0)</f>
        <v>0</v>
      </c>
      <c r="Q57" s="142">
        <f>IF(ISNUMBER(SEARCH('Карта учёта'!$B$25,Расходка[Наименование расходного материала])),MAX($Q$1:Q63)+1,0)</f>
        <v>0</v>
      </c>
      <c r="R57" s="144" t="str">
        <f>IFERROR(INDEX(Расходка[Наименование расходного материала],MATCH(Расходка[№],Поиск_расходки[Индекс1],0)),"")</f>
        <v/>
      </c>
      <c r="S57" s="144" t="str">
        <f>IFERROR(INDEX(Расходка[Наименование расходного материала],MATCH(Расходка[№],Поиск_расходки[Индекс2],0)),"")</f>
        <v/>
      </c>
      <c r="T57" s="144" t="str">
        <f>IFERROR(INDEX(Расходка[Наименование расходного материала],MATCH(Расходка[№],Поиск_расходки[Индекс3],0)),"")</f>
        <v/>
      </c>
      <c r="U57" s="144" t="str">
        <f>IFERROR(INDEX(Расходка[Наименование расходного материала],MATCH(Расходка[№],Поиск_расходки[Индекс4],0)),"")</f>
        <v/>
      </c>
      <c r="V57" s="144" t="str">
        <f>IFERROR(INDEX(Расходка[Наименование расходного материала],MATCH(Расходка[№],Поиск_расходки[Индекс5],0)),"")</f>
        <v/>
      </c>
      <c r="W57" s="144" t="str">
        <f>IFERROR(INDEX(Расходка[Наименование расходного материала],MATCH(Расходка[№],Поиск_расходки[Индекс6],0)),"")</f>
        <v/>
      </c>
      <c r="X57" s="144" t="str">
        <f>IFERROR(INDEX(Расходка[Наименование расходного материала],MATCH(Расходка[№],Поиск_расходки[Индекс7],0)),"")</f>
        <v/>
      </c>
      <c r="Y57" s="144" t="str">
        <f>IFERROR(INDEX(Расходка[Наименование расходного материала],MATCH(Расходка[№],Поиск_расходки[Индекс8],0)),"")</f>
        <v/>
      </c>
      <c r="Z57" s="144" t="str">
        <f>IFERROR(INDEX(Расходка[Наименование расходного материала],MATCH(Расходка[№],Поиск_расходки[Индекс9],0)),"")</f>
        <v/>
      </c>
      <c r="AA57" s="144" t="str">
        <f>IFERROR(INDEX(Расходка[Наименование расходного материала],MATCH(Расходка[№],Поиск_расходки[Индекс10],0)),"")</f>
        <v/>
      </c>
      <c r="AB57" s="144" t="str">
        <f>IFERROR(INDEX(Расходка[Наименование расходного материала],MATCH(Расходка[№],Поиск_расходки[Индекс11],0)),"")</f>
        <v/>
      </c>
      <c r="AC57" s="144" t="str">
        <f>IFERROR(INDEX(Расходка[Наименование расходного материала],MATCH(Расходка[№],Поиск_расходки[Индекс12],0)),"")</f>
        <v/>
      </c>
      <c r="AD57" s="144" t="str">
        <f>IFERROR(INDEX(Расходка[Наименование расходного материала],MATCH(Расходка[№],Поиск_расходки[Индекс13],0)),"")</f>
        <v/>
      </c>
      <c r="AF57" s="4" t="s">
        <v>6</v>
      </c>
      <c r="AG57" s="4" t="s">
        <v>187</v>
      </c>
    </row>
    <row r="58" spans="1:33">
      <c r="A58">
        <v>57</v>
      </c>
      <c r="C58" s="1"/>
      <c r="E58" s="142">
        <f>IF(ISNUMBER(SEARCH('Карта учёта'!$B$13,Расходка[[#This Row],[Наименование расходного материала]])),MAX($E$1:E57)+1,0)</f>
        <v>0</v>
      </c>
      <c r="F58" s="142">
        <f>IF(ISNUMBER(SEARCH('Карта учёта'!$B$14,Расходка[[#This Row],[Наименование расходного материала]])),MAX($F$1:F57)+1,0)</f>
        <v>0</v>
      </c>
      <c r="G58" s="142">
        <f>IF(ISNUMBER(SEARCH('Карта учёта'!$B$15,Расходка[Наименование расходного материала])),MAX($G$1:G57)+1,0)</f>
        <v>0</v>
      </c>
      <c r="H58" s="142">
        <f>IF(ISNUMBER(SEARCH('Карта учёта'!$B$16,Расходка[Наименование расходного материала])),MAX($H$1:H57)+1,0)</f>
        <v>0</v>
      </c>
      <c r="I58" s="142">
        <f>IF(ISNUMBER(SEARCH('Карта учёта'!$B$17,Расходка[Наименование расходного материала])),MAX($I$1:I57)+1,0)</f>
        <v>0</v>
      </c>
      <c r="J58" s="142">
        <f>IF(ISNUMBER(SEARCH('Карта учёта'!$B$18,Расходка[Наименование расходного материала])),MAX($J$1:J57)+1,0)</f>
        <v>0</v>
      </c>
      <c r="K58" s="142">
        <f>IF(ISNUMBER(SEARCH('Карта учёта'!$B$19,Расходка[Наименование расходного материала])),MAX($K$1:K57)+1,0)</f>
        <v>0</v>
      </c>
      <c r="L58" s="142">
        <f>IF(ISNUMBER(SEARCH('Карта учёта'!$B$20,Расходка[Наименование расходного материала])),MAX($L$1:L57)+1,0)</f>
        <v>0</v>
      </c>
      <c r="M58" s="142">
        <f>IF(ISNUMBER(SEARCH('Карта учёта'!$B$21,Расходка[Наименование расходного материала])),MAX($M$1:M57)+1,0)</f>
        <v>0</v>
      </c>
      <c r="N58" s="142">
        <f>IF(ISNUMBER(SEARCH('Карта учёта'!$B$22,Расходка[Наименование расходного материала])),MAX($N$1:N57)+1,0)</f>
        <v>0</v>
      </c>
      <c r="O58" s="142">
        <f>IF(ISNUMBER(SEARCH('Карта учёта'!$B$23,Расходка[Наименование расходного материала])),MAX($O$1:O57)+1,0)</f>
        <v>0</v>
      </c>
      <c r="P58" s="142">
        <f>IF(ISNUMBER(SEARCH('Карта учёта'!$B$24,Расходка[Наименование расходного материала])),MAX($P$1:P57)+1,0)</f>
        <v>0</v>
      </c>
      <c r="Q58" s="142">
        <f>IF(ISNUMBER(SEARCH('Карта учёта'!$B$25,Расходка[Наименование расходного материала])),MAX($Q$1:Q57)+1,0)</f>
        <v>0</v>
      </c>
      <c r="R58" s="144" t="str">
        <f>IFERROR(INDEX(Расходка[Наименование расходного материала],MATCH(Расходка[№],Поиск_расходки[Индекс1],0)),"")</f>
        <v/>
      </c>
      <c r="S58" s="144" t="str">
        <f>IFERROR(INDEX(Расходка[Наименование расходного материала],MATCH(Расходка[№],Поиск_расходки[Индекс2],0)),"")</f>
        <v/>
      </c>
      <c r="T58" s="144" t="str">
        <f>IFERROR(INDEX(Расходка[Наименование расходного материала],MATCH(Расходка[№],Поиск_расходки[Индекс3],0)),"")</f>
        <v/>
      </c>
      <c r="U58" s="144" t="str">
        <f>IFERROR(INDEX(Расходка[Наименование расходного материала],MATCH(Расходка[№],Поиск_расходки[Индекс4],0)),"")</f>
        <v/>
      </c>
      <c r="V58" s="144" t="str">
        <f>IFERROR(INDEX(Расходка[Наименование расходного материала],MATCH(Расходка[№],Поиск_расходки[Индекс5],0)),"")</f>
        <v/>
      </c>
      <c r="W58" s="144" t="str">
        <f>IFERROR(INDEX(Расходка[Наименование расходного материала],MATCH(Расходка[№],Поиск_расходки[Индекс6],0)),"")</f>
        <v/>
      </c>
      <c r="X58" s="144" t="str">
        <f>IFERROR(INDEX(Расходка[Наименование расходного материала],MATCH(Расходка[№],Поиск_расходки[Индекс7],0)),"")</f>
        <v/>
      </c>
      <c r="Y58" s="144" t="str">
        <f>IFERROR(INDEX(Расходка[Наименование расходного материала],MATCH(Расходка[№],Поиск_расходки[Индекс8],0)),"")</f>
        <v/>
      </c>
      <c r="Z58" s="144" t="str">
        <f>IFERROR(INDEX(Расходка[Наименование расходного материала],MATCH(Расходка[№],Поиск_расходки[Индекс9],0)),"")</f>
        <v/>
      </c>
      <c r="AA58" s="144" t="str">
        <f>IFERROR(INDEX(Расходка[Наименование расходного материала],MATCH(Расходка[№],Поиск_расходки[Индекс10],0)),"")</f>
        <v/>
      </c>
      <c r="AB58" s="144" t="str">
        <f>IFERROR(INDEX(Расходка[Наименование расходного материала],MATCH(Расходка[№],Поиск_расходки[Индекс11],0)),"")</f>
        <v/>
      </c>
      <c r="AC58" s="144" t="str">
        <f>IFERROR(INDEX(Расходка[Наименование расходного материала],MATCH(Расходка[№],Поиск_расходки[Индекс12],0)),"")</f>
        <v/>
      </c>
      <c r="AD58" s="144" t="str">
        <f>IFERROR(INDEX(Расходка[Наименование расходного материала],MATCH(Расходка[№],Поиск_расходки[Индекс13],0)),"")</f>
        <v/>
      </c>
      <c r="AF58" s="4" t="s">
        <v>6</v>
      </c>
      <c r="AG58" s="4" t="s">
        <v>111</v>
      </c>
    </row>
    <row r="59" spans="1:33">
      <c r="A59">
        <v>58</v>
      </c>
      <c r="E59" s="142">
        <f>IF(ISNUMBER(SEARCH('Карта учёта'!$B$13,Расходка[[#This Row],[Наименование расходного материала]])),MAX($E$1:E58)+1,0)</f>
        <v>0</v>
      </c>
      <c r="F59" s="142">
        <f>IF(ISNUMBER(SEARCH('Карта учёта'!$B$14,Расходка[[#This Row],[Наименование расходного материала]])),MAX($F$1:F58)+1,0)</f>
        <v>0</v>
      </c>
      <c r="G59" s="142">
        <f>IF(ISNUMBER(SEARCH('Карта учёта'!$B$15,Расходка[Наименование расходного материала])),MAX($G$1:G58)+1,0)</f>
        <v>0</v>
      </c>
      <c r="H59" s="142">
        <f>IF(ISNUMBER(SEARCH('Карта учёта'!$B$16,Расходка[Наименование расходного материала])),MAX($H$1:H58)+1,0)</f>
        <v>0</v>
      </c>
      <c r="I59" s="142">
        <f>IF(ISNUMBER(SEARCH('Карта учёта'!$B$17,Расходка[Наименование расходного материала])),MAX($I$1:I58)+1,0)</f>
        <v>0</v>
      </c>
      <c r="J59" s="142">
        <f>IF(ISNUMBER(SEARCH('Карта учёта'!$B$18,Расходка[Наименование расходного материала])),MAX($J$1:J58)+1,0)</f>
        <v>0</v>
      </c>
      <c r="K59" s="142">
        <f>IF(ISNUMBER(SEARCH('Карта учёта'!$B$19,Расходка[Наименование расходного материала])),MAX($K$1:K58)+1,0)</f>
        <v>0</v>
      </c>
      <c r="L59" s="142">
        <f>IF(ISNUMBER(SEARCH('Карта учёта'!$B$20,Расходка[Наименование расходного материала])),MAX($L$1:L58)+1,0)</f>
        <v>0</v>
      </c>
      <c r="M59" s="142">
        <f>IF(ISNUMBER(SEARCH('Карта учёта'!$B$21,Расходка[Наименование расходного материала])),MAX($M$1:M58)+1,0)</f>
        <v>0</v>
      </c>
      <c r="N59" s="142">
        <f>IF(ISNUMBER(SEARCH('Карта учёта'!$B$22,Расходка[Наименование расходного материала])),MAX($N$1:N58)+1,0)</f>
        <v>0</v>
      </c>
      <c r="O59" s="142">
        <f>IF(ISNUMBER(SEARCH('Карта учёта'!$B$23,Расходка[Наименование расходного материала])),MAX($O$1:O58)+1,0)</f>
        <v>0</v>
      </c>
      <c r="P59" s="142">
        <f>IF(ISNUMBER(SEARCH('Карта учёта'!$B$24,Расходка[Наименование расходного материала])),MAX($P$1:P58)+1,0)</f>
        <v>0</v>
      </c>
      <c r="Q59" s="142">
        <f>IF(ISNUMBER(SEARCH('Карта учёта'!$B$25,Расходка[Наименование расходного материала])),MAX($Q$1:Q58)+1,0)</f>
        <v>0</v>
      </c>
      <c r="R59" s="144" t="str">
        <f>IFERROR(INDEX(Расходка[Наименование расходного материала],MATCH(Расходка[№],Поиск_расходки[Индекс1],0)),"")</f>
        <v/>
      </c>
      <c r="S59" s="144" t="str">
        <f>IFERROR(INDEX(Расходка[Наименование расходного материала],MATCH(Расходка[№],Поиск_расходки[Индекс2],0)),"")</f>
        <v/>
      </c>
      <c r="T59" s="144" t="str">
        <f>IFERROR(INDEX(Расходка[Наименование расходного материала],MATCH(Расходка[№],Поиск_расходки[Индекс3],0)),"")</f>
        <v/>
      </c>
      <c r="U59" s="144" t="str">
        <f>IFERROR(INDEX(Расходка[Наименование расходного материала],MATCH(Расходка[№],Поиск_расходки[Индекс4],0)),"")</f>
        <v/>
      </c>
      <c r="V59" s="144" t="str">
        <f>IFERROR(INDEX(Расходка[Наименование расходного материала],MATCH(Расходка[№],Поиск_расходки[Индекс5],0)),"")</f>
        <v/>
      </c>
      <c r="W59" s="144" t="str">
        <f>IFERROR(INDEX(Расходка[Наименование расходного материала],MATCH(Расходка[№],Поиск_расходки[Индекс6],0)),"")</f>
        <v/>
      </c>
      <c r="X59" s="144" t="str">
        <f>IFERROR(INDEX(Расходка[Наименование расходного материала],MATCH(Расходка[№],Поиск_расходки[Индекс7],0)),"")</f>
        <v/>
      </c>
      <c r="Y59" s="144" t="str">
        <f>IFERROR(INDEX(Расходка[Наименование расходного материала],MATCH(Расходка[№],Поиск_расходки[Индекс8],0)),"")</f>
        <v/>
      </c>
      <c r="Z59" s="144" t="str">
        <f>IFERROR(INDEX(Расходка[Наименование расходного материала],MATCH(Расходка[№],Поиск_расходки[Индекс9],0)),"")</f>
        <v/>
      </c>
      <c r="AA59" s="144" t="str">
        <f>IFERROR(INDEX(Расходка[Наименование расходного материала],MATCH(Расходка[№],Поиск_расходки[Индекс10],0)),"")</f>
        <v/>
      </c>
      <c r="AB59" s="144" t="str">
        <f>IFERROR(INDEX(Расходка[Наименование расходного материала],MATCH(Расходка[№],Поиск_расходки[Индекс11],0)),"")</f>
        <v/>
      </c>
      <c r="AC59" s="144" t="str">
        <f>IFERROR(INDEX(Расходка[Наименование расходного материала],MATCH(Расходка[№],Поиск_расходки[Индекс12],0)),"")</f>
        <v/>
      </c>
      <c r="AD59" s="144" t="str">
        <f>IFERROR(INDEX(Расходка[Наименование расходного материала],MATCH(Расходка[№],Поиск_расходки[Индекс13],0)),"")</f>
        <v/>
      </c>
      <c r="AF59" s="4" t="s">
        <v>6</v>
      </c>
      <c r="AG59" s="4" t="s">
        <v>112</v>
      </c>
    </row>
    <row r="60" spans="1:33">
      <c r="A60">
        <v>59</v>
      </c>
      <c r="E60" s="142">
        <f>IF(ISNUMBER(SEARCH('Карта учёта'!$B$13,Расходка[[#This Row],[Наименование расходного материала]])),MAX($E$1:E59)+1,0)</f>
        <v>0</v>
      </c>
      <c r="F60" s="142">
        <f>IF(ISNUMBER(SEARCH('Карта учёта'!$B$14,Расходка[[#This Row],[Наименование расходного материала]])),MAX($F$1:F59)+1,0)</f>
        <v>0</v>
      </c>
      <c r="G60" s="142">
        <f>IF(ISNUMBER(SEARCH('Карта учёта'!$B$15,Расходка[Наименование расходного материала])),MAX($G$1:G59)+1,0)</f>
        <v>0</v>
      </c>
      <c r="H60" s="142">
        <f>IF(ISNUMBER(SEARCH('Карта учёта'!$B$16,Расходка[Наименование расходного материала])),MAX($H$1:H59)+1,0)</f>
        <v>0</v>
      </c>
      <c r="I60" s="142">
        <f>IF(ISNUMBER(SEARCH('Карта учёта'!$B$17,Расходка[Наименование расходного материала])),MAX($I$1:I59)+1,0)</f>
        <v>0</v>
      </c>
      <c r="J60" s="142">
        <f>IF(ISNUMBER(SEARCH('Карта учёта'!$B$18,Расходка[Наименование расходного материала])),MAX($J$1:J59)+1,0)</f>
        <v>0</v>
      </c>
      <c r="K60" s="142">
        <f>IF(ISNUMBER(SEARCH('Карта учёта'!$B$19,Расходка[Наименование расходного материала])),MAX($K$1:K59)+1,0)</f>
        <v>0</v>
      </c>
      <c r="L60" s="142">
        <f>IF(ISNUMBER(SEARCH('Карта учёта'!$B$20,Расходка[Наименование расходного материала])),MAX($L$1:L59)+1,0)</f>
        <v>0</v>
      </c>
      <c r="M60" s="142">
        <f>IF(ISNUMBER(SEARCH('Карта учёта'!$B$21,Расходка[Наименование расходного материала])),MAX($M$1:M59)+1,0)</f>
        <v>0</v>
      </c>
      <c r="N60" s="142">
        <f>IF(ISNUMBER(SEARCH('Карта учёта'!$B$22,Расходка[Наименование расходного материала])),MAX($N$1:N59)+1,0)</f>
        <v>0</v>
      </c>
      <c r="O60" s="142">
        <f>IF(ISNUMBER(SEARCH('Карта учёта'!$B$23,Расходка[Наименование расходного материала])),MAX($O$1:O59)+1,0)</f>
        <v>0</v>
      </c>
      <c r="P60" s="142">
        <f>IF(ISNUMBER(SEARCH('Карта учёта'!$B$24,Расходка[Наименование расходного материала])),MAX($P$1:P59)+1,0)</f>
        <v>0</v>
      </c>
      <c r="Q60" s="142">
        <f>IF(ISNUMBER(SEARCH('Карта учёта'!$B$25,Расходка[Наименование расходного материала])),MAX($Q$1:Q59)+1,0)</f>
        <v>0</v>
      </c>
      <c r="R60" s="144" t="str">
        <f>IFERROR(INDEX(Расходка[Наименование расходного материала],MATCH(Расходка[№],Поиск_расходки[Индекс1],0)),"")</f>
        <v/>
      </c>
      <c r="S60" s="144" t="str">
        <f>IFERROR(INDEX(Расходка[Наименование расходного материала],MATCH(Расходка[№],Поиск_расходки[Индекс2],0)),"")</f>
        <v/>
      </c>
      <c r="T60" s="144" t="str">
        <f>IFERROR(INDEX(Расходка[Наименование расходного материала],MATCH(Расходка[№],Поиск_расходки[Индекс3],0)),"")</f>
        <v/>
      </c>
      <c r="U60" s="144" t="str">
        <f>IFERROR(INDEX(Расходка[Наименование расходного материала],MATCH(Расходка[№],Поиск_расходки[Индекс4],0)),"")</f>
        <v/>
      </c>
      <c r="V60" s="144" t="str">
        <f>IFERROR(INDEX(Расходка[Наименование расходного материала],MATCH(Расходка[№],Поиск_расходки[Индекс5],0)),"")</f>
        <v/>
      </c>
      <c r="W60" s="144" t="str">
        <f>IFERROR(INDEX(Расходка[Наименование расходного материала],MATCH(Расходка[№],Поиск_расходки[Индекс6],0)),"")</f>
        <v/>
      </c>
      <c r="X60" s="144" t="str">
        <f>IFERROR(INDEX(Расходка[Наименование расходного материала],MATCH(Расходка[№],Поиск_расходки[Индекс7],0)),"")</f>
        <v/>
      </c>
      <c r="Y60" s="144" t="str">
        <f>IFERROR(INDEX(Расходка[Наименование расходного материала],MATCH(Расходка[№],Поиск_расходки[Индекс8],0)),"")</f>
        <v/>
      </c>
      <c r="Z60" s="144" t="str">
        <f>IFERROR(INDEX(Расходка[Наименование расходного материала],MATCH(Расходка[№],Поиск_расходки[Индекс9],0)),"")</f>
        <v/>
      </c>
      <c r="AA60" s="144" t="str">
        <f>IFERROR(INDEX(Расходка[Наименование расходного материала],MATCH(Расходка[№],Поиск_расходки[Индекс10],0)),"")</f>
        <v/>
      </c>
      <c r="AB60" s="144" t="str">
        <f>IFERROR(INDEX(Расходка[Наименование расходного материала],MATCH(Расходка[№],Поиск_расходки[Индекс11],0)),"")</f>
        <v/>
      </c>
      <c r="AC60" s="144" t="str">
        <f>IFERROR(INDEX(Расходка[Наименование расходного материала],MATCH(Расходка[№],Поиск_расходки[Индекс12],0)),"")</f>
        <v/>
      </c>
      <c r="AD60" s="144" t="str">
        <f>IFERROR(INDEX(Расходка[Наименование расходного материала],MATCH(Расходка[№],Поиск_расходки[Индекс13],0)),"")</f>
        <v/>
      </c>
      <c r="AF60" s="4" t="s">
        <v>6</v>
      </c>
      <c r="AG60" s="4" t="s">
        <v>161</v>
      </c>
    </row>
    <row r="61" spans="1:33">
      <c r="A61">
        <v>60</v>
      </c>
      <c r="E61" s="142">
        <f>IF(ISNUMBER(SEARCH('Карта учёта'!$B$13,Расходка[[#This Row],[Наименование расходного материала]])),MAX($E$1:E60)+1,0)</f>
        <v>0</v>
      </c>
      <c r="F61" s="142">
        <f>IF(ISNUMBER(SEARCH('Карта учёта'!$B$14,Расходка[[#This Row],[Наименование расходного материала]])),MAX($F$1:F60)+1,0)</f>
        <v>0</v>
      </c>
      <c r="G61" s="142">
        <f>IF(ISNUMBER(SEARCH('Карта учёта'!$B$15,Расходка[Наименование расходного материала])),MAX($G$1:G60)+1,0)</f>
        <v>0</v>
      </c>
      <c r="H61" s="142">
        <f>IF(ISNUMBER(SEARCH('Карта учёта'!$B$16,Расходка[Наименование расходного материала])),MAX($H$1:H60)+1,0)</f>
        <v>0</v>
      </c>
      <c r="I61" s="142">
        <f>IF(ISNUMBER(SEARCH('Карта учёта'!$B$17,Расходка[Наименование расходного материала])),MAX($I$1:I60)+1,0)</f>
        <v>0</v>
      </c>
      <c r="J61" s="142">
        <f>IF(ISNUMBER(SEARCH('Карта учёта'!$B$18,Расходка[Наименование расходного материала])),MAX($J$1:J60)+1,0)</f>
        <v>0</v>
      </c>
      <c r="K61" s="142">
        <f>IF(ISNUMBER(SEARCH('Карта учёта'!$B$19,Расходка[Наименование расходного материала])),MAX($K$1:K60)+1,0)</f>
        <v>0</v>
      </c>
      <c r="L61" s="142">
        <f>IF(ISNUMBER(SEARCH('Карта учёта'!$B$20,Расходка[Наименование расходного материала])),MAX($L$1:L60)+1,0)</f>
        <v>0</v>
      </c>
      <c r="M61" s="142">
        <f>IF(ISNUMBER(SEARCH('Карта учёта'!$B$21,Расходка[Наименование расходного материала])),MAX($M$1:M60)+1,0)</f>
        <v>0</v>
      </c>
      <c r="N61" s="142">
        <f>IF(ISNUMBER(SEARCH('Карта учёта'!$B$22,Расходка[Наименование расходного материала])),MAX($N$1:N60)+1,0)</f>
        <v>0</v>
      </c>
      <c r="O61" s="142">
        <f>IF(ISNUMBER(SEARCH('Карта учёта'!$B$23,Расходка[Наименование расходного материала])),MAX($O$1:O60)+1,0)</f>
        <v>0</v>
      </c>
      <c r="P61" s="142">
        <f>IF(ISNUMBER(SEARCH('Карта учёта'!$B$24,Расходка[Наименование расходного материала])),MAX($P$1:P60)+1,0)</f>
        <v>0</v>
      </c>
      <c r="Q61" s="142">
        <f>IF(ISNUMBER(SEARCH('Карта учёта'!$B$25,Расходка[Наименование расходного материала])),MAX($Q$1:Q60)+1,0)</f>
        <v>0</v>
      </c>
      <c r="R61" s="144" t="str">
        <f>IFERROR(INDEX(Расходка[Наименование расходного материала],MATCH(Расходка[№],Поиск_расходки[Индекс1],0)),"")</f>
        <v/>
      </c>
      <c r="S61" s="144" t="str">
        <f>IFERROR(INDEX(Расходка[Наименование расходного материала],MATCH(Расходка[№],Поиск_расходки[Индекс2],0)),"")</f>
        <v/>
      </c>
      <c r="T61" s="144" t="str">
        <f>IFERROR(INDEX(Расходка[Наименование расходного материала],MATCH(Расходка[№],Поиск_расходки[Индекс3],0)),"")</f>
        <v/>
      </c>
      <c r="U61" s="144" t="str">
        <f>IFERROR(INDEX(Расходка[Наименование расходного материала],MATCH(Расходка[№],Поиск_расходки[Индекс4],0)),"")</f>
        <v/>
      </c>
      <c r="V61" s="144" t="str">
        <f>IFERROR(INDEX(Расходка[Наименование расходного материала],MATCH(Расходка[№],Поиск_расходки[Индекс5],0)),"")</f>
        <v/>
      </c>
      <c r="W61" s="144" t="str">
        <f>IFERROR(INDEX(Расходка[Наименование расходного материала],MATCH(Расходка[№],Поиск_расходки[Индекс6],0)),"")</f>
        <v/>
      </c>
      <c r="X61" s="144" t="str">
        <f>IFERROR(INDEX(Расходка[Наименование расходного материала],MATCH(Расходка[№],Поиск_расходки[Индекс7],0)),"")</f>
        <v/>
      </c>
      <c r="Y61" s="144" t="str">
        <f>IFERROR(INDEX(Расходка[Наименование расходного материала],MATCH(Расходка[№],Поиск_расходки[Индекс8],0)),"")</f>
        <v/>
      </c>
      <c r="Z61" s="144" t="str">
        <f>IFERROR(INDEX(Расходка[Наименование расходного материала],MATCH(Расходка[№],Поиск_расходки[Индекс9],0)),"")</f>
        <v/>
      </c>
      <c r="AA61" s="144" t="str">
        <f>IFERROR(INDEX(Расходка[Наименование расходного материала],MATCH(Расходка[№],Поиск_расходки[Индекс10],0)),"")</f>
        <v/>
      </c>
      <c r="AB61" s="144" t="str">
        <f>IFERROR(INDEX(Расходка[Наименование расходного материала],MATCH(Расходка[№],Поиск_расходки[Индекс11],0)),"")</f>
        <v/>
      </c>
      <c r="AC61" s="144" t="str">
        <f>IFERROR(INDEX(Расходка[Наименование расходного материала],MATCH(Расходка[№],Поиск_расходки[Индекс12],0)),"")</f>
        <v/>
      </c>
      <c r="AD61" s="144" t="str">
        <f>IFERROR(INDEX(Расходка[Наименование расходного материала],MATCH(Расходка[№],Поиск_расходки[Индекс13],0)),"")</f>
        <v/>
      </c>
      <c r="AF61" s="4" t="s">
        <v>6</v>
      </c>
      <c r="AG61" s="4" t="s">
        <v>176</v>
      </c>
    </row>
    <row r="62" spans="1:33">
      <c r="E62" s="142">
        <f>IF(ISNUMBER(SEARCH('Карта учёта'!$B$13,Расходка[[#This Row],[Наименование расходного материала]])),MAX($E$1:E61)+1,0)</f>
        <v>0</v>
      </c>
      <c r="F62" s="142">
        <f>IF(ISNUMBER(SEARCH('Карта учёта'!$B$14,Расходка[[#This Row],[Наименование расходного материала]])),MAX($F$1:F61)+1,0)</f>
        <v>0</v>
      </c>
      <c r="G62" s="142">
        <f>IF(ISNUMBER(SEARCH('Карта учёта'!$B$15,Расходка[Наименование расходного материала])),MAX($G$1:G61)+1,0)</f>
        <v>0</v>
      </c>
      <c r="H62" s="142">
        <f>IF(ISNUMBER(SEARCH('Карта учёта'!$B$16,Расходка[Наименование расходного материала])),MAX($H$1:H61)+1,0)</f>
        <v>0</v>
      </c>
      <c r="I62" s="142">
        <f>IF(ISNUMBER(SEARCH('Карта учёта'!$B$17,Расходка[Наименование расходного материала])),MAX($I$1:I61)+1,0)</f>
        <v>0</v>
      </c>
      <c r="J62" s="142">
        <f>IF(ISNUMBER(SEARCH('Карта учёта'!$B$18,Расходка[Наименование расходного материала])),MAX($J$1:J61)+1,0)</f>
        <v>0</v>
      </c>
      <c r="K62" s="142">
        <f>IF(ISNUMBER(SEARCH('Карта учёта'!$B$19,Расходка[Наименование расходного материала])),MAX($K$1:K61)+1,0)</f>
        <v>0</v>
      </c>
      <c r="L62" s="142">
        <f>IF(ISNUMBER(SEARCH('Карта учёта'!$B$20,Расходка[Наименование расходного материала])),MAX($L$1:L61)+1,0)</f>
        <v>0</v>
      </c>
      <c r="M62" s="142">
        <f>IF(ISNUMBER(SEARCH('Карта учёта'!$B$21,Расходка[Наименование расходного материала])),MAX($M$1:M61)+1,0)</f>
        <v>0</v>
      </c>
      <c r="N62" s="142">
        <f>IF(ISNUMBER(SEARCH('Карта учёта'!$B$22,Расходка[Наименование расходного материала])),MAX($N$1:N61)+1,0)</f>
        <v>0</v>
      </c>
      <c r="O62" s="142">
        <f>IF(ISNUMBER(SEARCH('Карта учёта'!$B$23,Расходка[Наименование расходного материала])),MAX($O$1:O61)+1,0)</f>
        <v>0</v>
      </c>
      <c r="P62" s="142">
        <f>IF(ISNUMBER(SEARCH('Карта учёта'!$B$24,Расходка[Наименование расходного материала])),MAX($P$1:P61)+1,0)</f>
        <v>0</v>
      </c>
      <c r="Q62" s="142">
        <f>IF(ISNUMBER(SEARCH('Карта учёта'!$B$25,Расходка[Наименование расходного материала])),MAX($Q$1:Q61)+1,0)</f>
        <v>0</v>
      </c>
      <c r="R62" s="144" t="str">
        <f>IFERROR(INDEX(Расходка[Наименование расходного материала],MATCH(Расходка[№],Поиск_расходки[Индекс1],0)),"")</f>
        <v/>
      </c>
      <c r="S62" s="144" t="str">
        <f>IFERROR(INDEX(Расходка[Наименование расходного материала],MATCH(Расходка[№],Поиск_расходки[Индекс2],0)),"")</f>
        <v/>
      </c>
      <c r="T62" s="144" t="str">
        <f>IFERROR(INDEX(Расходка[Наименование расходного материала],MATCH(Расходка[№],Поиск_расходки[Индекс3],0)),"")</f>
        <v/>
      </c>
      <c r="U62" s="144" t="str">
        <f>IFERROR(INDEX(Расходка[Наименование расходного материала],MATCH(Расходка[№],Поиск_расходки[Индекс4],0)),"")</f>
        <v/>
      </c>
      <c r="V62" s="144" t="str">
        <f>IFERROR(INDEX(Расходка[Наименование расходного материала],MATCH(Расходка[№],Поиск_расходки[Индекс5],0)),"")</f>
        <v/>
      </c>
      <c r="W62" s="144" t="str">
        <f>IFERROR(INDEX(Расходка[Наименование расходного материала],MATCH(Расходка[№],Поиск_расходки[Индекс6],0)),"")</f>
        <v/>
      </c>
      <c r="X62" s="144" t="str">
        <f>IFERROR(INDEX(Расходка[Наименование расходного материала],MATCH(Расходка[№],Поиск_расходки[Индекс7],0)),"")</f>
        <v/>
      </c>
      <c r="Y62" s="144" t="str">
        <f>IFERROR(INDEX(Расходка[Наименование расходного материала],MATCH(Расходка[№],Поиск_расходки[Индекс8],0)),"")</f>
        <v/>
      </c>
      <c r="Z62" s="144" t="str">
        <f>IFERROR(INDEX(Расходка[Наименование расходного материала],MATCH(Расходка[№],Поиск_расходки[Индекс9],0)),"")</f>
        <v/>
      </c>
      <c r="AA62" s="144" t="str">
        <f>IFERROR(INDEX(Расходка[Наименование расходного материала],MATCH(Расходка[№],Поиск_расходки[Индекс10],0)),"")</f>
        <v/>
      </c>
      <c r="AB62" s="144" t="str">
        <f>IFERROR(INDEX(Расходка[Наименование расходного материала],MATCH(Расходка[№],Поиск_расходки[Индекс11],0)),"")</f>
        <v/>
      </c>
      <c r="AC62" s="144" t="str">
        <f>IFERROR(INDEX(Расходка[Наименование расходного материала],MATCH(Расходка[№],Поиск_расходки[Индекс12],0)),"")</f>
        <v/>
      </c>
      <c r="AD62" s="144" t="str">
        <f>IFERROR(INDEX(Расходка[Наименование расходного материала],MATCH(Расходка[№],Поиск_расходки[Индекс13],0)),"")</f>
        <v/>
      </c>
      <c r="AF62" s="4" t="s">
        <v>6</v>
      </c>
      <c r="AG62" s="4" t="s">
        <v>166</v>
      </c>
    </row>
    <row r="63" spans="1:33">
      <c r="E63" s="142">
        <f>IF(ISNUMBER(SEARCH('Карта учёта'!$B$13,Расходка[[#This Row],[Наименование расходного материала]])),MAX($E$1:E62)+1,0)</f>
        <v>0</v>
      </c>
      <c r="F63" s="142">
        <f>IF(ISNUMBER(SEARCH('Карта учёта'!$B$14,Расходка[[#This Row],[Наименование расходного материала]])),MAX($F$1:F62)+1,0)</f>
        <v>0</v>
      </c>
      <c r="G63" s="142">
        <f>IF(ISNUMBER(SEARCH('Карта учёта'!$B$15,Расходка[Наименование расходного материала])),MAX($G$1:G62)+1,0)</f>
        <v>0</v>
      </c>
      <c r="H63" s="142">
        <f>IF(ISNUMBER(SEARCH('Карта учёта'!$B$16,Расходка[Наименование расходного материала])),MAX($H$1:H62)+1,0)</f>
        <v>0</v>
      </c>
      <c r="I63" s="142">
        <f>IF(ISNUMBER(SEARCH('Карта учёта'!$B$17,Расходка[Наименование расходного материала])),MAX($I$1:I62)+1,0)</f>
        <v>0</v>
      </c>
      <c r="J63" s="142">
        <f>IF(ISNUMBER(SEARCH('Карта учёта'!$B$18,Расходка[Наименование расходного материала])),MAX($J$1:J62)+1,0)</f>
        <v>0</v>
      </c>
      <c r="K63" s="142">
        <f>IF(ISNUMBER(SEARCH('Карта учёта'!$B$19,Расходка[Наименование расходного материала])),MAX($K$1:K62)+1,0)</f>
        <v>0</v>
      </c>
      <c r="L63" s="142">
        <f>IF(ISNUMBER(SEARCH('Карта учёта'!$B$20,Расходка[Наименование расходного материала])),MAX($L$1:L62)+1,0)</f>
        <v>0</v>
      </c>
      <c r="M63" s="142">
        <f>IF(ISNUMBER(SEARCH('Карта учёта'!$B$21,Расходка[Наименование расходного материала])),MAX($M$1:M62)+1,0)</f>
        <v>0</v>
      </c>
      <c r="N63" s="142">
        <f>IF(ISNUMBER(SEARCH('Карта учёта'!$B$22,Расходка[Наименование расходного материала])),MAX($N$1:N62)+1,0)</f>
        <v>0</v>
      </c>
      <c r="O63" s="142">
        <f>IF(ISNUMBER(SEARCH('Карта учёта'!$B$23,Расходка[Наименование расходного материала])),MAX($O$1:O62)+1,0)</f>
        <v>0</v>
      </c>
      <c r="P63" s="142">
        <f>IF(ISNUMBER(SEARCH('Карта учёта'!$B$24,Расходка[Наименование расходного материала])),MAX($P$1:P62)+1,0)</f>
        <v>0</v>
      </c>
      <c r="Q63" s="142">
        <f>IF(ISNUMBER(SEARCH('Карта учёта'!$B$25,Расходка[Наименование расходного материала])),MAX($Q$1:Q62)+1,0)</f>
        <v>0</v>
      </c>
      <c r="R63" s="144" t="str">
        <f>IFERROR(INDEX(Расходка[Наименование расходного материала],MATCH(Расходка[№],Поиск_расходки[Индекс1],0)),"")</f>
        <v/>
      </c>
      <c r="S63" s="144" t="str">
        <f>IFERROR(INDEX(Расходка[Наименование расходного материала],MATCH(Расходка[№],Поиск_расходки[Индекс2],0)),"")</f>
        <v/>
      </c>
      <c r="T63" s="144" t="str">
        <f>IFERROR(INDEX(Расходка[Наименование расходного материала],MATCH(Расходка[№],Поиск_расходки[Индекс3],0)),"")</f>
        <v/>
      </c>
      <c r="U63" s="144" t="str">
        <f>IFERROR(INDEX(Расходка[Наименование расходного материала],MATCH(Расходка[№],Поиск_расходки[Индекс4],0)),"")</f>
        <v/>
      </c>
      <c r="V63" s="144" t="str">
        <f>IFERROR(INDEX(Расходка[Наименование расходного материала],MATCH(Расходка[№],Поиск_расходки[Индекс5],0)),"")</f>
        <v/>
      </c>
      <c r="W63" s="144" t="str">
        <f>IFERROR(INDEX(Расходка[Наименование расходного материала],MATCH(Расходка[№],Поиск_расходки[Индекс6],0)),"")</f>
        <v/>
      </c>
      <c r="X63" s="144" t="str">
        <f>IFERROR(INDEX(Расходка[Наименование расходного материала],MATCH(Расходка[№],Поиск_расходки[Индекс7],0)),"")</f>
        <v/>
      </c>
      <c r="Y63" s="144" t="str">
        <f>IFERROR(INDEX(Расходка[Наименование расходного материала],MATCH(Расходка[№],Поиск_расходки[Индекс8],0)),"")</f>
        <v/>
      </c>
      <c r="Z63" s="144" t="str">
        <f>IFERROR(INDEX(Расходка[Наименование расходного материала],MATCH(Расходка[№],Поиск_расходки[Индекс9],0)),"")</f>
        <v/>
      </c>
      <c r="AA63" s="144" t="str">
        <f>IFERROR(INDEX(Расходка[Наименование расходного материала],MATCH(Расходка[№],Поиск_расходки[Индекс10],0)),"")</f>
        <v/>
      </c>
      <c r="AB63" s="144" t="str">
        <f>IFERROR(INDEX(Расходка[Наименование расходного материала],MATCH(Расходка[№],Поиск_расходки[Индекс11],0)),"")</f>
        <v/>
      </c>
      <c r="AC63" s="144" t="str">
        <f>IFERROR(INDEX(Расходка[Наименование расходного материала],MATCH(Расходка[№],Поиск_расходки[Индекс12],0)),"")</f>
        <v/>
      </c>
      <c r="AD63" s="144" t="str">
        <f>IFERROR(INDEX(Расходка[Наименование расходного материала],MATCH(Расходка[№],Поиск_расходки[Индекс13],0)),"")</f>
        <v/>
      </c>
      <c r="AF63" s="4" t="s">
        <v>6</v>
      </c>
      <c r="AG63" s="4" t="s">
        <v>426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431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371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437</v>
      </c>
    </row>
  </sheetData>
  <sheetProtection sheet="1" objects="1" scenarios="1" formatCells="0" formatColumns="0"/>
  <phoneticPr fontId="15" type="noConversion"/>
  <dataValidations count="1">
    <dataValidation type="list" allowBlank="1" showInputMessage="1" showErrorMessage="1" sqref="B2:B61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58" zoomScale="90" zoomScaleNormal="90" workbookViewId="0">
      <selection activeCell="C80" sqref="C80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6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152</v>
      </c>
      <c r="B4" t="s">
        <v>144</v>
      </c>
      <c r="C4" s="14" t="str">
        <f>CONCATENATE(A4,B4)</f>
        <v xml:space="preserve">И/О заведующего отделения: А.В. Воронков </v>
      </c>
      <c r="E4" t="s">
        <v>235</v>
      </c>
    </row>
    <row r="5" spans="1:5">
      <c r="A5" t="s">
        <v>136</v>
      </c>
      <c r="B5" t="s">
        <v>146</v>
      </c>
      <c r="C5" t="str">
        <f t="shared" si="0"/>
        <v>Оператор: В.В. Анохин</v>
      </c>
      <c r="E5" t="s">
        <v>232</v>
      </c>
    </row>
    <row r="6" spans="1:5">
      <c r="A6" t="s">
        <v>136</v>
      </c>
      <c r="B6" t="s">
        <v>144</v>
      </c>
      <c r="C6" t="str">
        <f t="shared" si="0"/>
        <v xml:space="preserve">Оператор: А.В. Воронков </v>
      </c>
      <c r="E6" t="s">
        <v>369</v>
      </c>
    </row>
    <row r="7" spans="1:5">
      <c r="A7" t="s">
        <v>136</v>
      </c>
      <c r="B7" t="s">
        <v>147</v>
      </c>
      <c r="C7" t="str">
        <f t="shared" si="0"/>
        <v>Оператор: И.Н. Зимин</v>
      </c>
      <c r="E7" t="s">
        <v>242</v>
      </c>
    </row>
    <row r="8" spans="1:5">
      <c r="A8" t="s">
        <v>136</v>
      </c>
      <c r="B8" t="s">
        <v>135</v>
      </c>
      <c r="C8" t="str">
        <f t="shared" si="0"/>
        <v xml:space="preserve">Оператор: Д.В. Карчевский </v>
      </c>
      <c r="E8" t="s">
        <v>243</v>
      </c>
    </row>
    <row r="9" spans="1:5">
      <c r="A9" t="s">
        <v>136</v>
      </c>
      <c r="B9" t="s">
        <v>137</v>
      </c>
      <c r="C9" t="str">
        <f t="shared" si="0"/>
        <v xml:space="preserve">Оператор: В.Л. Мартынко </v>
      </c>
      <c r="E9" t="s">
        <v>244</v>
      </c>
    </row>
    <row r="10" spans="1:5">
      <c r="A10" t="s">
        <v>136</v>
      </c>
      <c r="B10" t="s">
        <v>142</v>
      </c>
      <c r="C10" t="str">
        <f t="shared" si="0"/>
        <v xml:space="preserve">Оператор: А.С. Меренков </v>
      </c>
      <c r="E10" t="s">
        <v>245</v>
      </c>
    </row>
    <row r="11" spans="1:5">
      <c r="A11" t="s">
        <v>136</v>
      </c>
      <c r="B11" t="s">
        <v>145</v>
      </c>
      <c r="C11" t="str">
        <f t="shared" si="0"/>
        <v xml:space="preserve">Оператор: О.В. Мещеряков </v>
      </c>
      <c r="E11" t="s">
        <v>246</v>
      </c>
    </row>
    <row r="12" spans="1:5">
      <c r="A12" t="s">
        <v>136</v>
      </c>
      <c r="B12" t="s">
        <v>143</v>
      </c>
      <c r="C12" t="str">
        <f t="shared" si="0"/>
        <v xml:space="preserve">Оператор: И.А. Московский </v>
      </c>
    </row>
    <row r="13" spans="1:5">
      <c r="A13" t="s">
        <v>136</v>
      </c>
      <c r="B13" t="s">
        <v>149</v>
      </c>
      <c r="C13" s="14" t="str">
        <f>CONCATENATE(A13,B13)</f>
        <v>Оператор: А.Ф. Паращенко</v>
      </c>
    </row>
    <row r="14" spans="1:5">
      <c r="A14" t="s">
        <v>136</v>
      </c>
      <c r="B14" t="s">
        <v>138</v>
      </c>
      <c r="C14" t="str">
        <f t="shared" si="0"/>
        <v xml:space="preserve">Оператор: А.С. Щербаков </v>
      </c>
    </row>
    <row r="15" spans="1:5">
      <c r="A15" t="s">
        <v>148</v>
      </c>
      <c r="B15" t="s">
        <v>150</v>
      </c>
      <c r="C15" t="str">
        <f t="shared" si="0"/>
        <v>Старшая мед.сетра: О.Н. Черткова</v>
      </c>
    </row>
    <row r="16" spans="1:5">
      <c r="A16" t="s">
        <v>151</v>
      </c>
      <c r="B16" t="s">
        <v>442</v>
      </c>
      <c r="C16" t="str">
        <f t="shared" si="0"/>
        <v xml:space="preserve">И/О старшей мед.сетры: А.А. Нефёдова </v>
      </c>
    </row>
    <row r="17" spans="1:3">
      <c r="A17" t="s">
        <v>151</v>
      </c>
      <c r="B17" t="s">
        <v>441</v>
      </c>
      <c r="C17" s="14" t="str">
        <f>CONCATENATE(A17,B17)</f>
        <v>И/О старшей мед.сетры: А.М. Казанцева</v>
      </c>
    </row>
    <row r="20" spans="1:3">
      <c r="A20" t="s">
        <v>237</v>
      </c>
      <c r="B20" t="s">
        <v>236</v>
      </c>
    </row>
    <row r="21" spans="1:3">
      <c r="A21" t="s">
        <v>232</v>
      </c>
      <c r="B21" t="s">
        <v>330</v>
      </c>
    </row>
    <row r="22" spans="1:3">
      <c r="A22" t="s">
        <v>232</v>
      </c>
      <c r="B22" t="s">
        <v>238</v>
      </c>
    </row>
    <row r="23" spans="1:3">
      <c r="A23" t="s">
        <v>232</v>
      </c>
      <c r="B23" t="s">
        <v>370</v>
      </c>
    </row>
    <row r="24" spans="1:3">
      <c r="A24" t="s">
        <v>232</v>
      </c>
      <c r="B24" t="s">
        <v>313</v>
      </c>
    </row>
    <row r="25" spans="1:3">
      <c r="A25" t="s">
        <v>232</v>
      </c>
      <c r="B25" t="s">
        <v>327</v>
      </c>
    </row>
    <row r="26" spans="1:3">
      <c r="A26" t="s">
        <v>232</v>
      </c>
      <c r="B26" t="s">
        <v>331</v>
      </c>
    </row>
    <row r="27" spans="1:3">
      <c r="A27" t="s">
        <v>232</v>
      </c>
      <c r="B27" t="s">
        <v>319</v>
      </c>
    </row>
    <row r="28" spans="1:3">
      <c r="A28" t="s">
        <v>232</v>
      </c>
      <c r="B28" t="s">
        <v>318</v>
      </c>
    </row>
    <row r="29" spans="1:3">
      <c r="A29" t="s">
        <v>232</v>
      </c>
      <c r="B29" t="s">
        <v>368</v>
      </c>
    </row>
    <row r="30" spans="1:3">
      <c r="A30" t="s">
        <v>232</v>
      </c>
      <c r="B30" t="s">
        <v>317</v>
      </c>
    </row>
    <row r="31" spans="1:3">
      <c r="A31" t="s">
        <v>232</v>
      </c>
      <c r="B31" t="s">
        <v>333</v>
      </c>
    </row>
    <row r="32" spans="1:3">
      <c r="A32" t="s">
        <v>232</v>
      </c>
      <c r="B32" t="s">
        <v>446</v>
      </c>
    </row>
    <row r="33" spans="1:2">
      <c r="A33" t="s">
        <v>232</v>
      </c>
      <c r="B33" t="s">
        <v>326</v>
      </c>
    </row>
    <row r="34" spans="1:2">
      <c r="A34" t="s">
        <v>232</v>
      </c>
      <c r="B34" t="s">
        <v>312</v>
      </c>
    </row>
    <row r="35" spans="1:2">
      <c r="A35" t="s">
        <v>232</v>
      </c>
      <c r="B35" t="s">
        <v>316</v>
      </c>
    </row>
    <row r="36" spans="1:2">
      <c r="A36" t="s">
        <v>232</v>
      </c>
      <c r="B36" t="s">
        <v>311</v>
      </c>
    </row>
    <row r="37" spans="1:2">
      <c r="A37" t="s">
        <v>232</v>
      </c>
      <c r="B37" t="s">
        <v>464</v>
      </c>
    </row>
    <row r="38" spans="1:2">
      <c r="A38" t="s">
        <v>232</v>
      </c>
      <c r="B38" t="s">
        <v>329</v>
      </c>
    </row>
    <row r="39" spans="1:2">
      <c r="A39" t="s">
        <v>232</v>
      </c>
      <c r="B39" t="s">
        <v>328</v>
      </c>
    </row>
    <row r="40" spans="1:2">
      <c r="A40" t="s">
        <v>232</v>
      </c>
      <c r="B40" t="s">
        <v>320</v>
      </c>
    </row>
    <row r="41" spans="1:2">
      <c r="A41" t="s">
        <v>232</v>
      </c>
      <c r="B41" t="s">
        <v>314</v>
      </c>
    </row>
    <row r="42" spans="1:2">
      <c r="A42" t="s">
        <v>232</v>
      </c>
      <c r="B42" t="s">
        <v>315</v>
      </c>
    </row>
    <row r="43" spans="1:2">
      <c r="A43" t="s">
        <v>369</v>
      </c>
      <c r="B43" t="s">
        <v>323</v>
      </c>
    </row>
    <row r="44" spans="1:2">
      <c r="A44" t="s">
        <v>369</v>
      </c>
      <c r="B44" t="s">
        <v>324</v>
      </c>
    </row>
    <row r="45" spans="1:2">
      <c r="A45" t="s">
        <v>369</v>
      </c>
      <c r="B45" t="s">
        <v>325</v>
      </c>
    </row>
    <row r="46" spans="1:2">
      <c r="A46" t="s">
        <v>369</v>
      </c>
      <c r="B46" t="s">
        <v>240</v>
      </c>
    </row>
    <row r="47" spans="1:2">
      <c r="A47" t="s">
        <v>369</v>
      </c>
      <c r="B47" t="s">
        <v>321</v>
      </c>
    </row>
    <row r="48" spans="1:2">
      <c r="A48" t="s">
        <v>369</v>
      </c>
      <c r="B48" t="s">
        <v>332</v>
      </c>
    </row>
    <row r="49" spans="1:2">
      <c r="A49" t="s">
        <v>369</v>
      </c>
      <c r="B49" t="s">
        <v>239</v>
      </c>
    </row>
    <row r="50" spans="1:2">
      <c r="A50" t="s">
        <v>369</v>
      </c>
      <c r="B50" t="s">
        <v>322</v>
      </c>
    </row>
    <row r="51" spans="1:2">
      <c r="A51" t="s">
        <v>369</v>
      </c>
      <c r="B51" t="s">
        <v>470</v>
      </c>
    </row>
    <row r="52" spans="1:2">
      <c r="A52" t="s">
        <v>369</v>
      </c>
      <c r="B52" t="s">
        <v>465</v>
      </c>
    </row>
    <row r="53" spans="1:2">
      <c r="A53" t="s">
        <v>233</v>
      </c>
      <c r="B53" t="s">
        <v>206</v>
      </c>
    </row>
    <row r="54" spans="1:2">
      <c r="A54" t="s">
        <v>233</v>
      </c>
      <c r="B54" t="s">
        <v>209</v>
      </c>
    </row>
    <row r="55" spans="1:2">
      <c r="A55" t="s">
        <v>233</v>
      </c>
      <c r="B55" t="s">
        <v>212</v>
      </c>
    </row>
    <row r="56" spans="1:2">
      <c r="A56" t="s">
        <v>233</v>
      </c>
      <c r="B56" t="s">
        <v>215</v>
      </c>
    </row>
    <row r="57" spans="1:2">
      <c r="A57" t="s">
        <v>233</v>
      </c>
      <c r="B57" t="s">
        <v>218</v>
      </c>
    </row>
    <row r="58" spans="1:2">
      <c r="A58" t="s">
        <v>233</v>
      </c>
      <c r="B58" t="s">
        <v>221</v>
      </c>
    </row>
    <row r="59" spans="1:2">
      <c r="A59" t="s">
        <v>233</v>
      </c>
      <c r="B59" t="s">
        <v>226</v>
      </c>
    </row>
    <row r="60" spans="1:2">
      <c r="A60" t="s">
        <v>233</v>
      </c>
      <c r="B60" t="s">
        <v>340</v>
      </c>
    </row>
    <row r="61" spans="1:2">
      <c r="A61" t="s">
        <v>233</v>
      </c>
      <c r="B61" t="s">
        <v>228</v>
      </c>
    </row>
    <row r="62" spans="1:2">
      <c r="A62" t="s">
        <v>233</v>
      </c>
      <c r="B62" t="s">
        <v>229</v>
      </c>
    </row>
    <row r="63" spans="1:2">
      <c r="A63" t="s">
        <v>233</v>
      </c>
      <c r="B63" t="s">
        <v>230</v>
      </c>
    </row>
    <row r="64" spans="1:2">
      <c r="A64" t="s">
        <v>233</v>
      </c>
      <c r="B64" t="s">
        <v>231</v>
      </c>
    </row>
    <row r="65" spans="1:2">
      <c r="A65" t="s">
        <v>233</v>
      </c>
      <c r="B65" t="s">
        <v>203</v>
      </c>
    </row>
    <row r="66" spans="1:2">
      <c r="A66" t="s">
        <v>233</v>
      </c>
      <c r="B66" t="s">
        <v>247</v>
      </c>
    </row>
    <row r="67" spans="1:2">
      <c r="A67" t="s">
        <v>234</v>
      </c>
      <c r="B67" t="s">
        <v>423</v>
      </c>
    </row>
    <row r="68" spans="1:2">
      <c r="A68" t="s">
        <v>234</v>
      </c>
      <c r="B68" t="s">
        <v>205</v>
      </c>
    </row>
    <row r="69" spans="1:2">
      <c r="A69" t="s">
        <v>234</v>
      </c>
      <c r="B69" t="s">
        <v>467</v>
      </c>
    </row>
    <row r="70" spans="1:2">
      <c r="A70" t="s">
        <v>234</v>
      </c>
      <c r="B70" t="s">
        <v>208</v>
      </c>
    </row>
    <row r="71" spans="1:2">
      <c r="A71" t="s">
        <v>234</v>
      </c>
      <c r="B71" t="s">
        <v>202</v>
      </c>
    </row>
    <row r="72" spans="1:2">
      <c r="A72" t="s">
        <v>234</v>
      </c>
      <c r="B72" t="s">
        <v>211</v>
      </c>
    </row>
    <row r="73" spans="1:2">
      <c r="A73" t="s">
        <v>234</v>
      </c>
      <c r="B73" t="s">
        <v>214</v>
      </c>
    </row>
    <row r="74" spans="1:2">
      <c r="A74" t="s">
        <v>234</v>
      </c>
      <c r="B74" t="s">
        <v>217</v>
      </c>
    </row>
    <row r="75" spans="1:2">
      <c r="A75" t="s">
        <v>234</v>
      </c>
      <c r="B75" t="s">
        <v>220</v>
      </c>
    </row>
    <row r="76" spans="1:2">
      <c r="A76" t="s">
        <v>234</v>
      </c>
      <c r="B76" t="s">
        <v>223</v>
      </c>
    </row>
    <row r="77" spans="1:2">
      <c r="A77" t="s">
        <v>234</v>
      </c>
      <c r="B77" t="s">
        <v>225</v>
      </c>
    </row>
    <row r="78" spans="1:2">
      <c r="A78" t="s">
        <v>246</v>
      </c>
      <c r="B78" t="s">
        <v>204</v>
      </c>
    </row>
    <row r="79" spans="1:2">
      <c r="A79" t="s">
        <v>246</v>
      </c>
      <c r="B79" t="s">
        <v>339</v>
      </c>
    </row>
    <row r="80" spans="1:2">
      <c r="A80" t="s">
        <v>246</v>
      </c>
      <c r="B80" t="s">
        <v>207</v>
      </c>
    </row>
    <row r="81" spans="1:2">
      <c r="A81" t="s">
        <v>246</v>
      </c>
      <c r="B81" t="s">
        <v>210</v>
      </c>
    </row>
    <row r="82" spans="1:2">
      <c r="A82" t="s">
        <v>246</v>
      </c>
      <c r="B82" t="s">
        <v>213</v>
      </c>
    </row>
    <row r="83" spans="1:2">
      <c r="A83" t="s">
        <v>246</v>
      </c>
      <c r="B83" t="s">
        <v>216</v>
      </c>
    </row>
    <row r="84" spans="1:2">
      <c r="A84" t="s">
        <v>246</v>
      </c>
      <c r="B84" t="s">
        <v>222</v>
      </c>
    </row>
    <row r="85" spans="1:2">
      <c r="A85" t="s">
        <v>246</v>
      </c>
      <c r="B85" t="s">
        <v>219</v>
      </c>
    </row>
    <row r="86" spans="1:2">
      <c r="A86" t="s">
        <v>246</v>
      </c>
      <c r="B86" t="s">
        <v>224</v>
      </c>
    </row>
    <row r="87" spans="1:2">
      <c r="A87" t="s">
        <v>246</v>
      </c>
      <c r="B87" t="s">
        <v>227</v>
      </c>
    </row>
  </sheetData>
  <sheetProtection sheet="1" objects="1" scenarios="1"/>
  <phoneticPr fontId="15" type="noConversion"/>
  <dataValidations count="1">
    <dataValidation type="list" allowBlank="1" showInputMessage="1" showErrorMessage="1" sqref="A21:A87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2022-12-23T10:51:06Z</cp:lastPrinted>
  <dcterms:created xsi:type="dcterms:W3CDTF">2015-06-05T18:19:34Z</dcterms:created>
  <dcterms:modified xsi:type="dcterms:W3CDTF">2022-12-23T11:07:51Z</dcterms:modified>
</cp:coreProperties>
</file>