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12\24\"/>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7" i="1" l="1"/>
  <c r="F57" i="1"/>
  <c r="G57" i="1"/>
  <c r="H57" i="1"/>
  <c r="I57" i="1"/>
  <c r="J57" i="1"/>
  <c r="K57" i="1"/>
  <c r="L57" i="1"/>
  <c r="M57" i="1"/>
  <c r="N57" i="1"/>
  <c r="O57" i="1"/>
  <c r="P57" i="1"/>
  <c r="Q57" i="1"/>
  <c r="E59" i="1"/>
  <c r="E60" i="1"/>
  <c r="E61" i="1"/>
  <c r="E62" i="1"/>
  <c r="E63" i="1"/>
  <c r="F59" i="1"/>
  <c r="F60" i="1"/>
  <c r="F61" i="1"/>
  <c r="F62" i="1"/>
  <c r="F63" i="1"/>
  <c r="G59" i="1"/>
  <c r="G60" i="1"/>
  <c r="G61" i="1"/>
  <c r="G62" i="1"/>
  <c r="G63" i="1"/>
  <c r="H59" i="1"/>
  <c r="H60" i="1"/>
  <c r="H61" i="1"/>
  <c r="H62" i="1"/>
  <c r="H63" i="1"/>
  <c r="I59" i="1"/>
  <c r="I60" i="1"/>
  <c r="I61" i="1"/>
  <c r="I62" i="1"/>
  <c r="I63" i="1"/>
  <c r="J59" i="1"/>
  <c r="J60" i="1"/>
  <c r="J61" i="1"/>
  <c r="J62" i="1"/>
  <c r="J63" i="1"/>
  <c r="K59" i="1"/>
  <c r="K60" i="1"/>
  <c r="K61" i="1"/>
  <c r="K62" i="1"/>
  <c r="K63" i="1"/>
  <c r="L59" i="1"/>
  <c r="L60" i="1"/>
  <c r="L61" i="1"/>
  <c r="L62" i="1"/>
  <c r="L63" i="1"/>
  <c r="M59" i="1"/>
  <c r="M60" i="1"/>
  <c r="M61" i="1"/>
  <c r="M62" i="1"/>
  <c r="M63" i="1"/>
  <c r="N59" i="1"/>
  <c r="N60" i="1"/>
  <c r="N61" i="1"/>
  <c r="N62" i="1"/>
  <c r="N63" i="1"/>
  <c r="O59" i="1"/>
  <c r="O60" i="1"/>
  <c r="O61" i="1"/>
  <c r="O62" i="1"/>
  <c r="O63" i="1"/>
  <c r="P59" i="1"/>
  <c r="P60" i="1"/>
  <c r="P61" i="1"/>
  <c r="P62" i="1"/>
  <c r="P63" i="1"/>
  <c r="Q59" i="1"/>
  <c r="Q60" i="1"/>
  <c r="Q61" i="1"/>
  <c r="Q62" i="1"/>
  <c r="Q63" i="1"/>
  <c r="R62" i="1"/>
  <c r="R63" i="1"/>
  <c r="S62" i="1"/>
  <c r="S63" i="1"/>
  <c r="T62" i="1"/>
  <c r="T63" i="1"/>
  <c r="U62" i="1"/>
  <c r="U63" i="1"/>
  <c r="V62" i="1"/>
  <c r="V63" i="1"/>
  <c r="W62" i="1"/>
  <c r="W63" i="1"/>
  <c r="X62" i="1"/>
  <c r="X63" i="1"/>
  <c r="Y62" i="1"/>
  <c r="Y63" i="1"/>
  <c r="Z62" i="1"/>
  <c r="Z63" i="1"/>
  <c r="AA62" i="1"/>
  <c r="AA63" i="1"/>
  <c r="AB62" i="1"/>
  <c r="AB63" i="1"/>
  <c r="AC62" i="1"/>
  <c r="AC63" i="1"/>
  <c r="AD62" i="1"/>
  <c r="AD63" i="1"/>
  <c r="C4" i="5" l="1"/>
  <c r="E58" i="1" l="1"/>
  <c r="F58" i="1"/>
  <c r="G58" i="1"/>
  <c r="H58" i="1"/>
  <c r="I58" i="1"/>
  <c r="J58" i="1"/>
  <c r="K58" i="1"/>
  <c r="L58" i="1"/>
  <c r="M58" i="1"/>
  <c r="N58" i="1"/>
  <c r="O58" i="1"/>
  <c r="P58" i="1"/>
  <c r="Q58" i="1"/>
  <c r="C17"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E7" i="1"/>
  <c r="I7" i="1"/>
  <c r="F7" i="1"/>
  <c r="J9" i="1"/>
  <c r="M7" i="1"/>
  <c r="M8" i="1" s="1"/>
  <c r="M9" i="1" s="1"/>
  <c r="O8" i="1"/>
  <c r="O9" i="1" s="1"/>
  <c r="O10" i="1" s="1"/>
  <c r="H8" i="1"/>
  <c r="P12" i="1"/>
  <c r="Q9" i="1"/>
  <c r="L9" i="1"/>
  <c r="K8" i="1"/>
  <c r="N10" i="1" l="1"/>
  <c r="E8" i="1"/>
  <c r="E9" i="1" s="1"/>
  <c r="E10" i="1" s="1"/>
  <c r="I8" i="1"/>
  <c r="I9" i="1" s="1"/>
  <c r="Q10" i="1"/>
  <c r="Q11" i="1" s="1"/>
  <c r="Q12" i="1" s="1"/>
  <c r="Q13" i="1" s="1"/>
  <c r="J10" i="1"/>
  <c r="G9" i="1"/>
  <c r="G10" i="1" s="1"/>
  <c r="H9" i="1"/>
  <c r="F8" i="1"/>
  <c r="M10" i="1"/>
  <c r="M11" i="1" s="1"/>
  <c r="M12" i="1" s="1"/>
  <c r="K9" i="1"/>
  <c r="P13" i="1"/>
  <c r="O11" i="1"/>
  <c r="L10" i="1"/>
  <c r="N11" i="1" l="1"/>
  <c r="N12" i="1" s="1"/>
  <c r="F9" i="1"/>
  <c r="F10" i="1" s="1"/>
  <c r="F11" i="1" s="1"/>
  <c r="F12" i="1" s="1"/>
  <c r="O12" i="1"/>
  <c r="J11" i="1"/>
  <c r="K10" i="1"/>
  <c r="I10" i="1"/>
  <c r="I11" i="1" s="1"/>
  <c r="I12" i="1" s="1"/>
  <c r="P14" i="1"/>
  <c r="P15" i="1" s="1"/>
  <c r="H10" i="1"/>
  <c r="H11" i="1" s="1"/>
  <c r="H12" i="1" s="1"/>
  <c r="H13" i="1" s="1"/>
  <c r="E11" i="1"/>
  <c r="G11" i="1"/>
  <c r="O13" i="1"/>
  <c r="O14" i="1" s="1"/>
  <c r="L11" i="1"/>
  <c r="L12" i="1" s="1"/>
  <c r="Q14" i="1"/>
  <c r="M13" i="1"/>
  <c r="M14" i="1" s="1"/>
  <c r="K11" i="1"/>
  <c r="N13" i="1" l="1"/>
  <c r="AA2" i="1" s="1"/>
  <c r="F13" i="1"/>
  <c r="F14" i="1" s="1"/>
  <c r="F15" i="1" s="1"/>
  <c r="I13" i="1"/>
  <c r="I14" i="1" s="1"/>
  <c r="J12" i="1"/>
  <c r="G12" i="1"/>
  <c r="G13" i="1" s="1"/>
  <c r="J13" i="1"/>
  <c r="J14" i="1" s="1"/>
  <c r="J15" i="1" s="1"/>
  <c r="J16" i="1" s="1"/>
  <c r="N14" i="1"/>
  <c r="N15" i="1" s="1"/>
  <c r="E12" i="1"/>
  <c r="H14" i="1"/>
  <c r="H15" i="1" s="1"/>
  <c r="M15" i="1"/>
  <c r="O15" i="1"/>
  <c r="L13" i="1"/>
  <c r="L14" i="1" s="1"/>
  <c r="L15" i="1" s="1"/>
  <c r="P16" i="1"/>
  <c r="Q15" i="1"/>
  <c r="K12" i="1"/>
  <c r="I15" i="1" l="1"/>
  <c r="J17" i="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4" i="1"/>
  <c r="AD6" i="1"/>
  <c r="AD3" i="1"/>
  <c r="AD5" i="1"/>
  <c r="AD7" i="1"/>
  <c r="AD13" i="1"/>
  <c r="M21" i="1"/>
  <c r="O20" i="1"/>
  <c r="N19" i="1"/>
  <c r="N20" i="1" s="1"/>
  <c r="J22" i="1"/>
  <c r="L18" i="1"/>
  <c r="G16" i="1"/>
  <c r="G17" i="1" s="1"/>
  <c r="F20" i="1"/>
  <c r="Q25" i="1" l="1"/>
  <c r="K25" i="1"/>
  <c r="K26" i="1" s="1"/>
  <c r="K27" i="1" s="1"/>
  <c r="E16" i="1"/>
  <c r="E17" i="1" s="1"/>
  <c r="H24" i="1"/>
  <c r="G18" i="1"/>
  <c r="G19" i="1" s="1"/>
  <c r="G20" i="1" s="1"/>
  <c r="I27" i="1"/>
  <c r="M22" i="1"/>
  <c r="O21" i="1"/>
  <c r="N21" i="1"/>
  <c r="N22" i="1" s="1"/>
  <c r="P23" i="1"/>
  <c r="J23" i="1"/>
  <c r="J24" i="1" s="1"/>
  <c r="L19" i="1"/>
  <c r="L20" i="1" s="1"/>
  <c r="F21" i="1"/>
  <c r="K28" i="1" l="1"/>
  <c r="Q26" i="1"/>
  <c r="G21" i="1"/>
  <c r="G22" i="1" s="1"/>
  <c r="G23" i="1" s="1"/>
  <c r="H25" i="1"/>
  <c r="E18" i="1"/>
  <c r="I28" i="1"/>
  <c r="K29" i="1"/>
  <c r="P24" i="1"/>
  <c r="M23" i="1"/>
  <c r="O22" i="1"/>
  <c r="J25" i="1"/>
  <c r="N23" i="1"/>
  <c r="L21" i="1"/>
  <c r="F22" i="1"/>
  <c r="Q27" i="1" l="1"/>
  <c r="H26" i="1"/>
  <c r="H27" i="1" s="1"/>
  <c r="H28" i="1" s="1"/>
  <c r="H29" i="1" s="1"/>
  <c r="E19" i="1"/>
  <c r="L22" i="1"/>
  <c r="L23" i="1" s="1"/>
  <c r="L24" i="1" s="1"/>
  <c r="M24" i="1"/>
  <c r="K30"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P25" i="1"/>
  <c r="N24" i="1"/>
  <c r="O23" i="1"/>
  <c r="O24" i="1" s="1"/>
  <c r="F23" i="1"/>
  <c r="F24" i="1" s="1"/>
  <c r="L25" i="1" l="1"/>
  <c r="L26" i="1" s="1"/>
  <c r="Q28" i="1"/>
  <c r="J47" i="1"/>
  <c r="J48" i="1" s="1"/>
  <c r="H30" i="1"/>
  <c r="H31" i="1" s="1"/>
  <c r="H32" i="1" s="1"/>
  <c r="E20" i="1"/>
  <c r="M25" i="1"/>
  <c r="M26" i="1" s="1"/>
  <c r="K31" i="1"/>
  <c r="I30" i="1"/>
  <c r="AA13" i="1"/>
  <c r="G25" i="1"/>
  <c r="G26" i="1" s="1"/>
  <c r="W2" i="1"/>
  <c r="P26" i="1"/>
  <c r="N25" i="1"/>
  <c r="AC4" i="1"/>
  <c r="AC3" i="1"/>
  <c r="AC13" i="1"/>
  <c r="AC5" i="1"/>
  <c r="AC6" i="1"/>
  <c r="AC7" i="1"/>
  <c r="AA4" i="1"/>
  <c r="AA3" i="1"/>
  <c r="AA6" i="1"/>
  <c r="AA5" i="1"/>
  <c r="O25" i="1"/>
  <c r="O26" i="1" s="1"/>
  <c r="F25" i="1"/>
  <c r="Q29" i="1" l="1"/>
  <c r="J49" i="1"/>
  <c r="J50" i="1" s="1"/>
  <c r="L27" i="1"/>
  <c r="L28" i="1" s="1"/>
  <c r="L29" i="1" s="1"/>
  <c r="Q30" i="1"/>
  <c r="E21"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M27" i="1"/>
  <c r="O27" i="1"/>
  <c r="P27" i="1"/>
  <c r="F26" i="1"/>
  <c r="F27" i="1" s="1"/>
  <c r="N26" i="1"/>
  <c r="AB2" i="1"/>
  <c r="AB5" i="1"/>
  <c r="AB4" i="1"/>
  <c r="AB3" i="1"/>
  <c r="AB7" i="1"/>
  <c r="AB6" i="1"/>
  <c r="AB13" i="1"/>
  <c r="J51" i="1" l="1"/>
  <c r="Q31" i="1"/>
  <c r="H47" i="1"/>
  <c r="H48" i="1" s="1"/>
  <c r="I47" i="1"/>
  <c r="I48" i="1" s="1"/>
  <c r="I49" i="1" s="1"/>
  <c r="I50" i="1" s="1"/>
  <c r="K43" i="1"/>
  <c r="V2" i="1"/>
  <c r="U2" i="1"/>
  <c r="E22" i="1"/>
  <c r="E23" i="1" s="1"/>
  <c r="E24" i="1" s="1"/>
  <c r="N27" i="1"/>
  <c r="M28" i="1"/>
  <c r="M29" i="1" s="1"/>
  <c r="L30" i="1"/>
  <c r="G29" i="1"/>
  <c r="F28" i="1"/>
  <c r="P28" i="1"/>
  <c r="O28" i="1"/>
  <c r="AA7" i="1"/>
  <c r="J52" i="1" l="1"/>
  <c r="J53" i="1" s="1"/>
  <c r="I51" i="1"/>
  <c r="H49" i="1"/>
  <c r="Q32" i="1"/>
  <c r="Q33" i="1" s="1"/>
  <c r="N28" i="1"/>
  <c r="K44" i="1"/>
  <c r="G30" i="1"/>
  <c r="G31" i="1" s="1"/>
  <c r="G32" i="1" s="1"/>
  <c r="G33" i="1" s="1"/>
  <c r="G34" i="1" s="1"/>
  <c r="G35" i="1" s="1"/>
  <c r="G36" i="1" s="1"/>
  <c r="G37" i="1" s="1"/>
  <c r="G38" i="1" s="1"/>
  <c r="G39" i="1" s="1"/>
  <c r="G40" i="1" s="1"/>
  <c r="G41" i="1" s="1"/>
  <c r="G42" i="1" s="1"/>
  <c r="E25" i="1"/>
  <c r="AD16" i="1"/>
  <c r="L31" i="1"/>
  <c r="L32" i="1" s="1"/>
  <c r="M30" i="1"/>
  <c r="F29" i="1"/>
  <c r="F30" i="1" s="1"/>
  <c r="P29" i="1"/>
  <c r="O29" i="1"/>
  <c r="N29" i="1" l="1"/>
  <c r="J54" i="1"/>
  <c r="J55" i="1" s="1"/>
  <c r="J56" i="1" s="1"/>
  <c r="I52" i="1"/>
  <c r="H50" i="1"/>
  <c r="Q34" i="1"/>
  <c r="K45" i="1"/>
  <c r="G43" i="1"/>
  <c r="G44" i="1" s="1"/>
  <c r="G45" i="1" s="1"/>
  <c r="E26" i="1"/>
  <c r="F31" i="1"/>
  <c r="F32" i="1" s="1"/>
  <c r="F33" i="1" s="1"/>
  <c r="F34" i="1" s="1"/>
  <c r="F35" i="1" s="1"/>
  <c r="F36" i="1" s="1"/>
  <c r="F37" i="1" s="1"/>
  <c r="F38" i="1" s="1"/>
  <c r="F39" i="1" s="1"/>
  <c r="F40" i="1" s="1"/>
  <c r="F41" i="1" s="1"/>
  <c r="F42" i="1" s="1"/>
  <c r="F43" i="1" s="1"/>
  <c r="F44" i="1" s="1"/>
  <c r="F45" i="1" s="1"/>
  <c r="L33" i="1"/>
  <c r="M31" i="1"/>
  <c r="N30" i="1"/>
  <c r="O30" i="1"/>
  <c r="P30" i="1"/>
  <c r="W49" i="1" l="1"/>
  <c r="W61" i="1"/>
  <c r="W56" i="1"/>
  <c r="W60" i="1"/>
  <c r="W47" i="1"/>
  <c r="W51" i="1"/>
  <c r="W58" i="1"/>
  <c r="W40" i="1"/>
  <c r="W43" i="1"/>
  <c r="W39" i="1"/>
  <c r="W42" i="1"/>
  <c r="W44" i="1"/>
  <c r="W41" i="1"/>
  <c r="W46" i="1"/>
  <c r="W45" i="1"/>
  <c r="W59" i="1"/>
  <c r="W48" i="1"/>
  <c r="W52" i="1"/>
  <c r="W55" i="1"/>
  <c r="W53" i="1"/>
  <c r="W57" i="1"/>
  <c r="W54" i="1"/>
  <c r="W50" i="1"/>
  <c r="I53" i="1"/>
  <c r="H51" i="1"/>
  <c r="H52" i="1" s="1"/>
  <c r="H53" i="1" s="1"/>
  <c r="H54" i="1" s="1"/>
  <c r="Q35" i="1"/>
  <c r="F46" i="1"/>
  <c r="F47" i="1" s="1"/>
  <c r="F48" i="1" s="1"/>
  <c r="F49" i="1" s="1"/>
  <c r="F50" i="1" s="1"/>
  <c r="G46" i="1"/>
  <c r="K46" i="1"/>
  <c r="T2" i="1"/>
  <c r="E27" i="1"/>
  <c r="M32" i="1"/>
  <c r="M33" i="1" s="1"/>
  <c r="L34" i="1"/>
  <c r="S2" i="1"/>
  <c r="P31" i="1"/>
  <c r="O31" i="1"/>
  <c r="N31" i="1"/>
  <c r="H55" i="1" l="1"/>
  <c r="H56" i="1" s="1"/>
  <c r="U60" i="1" s="1"/>
  <c r="I54" i="1"/>
  <c r="U52" i="1"/>
  <c r="F51" i="1"/>
  <c r="Q36" i="1"/>
  <c r="G47" i="1"/>
  <c r="K47" i="1"/>
  <c r="E28" i="1"/>
  <c r="L35" i="1"/>
  <c r="M34" i="1"/>
  <c r="O32" i="1"/>
  <c r="O33" i="1" s="1"/>
  <c r="N32" i="1"/>
  <c r="N33" i="1" s="1"/>
  <c r="P32" i="1"/>
  <c r="P33" i="1" s="1"/>
  <c r="U51" i="1" l="1"/>
  <c r="U40" i="1"/>
  <c r="U49" i="1"/>
  <c r="U43" i="1"/>
  <c r="U48" i="1"/>
  <c r="U44" i="1"/>
  <c r="U47" i="1"/>
  <c r="U39" i="1"/>
  <c r="U46" i="1"/>
  <c r="U41" i="1"/>
  <c r="U53" i="1"/>
  <c r="U50" i="1"/>
  <c r="U54" i="1"/>
  <c r="U45" i="1"/>
  <c r="U56" i="1"/>
  <c r="U58" i="1"/>
  <c r="U57" i="1"/>
  <c r="U42" i="1"/>
  <c r="U55" i="1"/>
  <c r="I55" i="1"/>
  <c r="I56" i="1" s="1"/>
  <c r="V45" i="1" s="1"/>
  <c r="U59" i="1"/>
  <c r="U61" i="1"/>
  <c r="F52" i="1"/>
  <c r="Q37" i="1"/>
  <c r="G48" i="1"/>
  <c r="K48" i="1"/>
  <c r="E29" i="1"/>
  <c r="E30" i="1" s="1"/>
  <c r="E31" i="1" s="1"/>
  <c r="L36" i="1"/>
  <c r="M35" i="1"/>
  <c r="P34" i="1"/>
  <c r="N34" i="1"/>
  <c r="O34" i="1"/>
  <c r="V41" i="1" l="1"/>
  <c r="V48" i="1"/>
  <c r="V57" i="1"/>
  <c r="V58" i="1"/>
  <c r="V54" i="1"/>
  <c r="V51" i="1"/>
  <c r="V44" i="1"/>
  <c r="V53" i="1"/>
  <c r="V40" i="1"/>
  <c r="V60" i="1"/>
  <c r="V56" i="1"/>
  <c r="V39" i="1"/>
  <c r="V42" i="1"/>
  <c r="V52" i="1"/>
  <c r="V49" i="1"/>
  <c r="V55" i="1"/>
  <c r="V50" i="1"/>
  <c r="V47" i="1"/>
  <c r="V43" i="1"/>
  <c r="V46" i="1"/>
  <c r="V59" i="1"/>
  <c r="V61" i="1"/>
  <c r="N35" i="1"/>
  <c r="F53" i="1"/>
  <c r="K49" i="1"/>
  <c r="K50" i="1" s="1"/>
  <c r="G49" i="1"/>
  <c r="O35" i="1"/>
  <c r="P35" i="1"/>
  <c r="Q38" i="1"/>
  <c r="E32" i="1"/>
  <c r="E33" i="1" s="1"/>
  <c r="E34" i="1" s="1"/>
  <c r="L37" i="1"/>
  <c r="AA16" i="1"/>
  <c r="AC16" i="1"/>
  <c r="AB16" i="1"/>
  <c r="M36" i="1"/>
  <c r="F54" i="1" l="1"/>
  <c r="F55" i="1" s="1"/>
  <c r="F56" i="1" s="1"/>
  <c r="P36" i="1"/>
  <c r="S41" i="1"/>
  <c r="S59" i="1"/>
  <c r="O36" i="1"/>
  <c r="N36" i="1"/>
  <c r="S56" i="1"/>
  <c r="S48" i="1"/>
  <c r="S53" i="1"/>
  <c r="S39" i="1"/>
  <c r="S52" i="1"/>
  <c r="S49" i="1"/>
  <c r="S51" i="1"/>
  <c r="S50" i="1"/>
  <c r="S57" i="1"/>
  <c r="K51" i="1"/>
  <c r="G50" i="1"/>
  <c r="Q39" i="1"/>
  <c r="L38" i="1"/>
  <c r="L39" i="1" s="1"/>
  <c r="E35" i="1"/>
  <c r="E36" i="1" s="1"/>
  <c r="M37" i="1"/>
  <c r="S58" i="1" l="1"/>
  <c r="S45" i="1"/>
  <c r="S42" i="1"/>
  <c r="S46" i="1"/>
  <c r="S44" i="1"/>
  <c r="S55" i="1"/>
  <c r="S47" i="1"/>
  <c r="S40" i="1"/>
  <c r="S43" i="1"/>
  <c r="S54" i="1"/>
  <c r="S60" i="1"/>
  <c r="S61" i="1"/>
  <c r="N37" i="1"/>
  <c r="O37" i="1"/>
  <c r="P37" i="1"/>
  <c r="K52" i="1"/>
  <c r="K53" i="1" s="1"/>
  <c r="X2" i="1"/>
  <c r="G51" i="1"/>
  <c r="Q40" i="1"/>
  <c r="L40" i="1"/>
  <c r="E37" i="1"/>
  <c r="E38" i="1" s="1"/>
  <c r="E39" i="1" s="1"/>
  <c r="E40" i="1" s="1"/>
  <c r="E41" i="1" s="1"/>
  <c r="M38" i="1"/>
  <c r="M39" i="1" s="1"/>
  <c r="M40" i="1" s="1"/>
  <c r="O38" i="1" l="1"/>
  <c r="N38" i="1"/>
  <c r="P38" i="1"/>
  <c r="G52" i="1"/>
  <c r="K54" i="1"/>
  <c r="Q41" i="1"/>
  <c r="E42" i="1"/>
  <c r="E43" i="1" s="1"/>
  <c r="E44" i="1" s="1"/>
  <c r="E45" i="1" s="1"/>
  <c r="E46" i="1" s="1"/>
  <c r="E47" i="1" s="1"/>
  <c r="E48" i="1" s="1"/>
  <c r="M41" i="1"/>
  <c r="L41" i="1"/>
  <c r="K55" i="1" l="1"/>
  <c r="K56" i="1" s="1"/>
  <c r="X44" i="1"/>
  <c r="X60" i="1"/>
  <c r="P39" i="1"/>
  <c r="O39" i="1"/>
  <c r="N39" i="1"/>
  <c r="X53" i="1"/>
  <c r="X46" i="1"/>
  <c r="X50" i="1"/>
  <c r="X48" i="1"/>
  <c r="X52" i="1"/>
  <c r="G53" i="1"/>
  <c r="X39" i="1"/>
  <c r="X47" i="1"/>
  <c r="X59" i="1"/>
  <c r="E49" i="1"/>
  <c r="E50" i="1" s="1"/>
  <c r="Q42" i="1"/>
  <c r="Q43" i="1"/>
  <c r="Z2"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X55" i="1" l="1"/>
  <c r="X42" i="1"/>
  <c r="X40" i="1"/>
  <c r="X51" i="1"/>
  <c r="X43" i="1"/>
  <c r="X41" i="1"/>
  <c r="X45" i="1"/>
  <c r="X58" i="1"/>
  <c r="X49" i="1"/>
  <c r="X57" i="1"/>
  <c r="X56" i="1"/>
  <c r="X54" i="1"/>
  <c r="X61" i="1"/>
  <c r="N40" i="1"/>
  <c r="O40" i="1"/>
  <c r="P40" i="1"/>
  <c r="G54" i="1"/>
  <c r="G55" i="1" s="1"/>
  <c r="G56" i="1" s="1"/>
  <c r="T34" i="1" s="1"/>
  <c r="E51" i="1"/>
  <c r="Q44" i="1"/>
  <c r="AA9" i="1"/>
  <c r="AA11" i="1"/>
  <c r="AA8" i="1"/>
  <c r="AC11" i="1"/>
  <c r="AC8" i="1"/>
  <c r="AC9" i="1"/>
  <c r="M43" i="1"/>
  <c r="L43" i="1"/>
  <c r="T6" i="1"/>
  <c r="T9" i="1"/>
  <c r="T30" i="1"/>
  <c r="T19" i="1"/>
  <c r="T28" i="1"/>
  <c r="T13" i="1"/>
  <c r="T27" i="1"/>
  <c r="T31" i="1" l="1"/>
  <c r="T18" i="1"/>
  <c r="T8" i="1"/>
  <c r="T14" i="1"/>
  <c r="T38" i="1"/>
  <c r="T16" i="1"/>
  <c r="T25" i="1"/>
  <c r="T35" i="1"/>
  <c r="T32" i="1"/>
  <c r="T29" i="1"/>
  <c r="T10" i="1"/>
  <c r="T22" i="1"/>
  <c r="T26" i="1"/>
  <c r="T7" i="1"/>
  <c r="T17" i="1"/>
  <c r="T21" i="1"/>
  <c r="T36" i="1"/>
  <c r="T33" i="1"/>
  <c r="T20" i="1"/>
  <c r="T23" i="1"/>
  <c r="T12" i="1"/>
  <c r="T11" i="1"/>
  <c r="T24" i="1"/>
  <c r="T5" i="1"/>
  <c r="T15" i="1"/>
  <c r="T37" i="1"/>
  <c r="T4" i="1"/>
  <c r="T3" i="1"/>
  <c r="T49" i="1"/>
  <c r="T61" i="1"/>
  <c r="O41" i="1"/>
  <c r="N41" i="1"/>
  <c r="T39" i="1"/>
  <c r="T60" i="1"/>
  <c r="P41" i="1"/>
  <c r="T47" i="1"/>
  <c r="T46" i="1"/>
  <c r="T56" i="1"/>
  <c r="T59" i="1"/>
  <c r="T48" i="1"/>
  <c r="T42" i="1"/>
  <c r="T51" i="1"/>
  <c r="T54" i="1"/>
  <c r="T41" i="1"/>
  <c r="T45" i="1"/>
  <c r="T53" i="1"/>
  <c r="T44" i="1"/>
  <c r="T43" i="1"/>
  <c r="T50" i="1"/>
  <c r="T52" i="1"/>
  <c r="T55" i="1"/>
  <c r="T40" i="1"/>
  <c r="T57" i="1"/>
  <c r="T58" i="1"/>
  <c r="E52" i="1"/>
  <c r="Q45" i="1"/>
  <c r="Q46" i="1" s="1"/>
  <c r="Q47" i="1" s="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P42" i="1" l="1"/>
  <c r="N42" i="1"/>
  <c r="O42" i="1"/>
  <c r="E53" i="1"/>
  <c r="Q48" i="1"/>
  <c r="AB9" i="1"/>
  <c r="AB11" i="1"/>
  <c r="AB8" i="1"/>
  <c r="AD8" i="1"/>
  <c r="AD9" i="1"/>
  <c r="AD11"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P43" i="1" l="1"/>
  <c r="P44" i="1" s="1"/>
  <c r="Q49" i="1"/>
  <c r="N43" i="1"/>
  <c r="O43" i="1"/>
  <c r="E54" i="1"/>
  <c r="M49" i="1"/>
  <c r="L48" i="1"/>
  <c r="Y2"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E55" i="1" l="1"/>
  <c r="O44" i="1"/>
  <c r="O45" i="1" s="1"/>
  <c r="O46" i="1" s="1"/>
  <c r="N44" i="1"/>
  <c r="N45" i="1" s="1"/>
  <c r="N46" i="1" s="1"/>
  <c r="N47" i="1" s="1"/>
  <c r="Q50" i="1"/>
  <c r="P4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R2" i="1" l="1"/>
  <c r="E56" i="1"/>
  <c r="P46" i="1"/>
  <c r="Q51" i="1"/>
  <c r="O47" i="1"/>
  <c r="N48" i="1"/>
  <c r="M51" i="1"/>
  <c r="M52" i="1" s="1"/>
  <c r="M53" i="1" s="1"/>
  <c r="L50" i="1"/>
  <c r="R3" i="1" l="1"/>
  <c r="R5" i="1"/>
  <c r="R4" i="1"/>
  <c r="R45" i="1"/>
  <c r="R14" i="1"/>
  <c r="R50" i="1"/>
  <c r="R10" i="1"/>
  <c r="R11" i="1"/>
  <c r="R32" i="1"/>
  <c r="R34" i="1"/>
  <c r="R23" i="1"/>
  <c r="R37" i="1"/>
  <c r="R40" i="1"/>
  <c r="R53" i="1"/>
  <c r="R46" i="1"/>
  <c r="R33" i="1"/>
  <c r="R38" i="1"/>
  <c r="R9" i="1"/>
  <c r="R24" i="1"/>
  <c r="R7" i="1"/>
  <c r="R27" i="1"/>
  <c r="R18" i="1"/>
  <c r="R44" i="1"/>
  <c r="R25" i="1"/>
  <c r="R29" i="1"/>
  <c r="R17" i="1"/>
  <c r="R54" i="1"/>
  <c r="R43" i="1"/>
  <c r="R16" i="1"/>
  <c r="R30" i="1"/>
  <c r="R52" i="1"/>
  <c r="R49" i="1"/>
  <c r="R36" i="1"/>
  <c r="R6" i="1"/>
  <c r="R21" i="1"/>
  <c r="R22" i="1"/>
  <c r="R51" i="1"/>
  <c r="R13" i="1"/>
  <c r="R48" i="1"/>
  <c r="R15" i="1"/>
  <c r="R8" i="1"/>
  <c r="R12" i="1"/>
  <c r="R39" i="1"/>
  <c r="R47" i="1"/>
  <c r="R26" i="1"/>
  <c r="R20" i="1"/>
  <c r="R31" i="1"/>
  <c r="R41" i="1"/>
  <c r="R28" i="1"/>
  <c r="R42" i="1"/>
  <c r="R35" i="1"/>
  <c r="R19" i="1"/>
  <c r="R55" i="1"/>
  <c r="R60" i="1"/>
  <c r="R56" i="1"/>
  <c r="R58" i="1"/>
  <c r="R59" i="1"/>
  <c r="R57" i="1"/>
  <c r="R61" i="1"/>
  <c r="Q52" i="1"/>
  <c r="O48" i="1"/>
  <c r="N49" i="1"/>
  <c r="P47" i="1"/>
  <c r="M54" i="1"/>
  <c r="M55" i="1" s="1"/>
  <c r="L51" i="1"/>
  <c r="L52" i="1" s="1"/>
  <c r="L53" i="1" s="1"/>
  <c r="M56" i="1" l="1"/>
  <c r="Z61" i="1" s="1"/>
  <c r="N50" i="1"/>
  <c r="N51" i="1" s="1"/>
  <c r="Q53" i="1"/>
  <c r="P48" i="1"/>
  <c r="O49" i="1"/>
  <c r="Z36" i="1"/>
  <c r="Z9" i="1"/>
  <c r="Z10" i="1"/>
  <c r="Z8" i="1"/>
  <c r="Z3" i="1"/>
  <c r="Z26" i="1"/>
  <c r="Z15" i="1"/>
  <c r="Z5" i="1"/>
  <c r="Z6" i="1"/>
  <c r="Z46" i="1"/>
  <c r="Z12" i="1"/>
  <c r="Z13" i="1"/>
  <c r="Z11" i="1"/>
  <c r="Z4" i="1"/>
  <c r="Z7" i="1"/>
  <c r="Z16" i="1"/>
  <c r="Z20" i="1"/>
  <c r="Z59" i="1"/>
  <c r="Z47" i="1"/>
  <c r="Z30" i="1"/>
  <c r="Z33" i="1"/>
  <c r="Z35" i="1"/>
  <c r="Z40" i="1"/>
  <c r="Z43" i="1"/>
  <c r="Z31" i="1"/>
  <c r="Z38" i="1"/>
  <c r="Z34" i="1"/>
  <c r="Z32" i="1"/>
  <c r="Z17" i="1"/>
  <c r="Z49" i="1"/>
  <c r="Z39" i="1"/>
  <c r="Z22" i="1"/>
  <c r="Z37" i="1"/>
  <c r="Z53" i="1"/>
  <c r="Z52" i="1"/>
  <c r="Z54" i="1"/>
  <c r="Z42" i="1"/>
  <c r="Z18" i="1"/>
  <c r="Z29" i="1"/>
  <c r="Z24" i="1"/>
  <c r="Z48" i="1"/>
  <c r="Z19" i="1"/>
  <c r="Z23" i="1"/>
  <c r="Z25" i="1"/>
  <c r="Z27" i="1"/>
  <c r="Z21" i="1"/>
  <c r="Z41" i="1"/>
  <c r="Z44" i="1"/>
  <c r="Z50" i="1"/>
  <c r="Z28" i="1"/>
  <c r="Z51" i="1"/>
  <c r="L54" i="1"/>
  <c r="Z45" i="1"/>
  <c r="Z14" i="1"/>
  <c r="Z57" i="1"/>
  <c r="Z55" i="1"/>
  <c r="Z56" i="1"/>
  <c r="Z58" i="1"/>
  <c r="Z60" i="1" l="1"/>
  <c r="O50" i="1"/>
  <c r="O51" i="1" s="1"/>
  <c r="O52" i="1" s="1"/>
  <c r="O53" i="1" s="1"/>
  <c r="O54" i="1" s="1"/>
  <c r="N52" i="1"/>
  <c r="AB10" i="1"/>
  <c r="O55" i="1"/>
  <c r="AB14" i="1"/>
  <c r="AB58" i="1"/>
  <c r="AA17" i="1"/>
  <c r="AA38" i="1"/>
  <c r="L55" i="1"/>
  <c r="AA58" i="1"/>
  <c r="P49" i="1"/>
  <c r="P50" i="1" s="1"/>
  <c r="P51" i="1" s="1"/>
  <c r="P52" i="1" s="1"/>
  <c r="P53" i="1" s="1"/>
  <c r="P54" i="1" s="1"/>
  <c r="P55" i="1" s="1"/>
  <c r="Q54" i="1"/>
  <c r="AD10" i="1"/>
  <c r="AA14" i="1"/>
  <c r="AA27" i="1"/>
  <c r="L56" i="1" l="1"/>
  <c r="Y5" i="1" s="1"/>
  <c r="Y57" i="1"/>
  <c r="P56" i="1"/>
  <c r="O56" i="1"/>
  <c r="N53" i="1"/>
  <c r="AB47" i="1"/>
  <c r="AA48" i="1"/>
  <c r="Y33" i="1"/>
  <c r="Y53" i="1"/>
  <c r="Y22" i="1"/>
  <c r="AB27" i="1"/>
  <c r="AB49" i="1"/>
  <c r="AB51" i="1"/>
  <c r="AC60" i="1"/>
  <c r="AC59" i="1"/>
  <c r="AC18" i="1"/>
  <c r="AC21" i="1"/>
  <c r="AC19" i="1"/>
  <c r="AC25" i="1"/>
  <c r="AC39" i="1"/>
  <c r="AC29" i="1"/>
  <c r="AC31" i="1"/>
  <c r="AC32" i="1"/>
  <c r="AC22" i="1"/>
  <c r="AC17" i="1"/>
  <c r="AC40" i="1"/>
  <c r="AC46" i="1"/>
  <c r="AC44" i="1"/>
  <c r="AC41" i="1"/>
  <c r="AC43" i="1"/>
  <c r="AC33" i="1"/>
  <c r="AC36" i="1"/>
  <c r="AC34" i="1"/>
  <c r="AC42" i="1"/>
  <c r="AC38" i="1"/>
  <c r="AC50" i="1"/>
  <c r="AC23" i="1"/>
  <c r="AC35" i="1"/>
  <c r="AC27" i="1"/>
  <c r="AC48" i="1"/>
  <c r="AC45" i="1"/>
  <c r="AC10" i="1"/>
  <c r="AC49" i="1"/>
  <c r="AC28" i="1"/>
  <c r="AC56" i="1"/>
  <c r="AC51" i="1"/>
  <c r="Y42" i="1"/>
  <c r="Y21" i="1"/>
  <c r="Y54" i="1"/>
  <c r="Y18" i="1"/>
  <c r="Y19" i="1"/>
  <c r="Y36" i="1"/>
  <c r="Y56" i="1"/>
  <c r="Y46" i="1"/>
  <c r="AC54" i="1"/>
  <c r="AC53" i="1"/>
  <c r="AC55" i="1"/>
  <c r="AB59" i="1"/>
  <c r="AB60" i="1"/>
  <c r="AB18" i="1"/>
  <c r="AB21" i="1"/>
  <c r="AB19" i="1"/>
  <c r="AB25" i="1"/>
  <c r="AB31" i="1"/>
  <c r="AB29" i="1"/>
  <c r="AB22" i="1"/>
  <c r="AB17" i="1"/>
  <c r="AB36" i="1"/>
  <c r="AB34" i="1"/>
  <c r="AB38" i="1"/>
  <c r="AB40" i="1"/>
  <c r="AB41" i="1"/>
  <c r="AB32" i="1"/>
  <c r="AB39" i="1"/>
  <c r="AB43" i="1"/>
  <c r="AB42" i="1"/>
  <c r="AB33" i="1"/>
  <c r="AB45" i="1"/>
  <c r="AB35" i="1"/>
  <c r="AB44" i="1"/>
  <c r="AB54" i="1"/>
  <c r="AB48" i="1"/>
  <c r="AB23" i="1"/>
  <c r="AB24" i="1"/>
  <c r="Q55" i="1"/>
  <c r="AD14" i="1"/>
  <c r="AC58" i="1"/>
  <c r="AC20" i="1"/>
  <c r="AC52" i="1"/>
  <c r="AC24" i="1"/>
  <c r="AC14" i="1"/>
  <c r="AC57" i="1"/>
  <c r="AB46" i="1"/>
  <c r="AB53" i="1"/>
  <c r="AB20" i="1"/>
  <c r="AB50" i="1"/>
  <c r="Y7" i="1" l="1"/>
  <c r="Y13" i="1"/>
  <c r="Y6" i="1"/>
  <c r="Y27" i="1"/>
  <c r="Y40" i="1"/>
  <c r="Y23" i="1"/>
  <c r="Y24" i="1"/>
  <c r="Y49" i="1"/>
  <c r="Y39" i="1"/>
  <c r="Y48" i="1"/>
  <c r="Y32" i="1"/>
  <c r="Y60" i="1"/>
  <c r="Y31" i="1"/>
  <c r="Y34" i="1"/>
  <c r="Y58" i="1"/>
  <c r="Y26" i="1"/>
  <c r="Y37" i="1"/>
  <c r="Y12" i="1"/>
  <c r="Y9" i="1"/>
  <c r="Y3" i="1"/>
  <c r="Y4" i="1"/>
  <c r="Y38" i="1"/>
  <c r="Y8" i="1"/>
  <c r="Y10" i="1"/>
  <c r="Y17" i="1"/>
  <c r="Y14" i="1"/>
  <c r="Y15" i="1"/>
  <c r="Y16" i="1"/>
  <c r="Y11" i="1"/>
  <c r="AC30" i="1"/>
  <c r="AC12" i="1"/>
  <c r="AB30" i="1"/>
  <c r="AB12" i="1"/>
  <c r="N54" i="1"/>
  <c r="AA10" i="1"/>
  <c r="Y61" i="1"/>
  <c r="Y50" i="1"/>
  <c r="Y45" i="1"/>
  <c r="Y44" i="1"/>
  <c r="Y35" i="1"/>
  <c r="Y41" i="1"/>
  <c r="Y28" i="1"/>
  <c r="Y47" i="1"/>
  <c r="Y29" i="1"/>
  <c r="Y59" i="1"/>
  <c r="Y52" i="1"/>
  <c r="Y51" i="1"/>
  <c r="Y20" i="1"/>
  <c r="Y25" i="1"/>
  <c r="Y55" i="1"/>
  <c r="Y30" i="1"/>
  <c r="Q56" i="1"/>
  <c r="AB61" i="1"/>
  <c r="AB15" i="1"/>
  <c r="AB26" i="1"/>
  <c r="AB37" i="1"/>
  <c r="AB28" i="1"/>
  <c r="AB56" i="1"/>
  <c r="AB55" i="1"/>
  <c r="AB52" i="1"/>
  <c r="AC61" i="1"/>
  <c r="AC15" i="1"/>
  <c r="AC26" i="1"/>
  <c r="AC37" i="1"/>
  <c r="AC47" i="1"/>
  <c r="Y43" i="1"/>
  <c r="AB57" i="1"/>
  <c r="AD49" i="1"/>
  <c r="AD58" i="1"/>
  <c r="AD50" i="1"/>
  <c r="AD59" i="1"/>
  <c r="AD60" i="1"/>
  <c r="AD19" i="1"/>
  <c r="AD18" i="1"/>
  <c r="AD21" i="1"/>
  <c r="AD25" i="1"/>
  <c r="AD29" i="1"/>
  <c r="AD17" i="1"/>
  <c r="AD32" i="1"/>
  <c r="AD31" i="1"/>
  <c r="AD34" i="1"/>
  <c r="AD36" i="1"/>
  <c r="AD33" i="1"/>
  <c r="AD38" i="1"/>
  <c r="AD39" i="1"/>
  <c r="AD41" i="1"/>
  <c r="AD27" i="1"/>
  <c r="AD55" i="1"/>
  <c r="AD54" i="1"/>
  <c r="AD48" i="1"/>
  <c r="AD40" i="1"/>
  <c r="AD35" i="1"/>
  <c r="AD45" i="1"/>
  <c r="AD42" i="1"/>
  <c r="AD56" i="1"/>
  <c r="AD53" i="1"/>
  <c r="AD28" i="1"/>
  <c r="AD51" i="1"/>
  <c r="AD23" i="1"/>
  <c r="AD43" i="1"/>
  <c r="AD44" i="1"/>
  <c r="AD46" i="1"/>
  <c r="AD52" i="1"/>
  <c r="AD22" i="1"/>
  <c r="AD20" i="1"/>
  <c r="AD24" i="1" l="1"/>
  <c r="AD12" i="1"/>
  <c r="AD30" i="1"/>
  <c r="AD61" i="1"/>
  <c r="AD15" i="1"/>
  <c r="AD26" i="1"/>
  <c r="AD37" i="1"/>
  <c r="AD47" i="1"/>
  <c r="N55" i="1"/>
  <c r="AD57" i="1"/>
  <c r="AA31" i="1" l="1"/>
  <c r="N56" i="1"/>
  <c r="AA12" i="1" s="1"/>
  <c r="AA28" i="1"/>
  <c r="AA60" i="1"/>
  <c r="AA19" i="1"/>
  <c r="AA32" i="1"/>
  <c r="AA35" i="1"/>
  <c r="AA33" i="1"/>
  <c r="AA45" i="1"/>
  <c r="AA24" i="1"/>
  <c r="AA50" i="1"/>
  <c r="AA59" i="1"/>
  <c r="AA25" i="1"/>
  <c r="AA42" i="1"/>
  <c r="AA40" i="1"/>
  <c r="AA44" i="1"/>
  <c r="AA53" i="1"/>
  <c r="AA52" i="1"/>
  <c r="AA46" i="1"/>
  <c r="AA20" i="1"/>
  <c r="AA18" i="1"/>
  <c r="AA29" i="1"/>
  <c r="AA34" i="1"/>
  <c r="AA41" i="1"/>
  <c r="AA49" i="1"/>
  <c r="AA23" i="1"/>
  <c r="AA30" i="1"/>
  <c r="AA39" i="1"/>
  <c r="AA36" i="1"/>
  <c r="AA57" i="1"/>
  <c r="AA21" i="1"/>
  <c r="AA22" i="1"/>
  <c r="AA43" i="1"/>
  <c r="AA55" i="1"/>
  <c r="AA61" i="1" l="1"/>
  <c r="AA15" i="1"/>
  <c r="AA26" i="1"/>
  <c r="AA37" i="1"/>
  <c r="AA47" i="1"/>
  <c r="AA54" i="1"/>
  <c r="AA51" i="1"/>
  <c r="AA56"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<sst xmlns="http://schemas.openxmlformats.org/spreadsheetml/2006/main" count="784" uniqueCount="489">
  <si>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</si>
  <si>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</si>
  <si>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</si>
  <si>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</si>
  <si>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</si>
  <si>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</si>
  <si>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</si>
  <si>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</si>
  <si>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</si>
  <si>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</si>
  <si>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</si>
  <si>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</si>
  <si>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</si>
  <si>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</si>
  <si>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</si>
  <si>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</si>
  <si>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</si>
  <si>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</si>
  <si>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</si>
  <si>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</si>
  <si>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</si>
  <si>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</si>
  <si>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</si>
  <si>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</si>
  <si>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</si>
  <si>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</si>
  <si>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</si>
  <si>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</si>
  <si>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</si>
  <si>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</si>
  <si>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</si>
  <si>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</si>
  <si>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</si>
  <si>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</si>
  <si>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</si>
  <si>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</si>
  <si>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</si>
  <si>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</si>
  <si>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</si>
  <si>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</si>
  <si>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</si>
  <si>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</si>
  <si>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</si>
  <si>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</si>
  <si>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</si>
  <si>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</si>
  <si>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</si>
  <si>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</si>
  <si>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</si>
  <si>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</si>
  <si>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</si>
  <si>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</si>
  <si>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</si>
  <si>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</si>
  <si>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</si>
  <si>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</si>
  <si>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</si>
  <si>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</si>
  <si>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</si>
  <si>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</si>
  <si>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</si>
  <si>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</si>
  <si>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</si>
  <si>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</si>
  <si>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</si>
  <si>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</si>
  <si>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</si>
  <si>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</si>
  <si>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</si>
  <si>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</si>
  <si>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</si>
  <si>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</si>
  <si>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</si>
  <si>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</si>
  <si>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</si>
  <si>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</si>
  <si>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</si>
  <si>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</si>
  <si>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</si>
  <si>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</si>
  <si>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</si>
  <si>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</si>
  <si>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</si>
  <si>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</si>
  <si>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</si>
  <si>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</si>
  <si>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</si>
  <si>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</si>
  <si>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</si>
  <si>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</si>
  <si>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</si>
  <si>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</si>
  <si>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</si>
  <si>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</si>
  <si>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</si>
  <si>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</si>
  <si>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</si>
  <si>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</si>
  <si>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</si>
  <si>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</si>
  <si>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</si>
  <si>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</si>
  <si>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</si>
  <si>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</si>
  <si>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</si>
  <si>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</si>
  <si>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</si>
  <si>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</si>
  <si>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</si>
  <si>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</si>
  <si>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</si>
  <si>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</si>
  <si>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</si>
  <si>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</si>
  <si>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</si>
  <si>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</si>
  <si>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</si>
  <si>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</si>
  <si>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</si>
  <si>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</si>
  <si>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</si>
  <si>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</si>
  <si>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</si>
  <si>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</si>
  <si>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</si>
  <si>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</si>
  <si>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</si>
  <si>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</si>
  <si>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</si>
  <si>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</si>
  <si>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</si>
  <si>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</si>
  <si>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</si>
  <si>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</si>
  <si>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</si>
  <si>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</si>
  <si>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</si>
  <si>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</si>
  <si>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</si>
  <si>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</si>
  <si>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</si>
  <si>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</si>
  <si>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</si>
  <si>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</si>
  <si>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</si>
  <si>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</si>
  <si>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</si>
  <si>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</si>
  <si>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</si>
  <si>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</si>
  <si>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</si>
  <si>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</si>
  <si>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</si>
  <si>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</si>
  <si>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</si>
  <si>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</si>
  <si>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</si>
  <si>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</si>
  <si>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</si>
  <si>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</si>
  <si>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</si>
  <si>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</si>
  <si>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</si>
  <si>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</si>
  <si>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</si>
  <si>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</si>
  <si>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</si>
  <si>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</si>
  <si>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</si>
  <si>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</si>
  <si>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</si>
  <si>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</si>
  <si>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</si>
  <si>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</si>
  <si>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</si>
  <si>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</si>
  <si>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</si>
  <si>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</si>
  <si>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</si>
  <si>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</si>
  <si>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</si>
  <si>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</si>
  <si>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</si>
  <si>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</si>
  <si>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</si>
  <si>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</si>
  <si>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</si>
  <si>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</si>
  <si>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</si>
  <si>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</si>
  <si>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</si>
  <si>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</si>
  <si>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</si>
  <si>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</si>
  <si>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</si>
  <si>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</si>
  <si>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</si>
  <si>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</si>
  <si>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</si>
  <si>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</si>
  <si>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</si>
  <si>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</si>
  <si>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</si>
  <si>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</si>
  <si>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</si>
  <si>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</si>
  <si>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</si>
  <si>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</si>
  <si>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</si>
  <si>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</si>
  <si>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</si>
  <si>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</si>
  <si>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</si>
  <si>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</si>
  <si>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</si>
  <si>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</si>
  <si>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</si>
  <si>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</si>
  <si>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</si>
  <si>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</si>
  <si>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</si>
  <si>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</si>
  <si>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</si>
  <si>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</si>
  <si>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</si>
  <si>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</si>
  <si>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</si>
  <si>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</si>
  <si>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</si>
  <si>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</si>
  <si>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</si>
  <si>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</si>
  <si>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</si>
  <si>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</si>
  <si>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</si>
  <si>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</si>
  <si>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</si>
  <si>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</si>
  <si>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</si>
  <si>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</si>
  <si>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</si>
  <si>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</si>
  <si>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</si>
  <si>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</si>
  <si>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</si>
  <si>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</si>
  <si>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</si>
  <si>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</si>
  <si>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</si>
  <si>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</si>
  <si>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</si>
  <si>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</si>
  <si>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</si>
  <si>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</si>
  <si>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</si>
  <si>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</si>
  <si>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</si>
  <si>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</si>
  <si>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</si>
  <si>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</si>
  <si>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</si>
  <si>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</si>
  <si>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</si>
  <si>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</si>
  <si>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</si>
  <si>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</si>
  <si>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</si>
  <si>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</si>
  <si>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</si>
  <si>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</si>
  <si>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</si>
  <si>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</si>
  <si>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</si>
  <si>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</si>
  <si>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</si>
  <si>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</si>
  <si>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</si>
  <si>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</si>
  <si>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</si>
  <si>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</si>
  <si>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</si>
  <si>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</si>
  <si>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</si>
  <si>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</si>
  <si>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</si>
  <si>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</si>
  <si>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</si>
  <si>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</si>
  <si>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</si>
  <si>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</si>
  <si>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</si>
  <si>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</si>
  <si>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</si>
  <si>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</si>
  <si>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</si>
  <si>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</si>
  <si>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</si>
  <si>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</si>
  <si>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</si>
  <si>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</si>
  <si>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</si>
  <si>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</si>
  <si>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</si>
  <si>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</si>
  <si>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</si>
  <si>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</si>
  <si>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</si>
  <si>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</si>
  <si>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</si>
  <si>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</si>
  <si>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</si>
  <si>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</si>
  <si>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</si>
  <si>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</si>
  <si>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</si>
  <si>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</si>
  <si>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</si>
  <si>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</si>
  <si>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</si>
  <si>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</si>
  <si>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</si>
  <si>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</si>
  <si>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</si>
  <si>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</si>
  <si>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</si>
  <si>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</si>
  <si>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</si>
  <si>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</si>
  <si>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</si>
  <si>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</si>
  <si>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</si>
  <si>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</si>
  <si>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</si>
  <si>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</si>
  <si>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</si>
  <si>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</si>
  <si>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</si>
  <si>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</si>
  <si>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</si>
  <si>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</si>
  <si>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</si>
  <si>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</si>
  <si>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</si>
  <si>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</si>
  <si>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</si>
  <si>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</si>
  <si>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</si>
  <si>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</si>
  <si>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</si>
  <si>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</si>
  <si>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</si>
  <si>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</si>
  <si>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</si>
  <si>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</si>
  <si>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</si>
  <si>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</si>
  <si>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</si>
  <si>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</si>
  <si>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</si>
  <si>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</si>
  <si>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</si>
  <si>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</si>
  <si>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</si>
  <si>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</si>
  <si>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</si>
  <si>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</si>
  <si>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</si>
  <si>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</si>
  <si>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</si>
  <si>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</si>
  <si>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</si>
  <si>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</si>
  <si>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</si>
  <si>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</si>
  <si>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</si>
  <si>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</si>
  <si>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</si>
  <si>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</si>
  <si>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</si>
  <si>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</si>
  <si>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</si>
  <si>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</si>
  <si>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</si>
  <si>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</si>
  <si>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</si>
  <si>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</si>
  <si>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</si>
  <si>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</si>
  <si>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</si>
  <si>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</si>
  <si>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</si>
  <si>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</si>
  <si>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</si>
  <si>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</si>
  <si>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</si>
  <si>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</si>
  <si>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</si>
  <si>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</si>
  <si>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</si>
  <si>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</si>
  <si>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</si>
  <si>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</si>
  <si>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</si>
  <si>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</si>
  <si>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</si>
  <si>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</si>
  <si>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</si>
  <si>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</si>
  <si>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</si>
  <si>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</si>
  <si>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</si>
  <si>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</si>
  <si>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</si>
  <si>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</si>
  <si>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</si>
  <si>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</si>
  <si>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</si>
  <si>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</si>
  <si>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</si>
  <si>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</si>
  <si>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</si>
  <si>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</si>
  <si>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</si>
  <si>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</si>
  <si>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</si>
  <si>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</si>
  <si>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</si>
  <si>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</si>
  <si>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</si>
  <si>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</si>
  <si>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</si>
  <si>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</si>
  <si>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</si>
  <si>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</si>
  <si>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</si>
  <si>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</si>
  <si>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</si>
  <si>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</si>
  <si>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</si>
  <si>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</si>
  <si>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</si>
  <si>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</si>
  <si>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</si>
  <si>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</si>
  <si>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</si>
  <si>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</si>
  <si>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</si>
  <si>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Runthrough NS (Floppy)</t>
  </si>
  <si>
    <t>Dolphin</t>
  </si>
  <si>
    <t xml:space="preserve">Наименование </t>
  </si>
  <si>
    <t>Наименование</t>
  </si>
  <si>
    <t>2.5 - 21</t>
  </si>
  <si>
    <t>2.25 - 21</t>
  </si>
  <si>
    <t>DES, Yukon Chrome PC</t>
  </si>
  <si>
    <t>SubMarine Rapido, Invatec</t>
  </si>
  <si>
    <t>5.0 - 20</t>
  </si>
  <si>
    <t>Gaia Second</t>
  </si>
  <si>
    <t>Runthrough NS Intermediate</t>
  </si>
  <si>
    <t>Runthrough NS Hypercoat</t>
  </si>
  <si>
    <t xml:space="preserve">Баллонный катетер коронарный стандартный </t>
  </si>
  <si>
    <t>Whisper MS</t>
  </si>
  <si>
    <t>Winn 200T</t>
  </si>
  <si>
    <t>BasixTOUCH</t>
  </si>
  <si>
    <t>э</t>
  </si>
  <si>
    <t>Соболев Д.А.</t>
  </si>
  <si>
    <t>Шатунова А.И.</t>
  </si>
  <si>
    <t>RadiFocus</t>
  </si>
  <si>
    <t>Дибиров М.А.</t>
  </si>
  <si>
    <t>лучевой</t>
  </si>
  <si>
    <t>Perouse Medical FLAMINGO</t>
  </si>
  <si>
    <t>Фисура О.И.</t>
  </si>
  <si>
    <t>Старшая мед.сетра: О.Н. Черткова</t>
  </si>
  <si>
    <t>Gaia Third</t>
  </si>
  <si>
    <t>50 ml</t>
  </si>
  <si>
    <t xml:space="preserve">1. Контроль места пункции, повязка  на руке до 6 ч. </t>
  </si>
  <si>
    <t>Sion blue</t>
  </si>
  <si>
    <t>LepuMedical</t>
  </si>
  <si>
    <t xml:space="preserve">Заведующий отделения: Д.В. Карчевский </t>
  </si>
  <si>
    <t>Правый</t>
  </si>
  <si>
    <t>ОКС с ↑ ST</t>
  </si>
  <si>
    <t>Савчук Л.А.</t>
  </si>
  <si>
    <t>16:48</t>
  </si>
  <si>
    <t>проходим, контуры ровные</t>
  </si>
  <si>
    <t>ХТО на уровне пркосимального сегмента, стеноз устья 90% с переходом на проксимальную/3 ДВ со стенозом 70%. Антеградный кровоток  TIMI 0.</t>
  </si>
  <si>
    <t xml:space="preserve">высокое отхождение ВТК с диффузным стенозом проксимальной трети 80%. Стеноз ОА проксимального сегмента 50%, функциональная окклюзия дистального сегмента с антеградным кровотоком за счёт "bridge" коллатералей. </t>
  </si>
  <si>
    <t>стеноз проксимального сегмента 70%, острая тотальная окклюзия среднего сегмента, на границе среднего и дистального сегмента 70%, стеноз дистального сегмента 40%. Стеноз прокс/3 ЗМЖВ 80%, стеноз дист/3 60%.  Антеградный кровоток TIMI 0.</t>
  </si>
  <si>
    <t>С учётом клинических данных совместно с деж.кардиологом Кругликовой И.В. принято решение в экстренной реваскуляризации ПКА.</t>
  </si>
  <si>
    <t>150 ml</t>
  </si>
  <si>
    <t xml:space="preserve">Устье ПКА катетеризировано проводниковым катетером Launcher JR 4,0 6Fr. Коронарный проводник sion blue заведён в дистальный сегмент ПКА. Реканализация артерии выполнена БК Sprinter Legend 3.0-15. В зону среднего сегмента с частичным покрытием дистального сегмента имплантирован DES Resolute Integrity 3,0-30 mm, В зону проксимального сегмента с оверлаппингом на предыдущий стент имплантирован DES Resolute Integrity 3,0-30 mm давлением 16 атм. Постдилатация зоны оверлаппинга баллоном от стента 18 атм. На контрольной съёмке кровоток по ПКА полностью восстановлен, TIMI III,  признаков краевых диссекций, тромбоза ПКА нет, Ангиографический результат достигнут, удовлетворительный.  Пациентка в стабильном состоянии переводится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</si>
</sst>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10"/>
      <color theme="1"/>
      <name val="Rod"/>
      <family val="3"/>
      <charset val="177"/>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4"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8" fillId="9" borderId="21" applyNumberFormat="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2"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Border="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pplyProtection="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Border="1" applyAlignment="1" applyProtection="1">
      <alignment vertical="center"/>
      <protection locked="0"/>
    </xf>
    <xf numFmtId="0" fontId="16"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Border="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Border="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Border="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5" fillId="0" borderId="12" xfId="0" applyFont="1" applyBorder="1"/>
    <xf numFmtId="0" fontId="0" fillId="0" borderId="0" xfId="0" applyBorder="1" applyProtection="1">
      <protection locked="0"/>
    </xf>
    <xf numFmtId="165" fontId="16" fillId="0" borderId="7" xfId="0" applyNumberFormat="1" applyFont="1" applyBorder="1" applyAlignment="1" applyProtection="1">
      <alignment horizontal="left" vertical="center"/>
    </xf>
    <xf numFmtId="0" fontId="29" fillId="0" borderId="6" xfId="0" applyFont="1" applyBorder="1" applyAlignment="1" applyProtection="1">
      <alignment vertical="center"/>
    </xf>
    <xf numFmtId="0" fontId="30" fillId="0" borderId="7" xfId="0" applyNumberFormat="1" applyFont="1" applyBorder="1" applyAlignment="1" applyProtection="1">
      <alignment horizontal="left" vertical="center"/>
    </xf>
    <xf numFmtId="0" fontId="16" fillId="0" borderId="7" xfId="0" applyNumberFormat="1" applyFont="1" applyBorder="1" applyAlignment="1" applyProtection="1">
      <alignment horizontal="left" vertical="center"/>
    </xf>
    <xf numFmtId="0" fontId="35" fillId="0" borderId="12" xfId="0" applyFont="1" applyBorder="1" applyProtection="1"/>
    <xf numFmtId="0" fontId="28" fillId="0" borderId="0" xfId="0" applyFont="1" applyBorder="1" applyAlignment="1">
      <alignment horizontal="centerContinuous" vertical="top" wrapText="1"/>
    </xf>
    <xf numFmtId="0" fontId="16" fillId="0" borderId="12" xfId="0" applyFont="1" applyBorder="1" applyAlignment="1" applyProtection="1">
      <alignment vertical="top" wrapText="1"/>
      <protection locked="0"/>
    </xf>
    <xf numFmtId="0" fontId="16" fillId="0" borderId="0" xfId="0" applyFont="1" applyBorder="1" applyAlignment="1" applyProtection="1">
      <alignment vertical="top" wrapText="1"/>
      <protection locked="0"/>
    </xf>
    <xf numFmtId="0" fontId="35" fillId="0" borderId="3" xfId="0" applyNumberFormat="1" applyFont="1" applyBorder="1" applyAlignment="1" applyProtection="1">
      <alignment horizontal="center" vertical="center"/>
      <protection locked="0"/>
    </xf>
    <xf numFmtId="0" fontId="16" fillId="0" borderId="0" xfId="0" applyFont="1" applyBorder="1" applyAlignment="1" applyProtection="1">
      <alignment horizontal="centerContinuous" vertical="top" wrapText="1"/>
      <protection locked="0"/>
    </xf>
    <xf numFmtId="20" fontId="30" fillId="0" borderId="13" xfId="0" applyNumberFormat="1" applyFont="1" applyBorder="1" applyAlignment="1">
      <alignment horizontal="left" vertical="center" wrapText="1"/>
    </xf>
    <xf numFmtId="0" fontId="19" fillId="0" borderId="0" xfId="0" applyFont="1" applyBorder="1" applyAlignment="1">
      <alignment horizontal="centerContinuous" vertical="center"/>
    </xf>
    <xf numFmtId="0" fontId="33" fillId="0" borderId="0" xfId="0" applyFont="1" applyBorder="1" applyAlignment="1">
      <alignment vertical="top"/>
    </xf>
    <xf numFmtId="0" fontId="33" fillId="0" borderId="13" xfId="0" applyFont="1" applyBorder="1" applyAlignment="1">
      <alignment vertical="top"/>
    </xf>
    <xf numFmtId="0" fontId="23" fillId="0" borderId="0" xfId="0" applyFont="1" applyBorder="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5" fillId="0" borderId="0" xfId="0" applyFont="1" applyAlignment="1">
      <alignment horizontal="left" vertical="center"/>
    </xf>
    <xf numFmtId="0" fontId="16" fillId="0" borderId="3" xfId="0" applyFont="1" applyBorder="1" applyAlignment="1" applyProtection="1">
      <alignment vertical="center"/>
    </xf>
    <xf numFmtId="0" fontId="16" fillId="0" borderId="4" xfId="0" applyFont="1" applyBorder="1" applyAlignment="1" applyProtection="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Border="1" applyAlignment="1">
      <alignment horizontal="left" vertical="center"/>
    </xf>
    <xf numFmtId="0" fontId="36" fillId="0" borderId="13" xfId="0" applyFont="1" applyBorder="1" applyAlignment="1" applyProtection="1">
      <alignment horizontal="left"/>
      <protection locked="0"/>
    </xf>
    <xf numFmtId="0" fontId="23" fillId="0" borderId="19" xfId="0" applyFont="1" applyBorder="1" applyAlignment="1" applyProtection="1">
      <alignment horizontal="center" vertical="center"/>
      <protection locked="0"/>
    </xf>
    <xf numFmtId="0" fontId="36" fillId="0" borderId="0" xfId="0" applyFont="1" applyBorder="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37" fillId="8" borderId="18" xfId="6" applyFont="1" applyBorder="1" applyAlignment="1" applyProtection="1">
      <alignment horizontal="left" vertical="center"/>
      <protection locked="0"/>
    </xf>
    <xf numFmtId="0" fontId="16" fillId="0" borderId="9" xfId="0" applyFont="1" applyBorder="1" applyAlignment="1" applyProtection="1">
      <alignment vertical="center"/>
    </xf>
    <xf numFmtId="0" fontId="16" fillId="0" borderId="7" xfId="0" applyFont="1" applyBorder="1" applyAlignment="1" applyProtection="1">
      <alignment vertical="center"/>
    </xf>
    <xf numFmtId="0" fontId="23" fillId="0" borderId="20" xfId="0" applyFont="1" applyBorder="1" applyAlignment="1" applyProtection="1">
      <alignment horizontal="center" vertical="center"/>
      <protection locked="0"/>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46" fillId="0" borderId="19" xfId="0" applyFont="1" applyBorder="1" applyAlignment="1" applyProtection="1">
      <alignment horizontal="center" vertical="center"/>
      <protection locked="0"/>
    </xf>
    <xf numFmtId="0" fontId="46" fillId="0" borderId="20" xfId="0" applyFont="1" applyBorder="1" applyAlignment="1" applyProtection="1">
      <alignment horizontal="center"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47" fillId="0" borderId="20" xfId="0" applyNumberFormat="1"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Border="1" applyAlignment="1">
      <alignment horizontal="centerContinuous"/>
    </xf>
    <xf numFmtId="0" fontId="50" fillId="9" borderId="21" xfId="7" applyFont="1" applyBorder="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23" fillId="0" borderId="12" xfId="0" applyFont="1" applyBorder="1" applyAlignment="1">
      <alignment horizontal="left"/>
    </xf>
    <xf numFmtId="0" fontId="17" fillId="0" borderId="0" xfId="0" applyFont="1" applyBorder="1" applyAlignment="1">
      <alignment horizontal="center"/>
    </xf>
    <xf numFmtId="0" fontId="50" fillId="9" borderId="21" xfId="7" applyFont="1" applyBorder="1" applyAlignment="1" applyProtection="1">
      <alignment horizontal="left" vertical="center"/>
    </xf>
    <xf numFmtId="0" fontId="24" fillId="0" borderId="12" xfId="0" applyNumberFormat="1" applyFont="1" applyFill="1" applyBorder="1" applyAlignment="1">
      <alignment horizontal="justify" vertical="center" wrapText="1"/>
    </xf>
    <xf numFmtId="0" fontId="25" fillId="0" borderId="13" xfId="0" applyFont="1" applyFill="1" applyBorder="1" applyAlignment="1" applyProtection="1">
      <alignment horizontal="center" vertical="center"/>
      <protection locked="0"/>
    </xf>
    <xf numFmtId="0" fontId="25" fillId="0" borderId="0" xfId="0" applyFont="1" applyFill="1" applyBorder="1" applyAlignment="1" applyProtection="1">
      <alignment horizontal="justify" vertical="center" wrapText="1"/>
      <protection locked="0"/>
    </xf>
    <xf numFmtId="0" fontId="25" fillId="0" borderId="0" xfId="0" applyFont="1" applyFill="1" applyBorder="1" applyAlignment="1" applyProtection="1">
      <alignment vertical="center"/>
      <protection locked="0"/>
    </xf>
    <xf numFmtId="0" fontId="23" fillId="0" borderId="0" xfId="0" applyFont="1" applyFill="1" applyBorder="1" applyAlignment="1" applyProtection="1">
      <alignment horizontal="left" vertical="top" wrapText="1"/>
      <protection locked="0"/>
    </xf>
    <xf numFmtId="0" fontId="23"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3" fillId="0" borderId="0" xfId="0" applyFont="1" applyFill="1" applyBorder="1" applyAlignment="1" applyProtection="1">
      <alignment horizontal="left" vertical="center" wrapText="1"/>
    </xf>
    <xf numFmtId="0" fontId="0" fillId="0" borderId="0" xfId="0" applyNumberFormat="1" applyAlignment="1">
      <alignment shrinkToFit="1"/>
    </xf>
    <xf numFmtId="20" fontId="17"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2" fillId="0" borderId="0" xfId="0" applyFont="1" applyBorder="1" applyAlignment="1" applyProtection="1">
      <alignment vertical="top" wrapText="1"/>
      <protection locked="0"/>
    </xf>
    <xf numFmtId="0" fontId="54" fillId="0" borderId="0" xfId="0" applyFont="1" applyBorder="1" applyAlignment="1">
      <alignment vertical="top"/>
    </xf>
    <xf numFmtId="0" fontId="55"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9" fillId="0" borderId="0" xfId="0" applyFont="1" applyBorder="1" applyAlignment="1">
      <alignment horizontal="centerContinuous" vertical="center"/>
    </xf>
    <xf numFmtId="0" fontId="51" fillId="0" borderId="0" xfId="0" applyFont="1" applyBorder="1" applyAlignment="1" applyProtection="1">
      <alignment vertical="top" wrapText="1"/>
      <protection locked="0"/>
    </xf>
    <xf numFmtId="0" fontId="51" fillId="0" borderId="3" xfId="0" applyFont="1" applyBorder="1" applyAlignment="1" applyProtection="1">
      <alignment vertical="top" wrapText="1"/>
      <protection locked="0"/>
    </xf>
    <xf numFmtId="0" fontId="55" fillId="0" borderId="0" xfId="0" applyFont="1" applyBorder="1" applyAlignment="1">
      <alignment horizontal="centerContinuous" vertical="center" wrapText="1"/>
    </xf>
    <xf numFmtId="0" fontId="16" fillId="0" borderId="13" xfId="0" applyFont="1" applyBorder="1" applyAlignment="1" applyProtection="1">
      <alignment vertical="top" wrapText="1"/>
      <protection locked="0"/>
    </xf>
    <xf numFmtId="49" fontId="47" fillId="0" borderId="19" xfId="0" applyNumberFormat="1" applyFont="1" applyBorder="1" applyAlignment="1" applyProtection="1">
      <alignment horizontal="center" vertical="center" wrapText="1"/>
      <protection locked="0"/>
    </xf>
    <xf numFmtId="49" fontId="7"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7" fillId="0" borderId="25" xfId="0" applyFont="1" applyFill="1" applyBorder="1" applyAlignment="1" applyProtection="1">
      <alignment horizontal="center" vertical="center"/>
      <protection locked="0"/>
    </xf>
    <xf numFmtId="0" fontId="57" fillId="0" borderId="26"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12" fillId="0" borderId="32" xfId="0" applyNumberFormat="1" applyFont="1" applyFill="1" applyBorder="1" applyAlignment="1">
      <alignment horizontal="justify" vertical="center" wrapText="1"/>
    </xf>
    <xf numFmtId="0" fontId="24" fillId="0" borderId="32" xfId="0" applyNumberFormat="1" applyFont="1" applyFill="1" applyBorder="1" applyAlignment="1">
      <alignment horizontal="justify" vertical="center" wrapText="1"/>
    </xf>
    <xf numFmtId="0" fontId="24" fillId="0" borderId="34" xfId="0" applyNumberFormat="1" applyFont="1" applyFill="1" applyBorder="1" applyAlignment="1">
      <alignment horizontal="justify" vertical="center" wrapText="1"/>
    </xf>
    <xf numFmtId="0" fontId="57" fillId="0" borderId="35" xfId="0" applyFont="1" applyFill="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0" fontId="37" fillId="8" borderId="16" xfId="6" applyFont="1" applyBorder="1" applyAlignment="1" applyProtection="1">
      <alignment horizontal="left" vertical="center"/>
      <protection locked="0"/>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pplyProtection="1">
      <alignment horizontal="center"/>
    </xf>
    <xf numFmtId="0" fontId="37" fillId="8" borderId="18" xfId="6" applyFont="1" applyBorder="1" applyAlignment="1" applyProtection="1">
      <alignment horizontal="left" vertic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16" fontId="57" fillId="0" borderId="25" xfId="0" applyNumberFormat="1" applyFont="1" applyBorder="1" applyAlignment="1" applyProtection="1">
      <alignment horizontal="justify" vertical="center" wrapText="1"/>
      <protection locked="0"/>
    </xf>
    <xf numFmtId="0" fontId="57" fillId="0" borderId="25" xfId="0" applyFont="1" applyFill="1" applyBorder="1" applyAlignment="1" applyProtection="1">
      <alignment horizontal="justify" vertical="center" wrapText="1"/>
      <protection locked="0"/>
    </xf>
    <xf numFmtId="0" fontId="57" fillId="0" borderId="35" xfId="0" applyFont="1" applyFill="1" applyBorder="1" applyAlignment="1" applyProtection="1">
      <alignment horizontal="justify" vertical="center" wrapText="1"/>
      <protection locked="0"/>
    </xf>
    <xf numFmtId="0" fontId="4" fillId="0" borderId="0" xfId="0" applyFont="1"/>
    <xf numFmtId="0" fontId="59" fillId="0" borderId="40" xfId="0" applyFont="1" applyBorder="1" applyProtection="1">
      <protection locked="0"/>
    </xf>
    <xf numFmtId="0" fontId="3" fillId="0" borderId="0" xfId="0" applyFont="1"/>
    <xf numFmtId="0" fontId="0" fillId="0" borderId="0" xfId="0" applyAlignment="1">
      <alignment horizontal="center" vertical="top"/>
    </xf>
    <xf numFmtId="0" fontId="57" fillId="0" borderId="33" xfId="0" applyFont="1" applyBorder="1" applyAlignment="1" applyProtection="1">
      <alignment horizontal="center" vertical="center"/>
      <protection locked="0"/>
    </xf>
    <xf numFmtId="0" fontId="57" fillId="0" borderId="36" xfId="0" applyFont="1" applyBorder="1" applyAlignment="1" applyProtection="1">
      <alignment horizontal="center" vertical="center"/>
      <protection locked="0"/>
    </xf>
    <xf numFmtId="0" fontId="60" fillId="0" borderId="0" xfId="0" applyFont="1" applyBorder="1" applyAlignment="1" applyProtection="1">
      <alignment horizontal="justify" vertical="top" wrapText="1"/>
      <protection locked="0"/>
    </xf>
    <xf numFmtId="0" fontId="6" fillId="0" borderId="0" xfId="0" applyFont="1" applyBorder="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9" fillId="0" borderId="0" xfId="0" applyFont="1" applyBorder="1" applyAlignment="1">
      <alignment horizontal="left" vertical="center" wrapText="1"/>
    </xf>
    <xf numFmtId="0" fontId="61" fillId="0" borderId="0" xfId="0" applyFont="1" applyBorder="1" applyAlignment="1" applyProtection="1">
      <alignment horizontal="justify" vertical="top" wrapText="1"/>
      <protection locked="0"/>
    </xf>
    <xf numFmtId="0" fontId="53" fillId="0" borderId="0" xfId="0" applyFont="1" applyBorder="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Border="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17" fillId="0" borderId="0" xfId="0" applyFont="1" applyBorder="1" applyAlignment="1" applyProtection="1">
      <alignment horizontal="justify" vertical="top" wrapText="1"/>
      <protection locked="0"/>
    </xf>
    <xf numFmtId="0" fontId="17" fillId="0" borderId="13" xfId="0" applyFont="1" applyBorder="1" applyAlignment="1" applyProtection="1">
      <alignment horizontal="justify" vertical="top" wrapText="1"/>
      <protection locked="0"/>
    </xf>
    <xf numFmtId="0" fontId="17" fillId="0" borderId="3" xfId="0" applyFont="1" applyBorder="1" applyAlignment="1" applyProtection="1">
      <alignment horizontal="justify" vertical="top" wrapText="1"/>
      <protection locked="0"/>
    </xf>
    <xf numFmtId="0" fontId="17" fillId="0" borderId="9" xfId="0" applyFont="1" applyBorder="1" applyAlignment="1" applyProtection="1">
      <alignment horizontal="justify" vertical="top" wrapText="1"/>
      <protection locked="0"/>
    </xf>
    <xf numFmtId="0" fontId="47" fillId="0" borderId="5" xfId="0" applyFont="1" applyBorder="1" applyAlignment="1" applyProtection="1">
      <alignment horizontal="justify" vertical="top" wrapText="1"/>
      <protection locked="0"/>
    </xf>
    <xf numFmtId="0" fontId="47" fillId="0" borderId="11" xfId="0" applyFont="1" applyBorder="1" applyAlignment="1" applyProtection="1">
      <alignment horizontal="justify" vertical="top" wrapText="1"/>
      <protection locked="0"/>
    </xf>
    <xf numFmtId="0" fontId="47" fillId="0" borderId="0" xfId="0" applyFont="1" applyBorder="1" applyAlignment="1" applyProtection="1">
      <alignment horizontal="justify" vertical="top" wrapText="1"/>
      <protection locked="0"/>
    </xf>
    <xf numFmtId="0" fontId="47" fillId="0" borderId="13" xfId="0" applyFont="1" applyBorder="1" applyAlignment="1" applyProtection="1">
      <alignment horizontal="justify" vertical="top" wrapText="1"/>
      <protection locked="0"/>
    </xf>
    <xf numFmtId="0" fontId="47" fillId="0" borderId="3" xfId="0" applyFont="1" applyBorder="1" applyAlignment="1" applyProtection="1">
      <alignment horizontal="justify" vertical="top" wrapText="1"/>
      <protection locked="0"/>
    </xf>
    <xf numFmtId="0" fontId="47" fillId="0" borderId="9" xfId="0" applyFont="1" applyBorder="1" applyAlignment="1" applyProtection="1">
      <alignment horizontal="justify" vertical="top" wrapText="1"/>
      <protection locked="0"/>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Border="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2" fillId="0" borderId="0" xfId="0" applyFont="1" applyBorder="1" applyAlignment="1" applyProtection="1">
      <alignment horizontal="justify" vertical="top" wrapText="1"/>
      <protection locked="0"/>
    </xf>
    <xf numFmtId="0" fontId="42" fillId="0" borderId="0" xfId="0" applyFont="1" applyBorder="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62" fillId="0" borderId="12" xfId="0" applyFont="1" applyBorder="1" applyAlignment="1" applyProtection="1">
      <alignment horizontal="justify" vertical="top" wrapText="1"/>
      <protection locked="0"/>
    </xf>
    <xf numFmtId="0" fontId="16" fillId="0" borderId="0" xfId="0" applyFont="1" applyBorder="1" applyAlignment="1" applyProtection="1">
      <alignment horizontal="justify" vertical="top" wrapText="1"/>
      <protection locked="0"/>
    </xf>
    <xf numFmtId="0" fontId="16" fillId="0" borderId="13" xfId="0" applyFont="1" applyBorder="1" applyAlignment="1" applyProtection="1">
      <alignment horizontal="justify" vertical="top" wrapText="1"/>
      <protection locked="0"/>
    </xf>
    <xf numFmtId="0" fontId="16" fillId="0" borderId="12"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61" totalsRowShown="0">
  <sortState ref="A2:C58">
    <sortCondition ref="B2:B58"/>
    <sortCondition ref="C2:C58"/>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63"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20:B87" totalsRowShown="0">
  <autoFilter ref="A20:B87"/>
  <sortState ref="A21:B87">
    <sortCondition ref="A21:A87"/>
    <sortCondition ref="B21:B87"/>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9"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2:F20"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zoomScaleNormal="100" zoomScaleSheetLayoutView="100" zoomScalePageLayoutView="90" workbookViewId="0">
      <selection activeCell="L35" sqref="L35"/>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7" t="s">
        <v>276</v>
      </c>
      <c r="B6" s="208"/>
      <c r="C6" s="208"/>
      <c r="D6" s="208"/>
      <c r="E6" s="208"/>
      <c r="F6" s="208"/>
      <c r="G6" s="208"/>
      <c r="H6" s="209"/>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44919</v>
      </c>
      <c r="C8" s="60"/>
      <c r="D8" s="21" t="s">
        <v>248</v>
      </c>
      <c r="E8" s="34"/>
      <c r="F8" s="34"/>
      <c r="G8" s="22"/>
      <c r="H8" s="23"/>
    </row>
    <row r="9" spans="1:8" ht="15.6" customHeight="1">
      <c r="A9" s="26" t="s">
        <v>256</v>
      </c>
      <c r="B9" s="27">
        <v>0.93402777777777779</v>
      </c>
      <c r="C9" s="60"/>
      <c r="D9" s="115" t="s">
        <v>234</v>
      </c>
      <c r="E9" s="111"/>
      <c r="F9" s="111"/>
      <c r="G9" s="28" t="s">
        <v>225</v>
      </c>
      <c r="H9" s="30"/>
    </row>
    <row r="10" spans="1:8" ht="15.6" customHeight="1" thickBot="1">
      <c r="A10" s="99" t="s">
        <v>257</v>
      </c>
      <c r="B10" s="100">
        <v>0.94097222222222221</v>
      </c>
      <c r="C10" s="61"/>
      <c r="D10" s="116" t="s">
        <v>235</v>
      </c>
      <c r="E10" s="112"/>
      <c r="F10" s="112"/>
      <c r="G10" s="29" t="s">
        <v>229</v>
      </c>
      <c r="H10" s="31"/>
    </row>
    <row r="11" spans="1:8" ht="18" thickTop="1" thickBot="1">
      <c r="A11" s="106" t="s">
        <v>255</v>
      </c>
      <c r="B11" s="107" t="s">
        <v>480</v>
      </c>
      <c r="C11" s="62"/>
      <c r="D11" s="116" t="s">
        <v>232</v>
      </c>
      <c r="E11" s="112"/>
      <c r="F11" s="112"/>
      <c r="G11" s="29" t="s">
        <v>329</v>
      </c>
      <c r="H11" s="31"/>
    </row>
    <row r="12" spans="1:8" ht="16.5" thickTop="1">
      <c r="A12" s="97" t="s">
        <v>8</v>
      </c>
      <c r="B12" s="98">
        <v>17341</v>
      </c>
      <c r="C12" s="63"/>
      <c r="D12" s="116" t="s">
        <v>369</v>
      </c>
      <c r="E12" s="112"/>
      <c r="F12" s="112"/>
      <c r="G12" s="29" t="s">
        <v>470</v>
      </c>
      <c r="H12" s="31"/>
    </row>
    <row r="13" spans="1:8" ht="15.75">
      <c r="A13" s="20" t="s">
        <v>10</v>
      </c>
      <c r="B13" s="35">
        <f>DATEDIF(B12,B8,"y")</f>
        <v>75</v>
      </c>
      <c r="C13" s="63"/>
      <c r="D13" s="116"/>
      <c r="E13" s="112"/>
      <c r="F13" s="112"/>
      <c r="G13" s="29"/>
      <c r="H13" s="31"/>
    </row>
    <row r="14" spans="1:8" ht="15.75">
      <c r="A14" s="20" t="s">
        <v>12</v>
      </c>
      <c r="B14" s="24">
        <v>20208</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479</v>
      </c>
      <c r="C16" s="18"/>
      <c r="D16" s="41"/>
      <c r="E16" s="41"/>
      <c r="F16" s="41"/>
      <c r="G16" s="159" t="s">
        <v>481</v>
      </c>
      <c r="H16" s="117">
        <v>1719</v>
      </c>
    </row>
    <row r="17" spans="1:8" ht="14.45" customHeight="1">
      <c r="A17" s="45"/>
      <c r="B17" s="36"/>
      <c r="C17" s="36"/>
      <c r="D17" s="105"/>
      <c r="E17" s="105"/>
      <c r="F17" s="105"/>
      <c r="G17" s="36"/>
      <c r="H17" s="46"/>
    </row>
    <row r="18" spans="1:8" ht="14.45" customHeight="1">
      <c r="A18" s="65" t="s">
        <v>251</v>
      </c>
      <c r="B18" s="104" t="s">
        <v>478</v>
      </c>
      <c r="C18" s="18"/>
      <c r="D18" s="33" t="s">
        <v>273</v>
      </c>
      <c r="E18" s="33"/>
      <c r="F18" s="33"/>
      <c r="G18" s="101" t="s">
        <v>252</v>
      </c>
      <c r="H18" s="102" t="s">
        <v>468</v>
      </c>
    </row>
    <row r="19" spans="1:8" ht="14.45" customHeight="1">
      <c r="A19" s="45"/>
      <c r="B19" s="36"/>
      <c r="C19" s="36"/>
      <c r="D19" s="39"/>
      <c r="E19" s="39"/>
      <c r="F19" s="39"/>
      <c r="G19" s="36"/>
      <c r="H19" s="46"/>
    </row>
    <row r="20" spans="1:8" ht="14.45" customHeight="1">
      <c r="A20" s="65" t="s">
        <v>275</v>
      </c>
      <c r="B20" s="231" t="s">
        <v>482</v>
      </c>
      <c r="C20" s="210"/>
      <c r="D20" s="210"/>
      <c r="E20" s="210"/>
      <c r="F20" s="210"/>
      <c r="G20" s="210"/>
      <c r="H20" s="211"/>
    </row>
    <row r="21" spans="1:8">
      <c r="A21" s="66"/>
      <c r="B21" s="212"/>
      <c r="C21" s="212"/>
      <c r="D21" s="212"/>
      <c r="E21" s="212"/>
      <c r="F21" s="212"/>
      <c r="G21" s="212"/>
      <c r="H21" s="213"/>
    </row>
    <row r="22" spans="1:8" ht="15.6" customHeight="1">
      <c r="A22" s="67" t="s">
        <v>334</v>
      </c>
      <c r="B22" s="214" t="s">
        <v>483</v>
      </c>
      <c r="C22" s="214"/>
      <c r="D22" s="214"/>
      <c r="E22" s="214"/>
      <c r="F22" s="214"/>
      <c r="G22" s="214"/>
      <c r="H22" s="215"/>
    </row>
    <row r="23" spans="1:8" ht="14.45" customHeight="1">
      <c r="A23" s="43"/>
      <c r="B23" s="216"/>
      <c r="C23" s="216"/>
      <c r="D23" s="216"/>
      <c r="E23" s="216"/>
      <c r="F23" s="216"/>
      <c r="G23" s="216"/>
      <c r="H23" s="217"/>
    </row>
    <row r="24" spans="1:8" ht="14.45" customHeight="1">
      <c r="A24" s="68"/>
      <c r="B24" s="216"/>
      <c r="C24" s="216"/>
      <c r="D24" s="216"/>
      <c r="E24" s="216"/>
      <c r="F24" s="216"/>
      <c r="G24" s="216"/>
      <c r="H24" s="217"/>
    </row>
    <row r="25" spans="1:8" ht="14.45" customHeight="1">
      <c r="A25" s="43"/>
      <c r="B25" s="216"/>
      <c r="C25" s="216"/>
      <c r="D25" s="216"/>
      <c r="E25" s="216"/>
      <c r="F25" s="216"/>
      <c r="G25" s="216"/>
      <c r="H25" s="217"/>
    </row>
    <row r="26" spans="1:8" ht="14.45" customHeight="1">
      <c r="A26" s="45"/>
      <c r="B26" s="218"/>
      <c r="C26" s="218"/>
      <c r="D26" s="218"/>
      <c r="E26" s="218"/>
      <c r="F26" s="218"/>
      <c r="G26" s="218"/>
      <c r="H26" s="219"/>
    </row>
    <row r="27" spans="1:8" ht="14.45" customHeight="1">
      <c r="A27" s="67" t="s">
        <v>335</v>
      </c>
      <c r="B27" s="214" t="s">
        <v>484</v>
      </c>
      <c r="C27" s="214"/>
      <c r="D27" s="214"/>
      <c r="E27" s="214"/>
      <c r="F27" s="214"/>
      <c r="G27" s="214"/>
      <c r="H27" s="215"/>
    </row>
    <row r="28" spans="1:8" ht="15.6" customHeight="1">
      <c r="A28" s="43"/>
      <c r="B28" s="216"/>
      <c r="C28" s="216"/>
      <c r="D28" s="216"/>
      <c r="E28" s="216"/>
      <c r="F28" s="216"/>
      <c r="G28" s="216"/>
      <c r="H28" s="217"/>
    </row>
    <row r="29" spans="1:8" ht="14.45" customHeight="1">
      <c r="A29" s="43"/>
      <c r="B29" s="216"/>
      <c r="C29" s="216"/>
      <c r="D29" s="216"/>
      <c r="E29" s="216"/>
      <c r="F29" s="216"/>
      <c r="G29" s="216"/>
      <c r="H29" s="217"/>
    </row>
    <row r="30" spans="1:8" ht="14.45" customHeight="1">
      <c r="A30" s="37"/>
      <c r="B30" s="216"/>
      <c r="C30" s="216"/>
      <c r="D30" s="216"/>
      <c r="E30" s="216"/>
      <c r="F30" s="216"/>
      <c r="G30" s="216"/>
      <c r="H30" s="217"/>
    </row>
    <row r="31" spans="1:8" ht="14.45" customHeight="1">
      <c r="A31" s="38"/>
      <c r="B31" s="218"/>
      <c r="C31" s="218"/>
      <c r="D31" s="218"/>
      <c r="E31" s="218"/>
      <c r="F31" s="218"/>
      <c r="G31" s="218"/>
      <c r="H31" s="219"/>
    </row>
    <row r="32" spans="1:8" ht="14.45" customHeight="1">
      <c r="A32" s="67" t="s">
        <v>336</v>
      </c>
      <c r="B32" s="214" t="s">
        <v>485</v>
      </c>
      <c r="C32" s="214"/>
      <c r="D32" s="214"/>
      <c r="E32" s="214"/>
      <c r="F32" s="214"/>
      <c r="G32" s="214"/>
      <c r="H32" s="215"/>
    </row>
    <row r="33" spans="1:8" ht="14.45" customHeight="1">
      <c r="A33" s="43"/>
      <c r="B33" s="216"/>
      <c r="C33" s="216"/>
      <c r="D33" s="216"/>
      <c r="E33" s="216"/>
      <c r="F33" s="216"/>
      <c r="G33" s="216"/>
      <c r="H33" s="217"/>
    </row>
    <row r="34" spans="1:8" ht="15.6" customHeight="1">
      <c r="A34" s="43"/>
      <c r="B34" s="216"/>
      <c r="C34" s="216"/>
      <c r="D34" s="216"/>
      <c r="E34" s="216"/>
      <c r="F34" s="216"/>
      <c r="G34" s="216"/>
      <c r="H34" s="217"/>
    </row>
    <row r="35" spans="1:8" ht="14.45" customHeight="1">
      <c r="A35" s="43"/>
      <c r="B35" s="216"/>
      <c r="C35" s="216"/>
      <c r="D35" s="216"/>
      <c r="E35" s="216"/>
      <c r="F35" s="216"/>
      <c r="G35" s="216"/>
      <c r="H35" s="217"/>
    </row>
    <row r="36" spans="1:8" ht="15.6" customHeight="1">
      <c r="A36" s="151"/>
      <c r="B36" s="216"/>
      <c r="C36" s="216"/>
      <c r="D36" s="216"/>
      <c r="E36" s="216"/>
      <c r="F36" s="216"/>
      <c r="G36" s="216"/>
      <c r="H36" s="217"/>
    </row>
    <row r="37" spans="1:8" ht="14.45" customHeight="1">
      <c r="A37" s="43"/>
      <c r="B37" s="146"/>
      <c r="C37" s="18"/>
      <c r="D37" s="203" t="str">
        <f>IF($A$6=Вмешательства!$D$3,Вмешательства!$N$2,"")</f>
        <v/>
      </c>
      <c r="E37" s="203"/>
      <c r="F37" s="147"/>
      <c r="G37" s="147"/>
      <c r="H37" s="152"/>
    </row>
    <row r="38" spans="1:8" ht="14.45" customHeight="1">
      <c r="A38" s="43"/>
      <c r="B38" s="146"/>
      <c r="C38" s="153"/>
      <c r="D38" s="204"/>
      <c r="E38" s="205"/>
      <c r="F38" s="205"/>
      <c r="G38" s="205"/>
      <c r="H38" s="206"/>
    </row>
    <row r="39" spans="1:8" ht="14.45" customHeight="1">
      <c r="A39" s="40"/>
      <c r="B39" s="147"/>
      <c r="C39" s="153"/>
      <c r="D39" s="205"/>
      <c r="E39" s="205"/>
      <c r="F39" s="205"/>
      <c r="G39" s="205"/>
      <c r="H39" s="206"/>
    </row>
    <row r="40" spans="1:8" ht="14.45" customHeight="1">
      <c r="A40" s="40"/>
      <c r="B40" s="147"/>
      <c r="C40" s="153"/>
      <c r="D40" s="205"/>
      <c r="E40" s="205"/>
      <c r="F40" s="205"/>
      <c r="G40" s="205"/>
      <c r="H40" s="206"/>
    </row>
    <row r="41" spans="1:8" ht="14.45" customHeight="1">
      <c r="A41" s="40"/>
      <c r="B41" s="147"/>
      <c r="C41" s="153"/>
      <c r="D41" s="205"/>
      <c r="E41" s="205"/>
      <c r="F41" s="205"/>
      <c r="G41" s="205"/>
      <c r="H41" s="206"/>
    </row>
    <row r="42" spans="1:8" ht="14.45" customHeight="1">
      <c r="A42" s="40"/>
      <c r="B42" s="147"/>
      <c r="C42" s="154"/>
      <c r="D42" s="157" t="s">
        <v>250</v>
      </c>
      <c r="E42" s="47"/>
      <c r="F42" s="47"/>
      <c r="G42" s="47"/>
      <c r="H42" s="69"/>
    </row>
    <row r="43" spans="1:8" ht="14.45" customHeight="1">
      <c r="A43" s="40"/>
      <c r="B43" s="147"/>
      <c r="C43" s="155"/>
      <c r="D43" s="200" t="s">
        <v>486</v>
      </c>
      <c r="E43" s="201"/>
      <c r="F43" s="201"/>
      <c r="G43" s="201"/>
      <c r="H43" s="202"/>
    </row>
    <row r="44" spans="1:8" ht="14.45" customHeight="1">
      <c r="A44" s="40"/>
      <c r="B44" s="147"/>
      <c r="C44" s="155"/>
      <c r="D44" s="201"/>
      <c r="E44" s="201"/>
      <c r="F44" s="201"/>
      <c r="G44" s="201"/>
      <c r="H44" s="202"/>
    </row>
    <row r="45" spans="1:8" ht="14.45" customHeight="1">
      <c r="A45" s="40"/>
      <c r="B45" s="147"/>
      <c r="C45" s="155"/>
      <c r="D45" s="201"/>
      <c r="E45" s="201"/>
      <c r="F45" s="201"/>
      <c r="G45" s="201"/>
      <c r="H45" s="202"/>
    </row>
    <row r="46" spans="1:8">
      <c r="A46" s="40"/>
      <c r="B46" s="147"/>
      <c r="C46" s="155"/>
      <c r="D46" s="201"/>
      <c r="E46" s="201"/>
      <c r="F46" s="201"/>
      <c r="G46" s="201"/>
      <c r="H46" s="202"/>
    </row>
    <row r="47" spans="1:8">
      <c r="A47" s="43"/>
      <c r="B47" s="18"/>
      <c r="C47" s="155"/>
      <c r="D47" s="201"/>
      <c r="E47" s="201"/>
      <c r="F47" s="201"/>
      <c r="G47" s="201"/>
      <c r="H47" s="202"/>
    </row>
    <row r="48" spans="1:8">
      <c r="A48" s="43"/>
      <c r="B48" s="18"/>
      <c r="C48" s="155"/>
      <c r="D48" s="201"/>
      <c r="E48" s="201"/>
      <c r="F48" s="201"/>
      <c r="G48" s="201"/>
      <c r="H48" s="202"/>
    </row>
    <row r="49" spans="1:13">
      <c r="A49" s="45"/>
      <c r="B49" s="36"/>
      <c r="C49" s="156"/>
      <c r="D49" s="201"/>
      <c r="E49" s="201"/>
      <c r="F49" s="201"/>
      <c r="G49" s="201"/>
      <c r="H49" s="202"/>
    </row>
    <row r="50" spans="1:13">
      <c r="A50" s="43"/>
      <c r="B50" s="18"/>
      <c r="C50" s="18"/>
      <c r="D50" s="201"/>
      <c r="E50" s="201"/>
      <c r="F50" s="201"/>
      <c r="G50" s="201"/>
      <c r="H50" s="202"/>
      <c r="M50" t="s">
        <v>274</v>
      </c>
    </row>
    <row r="51" spans="1:13">
      <c r="A51" s="70" t="s">
        <v>267</v>
      </c>
      <c r="B51" s="71" t="s">
        <v>473</v>
      </c>
      <c r="C51" s="18"/>
      <c r="D51" s="18"/>
      <c r="E51" s="18"/>
      <c r="F51" s="18"/>
      <c r="G51" s="89" t="str">
        <f>$G$9</f>
        <v>Щербаков А.С.</v>
      </c>
      <c r="H51" s="72"/>
    </row>
    <row r="52" spans="1:13">
      <c r="A52" s="43"/>
      <c r="B52" s="18"/>
      <c r="C52" s="18"/>
      <c r="D52" s="18"/>
      <c r="E52" s="18"/>
      <c r="F52" s="18"/>
      <c r="G52" s="18"/>
      <c r="H52" s="44"/>
    </row>
    <row r="53" spans="1:13">
      <c r="A53" s="73" t="s">
        <v>269</v>
      </c>
      <c r="B53" s="74" t="s">
        <v>381</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topLeftCell="A13" zoomScaleNormal="100" zoomScaleSheetLayoutView="100" zoomScalePageLayoutView="90" workbookViewId="0">
      <selection activeCell="J31" sqref="J31"/>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21" t="s">
        <v>271</v>
      </c>
      <c r="B6" s="222"/>
      <c r="C6" s="222"/>
      <c r="D6" s="222"/>
      <c r="E6" s="222"/>
      <c r="F6" s="222"/>
      <c r="G6" s="222"/>
      <c r="H6" s="223"/>
    </row>
    <row r="7" spans="1:8" ht="21.6" customHeight="1">
      <c r="A7" s="221"/>
      <c r="B7" s="222"/>
      <c r="C7" s="222"/>
      <c r="D7" s="222"/>
      <c r="E7" s="222"/>
      <c r="F7" s="222"/>
      <c r="G7" s="222"/>
      <c r="H7" s="223"/>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20" t="s">
        <v>279</v>
      </c>
      <c r="D8" s="220"/>
      <c r="E8" s="220"/>
      <c r="F8" s="83">
        <v>2</v>
      </c>
      <c r="G8" s="145" t="s">
        <v>379</v>
      </c>
      <c r="H8" s="195"/>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21166</v>
      </c>
      <c r="B9" s="18"/>
      <c r="C9" s="220"/>
      <c r="D9" s="220"/>
      <c r="E9" s="220"/>
      <c r="F9" s="83"/>
      <c r="G9" s="145"/>
      <c r="H9" s="44"/>
    </row>
    <row r="10" spans="1:8">
      <c r="A10" s="57" t="str">
        <f>"Код метода:"&amp;" "&amp;IF(ISBLANK(H8),IF(SUM(F8:F10)=1,47,IF(SUM(F8:F10)=2,46,IF(SUM(F8:F10)&gt;=3,45,""))),"")</f>
        <v>Код метода: 46</v>
      </c>
      <c r="B10" s="18"/>
      <c r="C10" s="220"/>
      <c r="D10" s="220"/>
      <c r="E10" s="220"/>
      <c r="F10" s="83"/>
      <c r="G10" s="93"/>
      <c r="H10" s="44"/>
    </row>
    <row r="11" spans="1:8">
      <c r="A11" s="43"/>
      <c r="B11" s="18"/>
      <c r="C11" s="62"/>
      <c r="D11" s="18"/>
      <c r="E11" s="18"/>
      <c r="F11" s="18"/>
      <c r="G11" s="18"/>
      <c r="H11" s="44"/>
    </row>
    <row r="12" spans="1:8" ht="18.75">
      <c r="A12" s="90" t="s">
        <v>254</v>
      </c>
      <c r="B12" s="25">
        <f>КАГ!B8</f>
        <v>44919</v>
      </c>
      <c r="C12" s="63"/>
      <c r="D12" s="21" t="s">
        <v>248</v>
      </c>
      <c r="E12" s="34"/>
      <c r="F12" s="34"/>
      <c r="G12" s="22"/>
      <c r="H12" s="23"/>
    </row>
    <row r="13" spans="1:8" ht="15.75">
      <c r="A13" s="91" t="s">
        <v>256</v>
      </c>
      <c r="B13" s="27">
        <v>0.94097222222222221</v>
      </c>
      <c r="C13" s="63"/>
      <c r="D13" s="115" t="s">
        <v>234</v>
      </c>
      <c r="E13" s="111"/>
      <c r="F13" s="111"/>
      <c r="G13" s="95" t="str">
        <f>КАГ!G9</f>
        <v>Щербаков А.С.</v>
      </c>
      <c r="H13" s="108" t="str">
        <f>IF(ISBLANK(КАГ!H9),"",КАГ!H9)</f>
        <v/>
      </c>
    </row>
    <row r="14" spans="1:8" ht="16.5" thickBot="1">
      <c r="A14" s="91" t="s">
        <v>257</v>
      </c>
      <c r="B14" s="27">
        <v>0.99305555555555547</v>
      </c>
      <c r="C14" s="63"/>
      <c r="D14" s="116" t="s">
        <v>235</v>
      </c>
      <c r="E14" s="112"/>
      <c r="F14" s="112"/>
      <c r="G14" s="96" t="str">
        <f>КАГ!G10</f>
        <v>Сугера И.В.</v>
      </c>
      <c r="H14" s="109" t="str">
        <f>IF(ISBLANK(КАГ!H10),"",КАГ!H10)</f>
        <v/>
      </c>
    </row>
    <row r="15" spans="1:8" ht="18" thickTop="1" thickBot="1">
      <c r="A15" s="106" t="s">
        <v>255</v>
      </c>
      <c r="B15" s="188" t="str">
        <f>КАГ!B11</f>
        <v>Савчук Л.А.</v>
      </c>
      <c r="C15" s="18"/>
      <c r="D15" s="116" t="s">
        <v>232</v>
      </c>
      <c r="E15" s="112"/>
      <c r="F15" s="112"/>
      <c r="G15" s="96" t="str">
        <f>КАГ!G11</f>
        <v>Станкевич И.В.</v>
      </c>
      <c r="H15" s="109" t="str">
        <f>IF(ISBLANK(КАГ!H11),"",КАГ!H11)</f>
        <v/>
      </c>
    </row>
    <row r="16" spans="1:8" ht="16.5" thickTop="1">
      <c r="A16" s="76" t="s">
        <v>8</v>
      </c>
      <c r="B16" s="75">
        <f>КАГ!B12</f>
        <v>17341</v>
      </c>
      <c r="C16" s="18"/>
      <c r="D16" s="116" t="s">
        <v>369</v>
      </c>
      <c r="E16" s="112"/>
      <c r="F16" s="112"/>
      <c r="G16" s="96" t="str">
        <f>КАГ!G12</f>
        <v>Фисура О.И.</v>
      </c>
      <c r="H16" s="109" t="str">
        <f>IF(ISBLANK(КАГ!H12),"",КАГ!H12)</f>
        <v/>
      </c>
    </row>
    <row r="17" spans="1:8" ht="15.75">
      <c r="A17" s="76" t="s">
        <v>10</v>
      </c>
      <c r="B17" s="77">
        <f>КАГ!B13</f>
        <v>75</v>
      </c>
      <c r="C17" s="18"/>
      <c r="D17" s="116" t="s">
        <v>246</v>
      </c>
      <c r="E17" s="112"/>
      <c r="F17" s="112"/>
      <c r="G17" s="96" t="str">
        <f>IF(ISBLANK(КАГ!G13),"",КАГ!G13)</f>
        <v/>
      </c>
      <c r="H17" s="109" t="str">
        <f>IF(ISBLANK(КАГ!H13),"",КАГ!H13)</f>
        <v/>
      </c>
    </row>
    <row r="18" spans="1:8" ht="15.75">
      <c r="A18" s="76" t="s">
        <v>12</v>
      </c>
      <c r="B18" s="78">
        <f>КАГ!B14</f>
        <v>20208</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с ↑ ST</v>
      </c>
      <c r="C20" s="82"/>
      <c r="D20" s="82"/>
      <c r="E20" s="82"/>
      <c r="F20" s="82"/>
      <c r="G20" s="160" t="str">
        <f>КАГ!G16</f>
        <v>16:48</v>
      </c>
      <c r="H20" s="118">
        <f>КАГ!H16</f>
        <v>1719</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Реканализация:</v>
      </c>
      <c r="H22" s="85">
        <f>IFERROR(SUM(IF($B$20=Вмешательства!F13,SUM(КАГ!$B$9+0.01),"")),"")</f>
        <v>0.9440277777777778</v>
      </c>
    </row>
    <row r="23" spans="1:8" ht="14.45" customHeight="1">
      <c r="A23" s="227" t="s">
        <v>488</v>
      </c>
      <c r="B23" s="228"/>
      <c r="C23" s="228"/>
      <c r="D23" s="228"/>
      <c r="E23" s="228"/>
      <c r="F23" s="228"/>
      <c r="G23" s="228"/>
      <c r="H23" s="229"/>
    </row>
    <row r="24" spans="1:8" ht="14.45" customHeight="1">
      <c r="A24" s="230"/>
      <c r="B24" s="228"/>
      <c r="C24" s="228"/>
      <c r="D24" s="228"/>
      <c r="E24" s="228"/>
      <c r="F24" s="228"/>
      <c r="G24" s="228"/>
      <c r="H24" s="229"/>
    </row>
    <row r="25" spans="1:8" ht="14.45" customHeight="1">
      <c r="A25" s="230"/>
      <c r="B25" s="228"/>
      <c r="C25" s="228"/>
      <c r="D25" s="228"/>
      <c r="E25" s="228"/>
      <c r="F25" s="228"/>
      <c r="G25" s="228"/>
      <c r="H25" s="229"/>
    </row>
    <row r="26" spans="1:8" ht="14.45" customHeight="1">
      <c r="A26" s="230"/>
      <c r="B26" s="228"/>
      <c r="C26" s="228"/>
      <c r="D26" s="228"/>
      <c r="E26" s="228"/>
      <c r="F26" s="228"/>
      <c r="G26" s="228"/>
      <c r="H26" s="229"/>
    </row>
    <row r="27" spans="1:8" ht="14.45" customHeight="1">
      <c r="A27" s="230"/>
      <c r="B27" s="228"/>
      <c r="C27" s="228"/>
      <c r="D27" s="228"/>
      <c r="E27" s="228"/>
      <c r="F27" s="228"/>
      <c r="G27" s="228"/>
      <c r="H27" s="229"/>
    </row>
    <row r="28" spans="1:8" ht="14.45" customHeight="1">
      <c r="A28" s="230"/>
      <c r="B28" s="228"/>
      <c r="C28" s="228"/>
      <c r="D28" s="228"/>
      <c r="E28" s="228"/>
      <c r="F28" s="228"/>
      <c r="G28" s="228"/>
      <c r="H28" s="229"/>
    </row>
    <row r="29" spans="1:8" ht="14.45" customHeight="1">
      <c r="A29" s="230"/>
      <c r="B29" s="228"/>
      <c r="C29" s="228"/>
      <c r="D29" s="228"/>
      <c r="E29" s="228"/>
      <c r="F29" s="228"/>
      <c r="G29" s="228"/>
      <c r="H29" s="229"/>
    </row>
    <row r="30" spans="1:8" ht="14.45" customHeight="1">
      <c r="A30" s="230"/>
      <c r="B30" s="228"/>
      <c r="C30" s="228"/>
      <c r="D30" s="228"/>
      <c r="E30" s="228"/>
      <c r="F30" s="228"/>
      <c r="G30" s="228"/>
      <c r="H30" s="229"/>
    </row>
    <row r="31" spans="1:8" ht="14.45" customHeight="1">
      <c r="A31" s="230"/>
      <c r="B31" s="228"/>
      <c r="C31" s="228"/>
      <c r="D31" s="228"/>
      <c r="E31" s="228"/>
      <c r="F31" s="228"/>
      <c r="G31" s="228"/>
      <c r="H31" s="229"/>
    </row>
    <row r="32" spans="1:8" ht="14.45" customHeight="1">
      <c r="A32" s="230"/>
      <c r="B32" s="228"/>
      <c r="C32" s="228"/>
      <c r="D32" s="228"/>
      <c r="E32" s="228"/>
      <c r="F32" s="228"/>
      <c r="G32" s="228"/>
      <c r="H32" s="229"/>
    </row>
    <row r="33" spans="1:8" ht="14.45" customHeight="1">
      <c r="A33" s="230"/>
      <c r="B33" s="228"/>
      <c r="C33" s="228"/>
      <c r="D33" s="228"/>
      <c r="E33" s="228"/>
      <c r="F33" s="228"/>
      <c r="G33" s="228"/>
      <c r="H33" s="229"/>
    </row>
    <row r="34" spans="1:8" ht="14.45" customHeight="1">
      <c r="A34" s="230"/>
      <c r="B34" s="228"/>
      <c r="C34" s="228"/>
      <c r="D34" s="228"/>
      <c r="E34" s="228"/>
      <c r="F34" s="228"/>
      <c r="G34" s="228"/>
      <c r="H34" s="229"/>
    </row>
    <row r="35" spans="1:8" ht="14.45" customHeight="1">
      <c r="A35" s="230"/>
      <c r="B35" s="228"/>
      <c r="C35" s="228"/>
      <c r="D35" s="228"/>
      <c r="E35" s="228"/>
      <c r="F35" s="228"/>
      <c r="G35" s="228"/>
      <c r="H35" s="229"/>
    </row>
    <row r="36" spans="1:8" ht="14.45" customHeight="1">
      <c r="A36" s="230"/>
      <c r="B36" s="228"/>
      <c r="C36" s="228"/>
      <c r="D36" s="228"/>
      <c r="E36" s="228"/>
      <c r="F36" s="228"/>
      <c r="G36" s="228"/>
      <c r="H36" s="229"/>
    </row>
    <row r="37" spans="1:8" ht="14.45" customHeight="1">
      <c r="A37" s="230"/>
      <c r="B37" s="228"/>
      <c r="C37" s="228"/>
      <c r="D37" s="228"/>
      <c r="E37" s="228"/>
      <c r="F37" s="228"/>
      <c r="G37" s="228"/>
      <c r="H37" s="229"/>
    </row>
    <row r="38" spans="1:8" ht="14.45" customHeight="1">
      <c r="A38" s="81" t="s">
        <v>463</v>
      </c>
      <c r="B38" s="82"/>
      <c r="C38" s="82"/>
      <c r="D38" s="82"/>
      <c r="E38" s="82"/>
      <c r="F38" s="82"/>
      <c r="G38" s="82"/>
      <c r="H38" s="158"/>
    </row>
    <row r="39" spans="1:8" ht="15.75">
      <c r="A39" s="37"/>
      <c r="B39" s="33"/>
      <c r="C39" s="149"/>
      <c r="D39" s="150" t="s">
        <v>250</v>
      </c>
      <c r="E39" s="87"/>
      <c r="F39" s="87"/>
      <c r="G39" s="87"/>
      <c r="H39" s="88"/>
    </row>
    <row r="40" spans="1:8" ht="14.45" customHeight="1">
      <c r="A40" s="37"/>
      <c r="B40" s="33"/>
      <c r="C40" s="148"/>
      <c r="D40" s="224" t="s">
        <v>474</v>
      </c>
      <c r="E40" s="225"/>
      <c r="F40" s="225"/>
      <c r="G40" s="225"/>
      <c r="H40" s="226"/>
    </row>
    <row r="41" spans="1:8" ht="14.45" customHeight="1">
      <c r="A41" s="37"/>
      <c r="B41" s="33"/>
      <c r="C41" s="148"/>
      <c r="D41" s="225"/>
      <c r="E41" s="225"/>
      <c r="F41" s="225"/>
      <c r="G41" s="225"/>
      <c r="H41" s="226"/>
    </row>
    <row r="42" spans="1:8" ht="14.45" customHeight="1">
      <c r="A42" s="37"/>
      <c r="B42" s="33"/>
      <c r="C42" s="148"/>
      <c r="D42" s="225"/>
      <c r="E42" s="225"/>
      <c r="F42" s="225"/>
      <c r="G42" s="225"/>
      <c r="H42" s="226"/>
    </row>
    <row r="43" spans="1:8" ht="14.45" customHeight="1">
      <c r="A43" s="37"/>
      <c r="B43" s="33"/>
      <c r="C43" s="148"/>
      <c r="D43" s="225"/>
      <c r="E43" s="225"/>
      <c r="F43" s="225"/>
      <c r="G43" s="225"/>
      <c r="H43" s="226"/>
    </row>
    <row r="44" spans="1:8" ht="14.45" customHeight="1">
      <c r="A44" s="37"/>
      <c r="B44" s="33"/>
      <c r="C44" s="148"/>
      <c r="D44" s="225"/>
      <c r="E44" s="225"/>
      <c r="F44" s="225"/>
      <c r="G44" s="225"/>
      <c r="H44" s="226"/>
    </row>
    <row r="45" spans="1:8" ht="14.45" customHeight="1">
      <c r="A45" s="37"/>
      <c r="B45" s="33"/>
      <c r="C45" s="148"/>
      <c r="D45" s="225"/>
      <c r="E45" s="225"/>
      <c r="F45" s="225"/>
      <c r="G45" s="225"/>
      <c r="H45" s="226"/>
    </row>
    <row r="46" spans="1:8" ht="14.45" customHeight="1">
      <c r="A46" s="37"/>
      <c r="B46" s="33"/>
      <c r="C46" s="148"/>
      <c r="D46" s="225"/>
      <c r="E46" s="225"/>
      <c r="F46" s="225"/>
      <c r="G46" s="225"/>
      <c r="H46" s="226"/>
    </row>
    <row r="47" spans="1:8" ht="14.45" customHeight="1">
      <c r="A47" s="43"/>
      <c r="B47" s="18"/>
      <c r="C47" s="148"/>
      <c r="D47" s="225"/>
      <c r="E47" s="225"/>
      <c r="F47" s="225"/>
      <c r="G47" s="225"/>
      <c r="H47" s="226"/>
    </row>
    <row r="48" spans="1:8" ht="14.45" customHeight="1">
      <c r="A48" s="43"/>
      <c r="B48" s="18"/>
      <c r="C48" s="148"/>
      <c r="D48" s="225"/>
      <c r="E48" s="225"/>
      <c r="F48" s="225"/>
      <c r="G48" s="225"/>
      <c r="H48" s="226"/>
    </row>
    <row r="49" spans="1:8" ht="14.45" customHeight="1">
      <c r="A49" s="43"/>
      <c r="B49" s="18"/>
      <c r="C49" s="148"/>
      <c r="D49" s="225"/>
      <c r="E49" s="225"/>
      <c r="F49" s="225"/>
      <c r="G49" s="225"/>
      <c r="H49" s="226"/>
    </row>
    <row r="50" spans="1:8">
      <c r="A50" s="43"/>
      <c r="B50" s="18"/>
      <c r="C50" s="18"/>
      <c r="D50" s="18"/>
      <c r="E50" s="18"/>
      <c r="F50" s="18"/>
      <c r="G50" s="18"/>
      <c r="H50" s="44"/>
    </row>
    <row r="51" spans="1:8">
      <c r="A51" s="70" t="s">
        <v>267</v>
      </c>
      <c r="B51" s="71" t="s">
        <v>487</v>
      </c>
      <c r="C51" s="18"/>
      <c r="D51" s="18"/>
      <c r="E51" s="18"/>
      <c r="F51" s="18"/>
      <c r="G51" s="89" t="str">
        <f>$G$13</f>
        <v>Щербаков А.С.</v>
      </c>
      <c r="H51" s="72"/>
    </row>
    <row r="52" spans="1:8">
      <c r="A52" s="43"/>
      <c r="B52" s="18"/>
      <c r="C52" s="18"/>
      <c r="D52" s="18"/>
      <c r="E52" s="18"/>
      <c r="F52" s="18"/>
      <c r="G52" s="18"/>
      <c r="H52" s="44"/>
    </row>
    <row r="53" spans="1:8">
      <c r="A53" s="79" t="s">
        <v>269</v>
      </c>
      <c r="B53" s="74" t="s">
        <v>381</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10" zoomScaleNormal="90" zoomScaleSheetLayoutView="100" zoomScalePageLayoutView="80" workbookViewId="0">
      <selection activeCell="J24" sqref="J24"/>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44919</v>
      </c>
      <c r="C2" s="187"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1" t="s">
        <v>258</v>
      </c>
      <c r="B4" s="182" t="s">
        <v>133</v>
      </c>
      <c r="C4" s="183" t="s">
        <v>15</v>
      </c>
      <c r="D4" s="184" t="str">
        <f>КАГ!$B$11</f>
        <v>Савчук Л.А.</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17341</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 xml:space="preserve">Транслюминальная баллонная ангиопластика и стентирование коронарных артерий. </v>
      </c>
      <c r="C6" s="164" t="s">
        <v>10</v>
      </c>
      <c r="D6" s="126">
        <f>DATEDIF(D5,D10,"y")</f>
        <v>75</v>
      </c>
    </row>
    <row r="7" spans="1:4">
      <c r="A7" s="43"/>
      <c r="B7" s="18"/>
      <c r="C7" s="124" t="s">
        <v>12</v>
      </c>
      <c r="D7" s="126">
        <f>КАГ!$B$14</f>
        <v>20208</v>
      </c>
    </row>
    <row r="8" spans="1:4">
      <c r="A8" s="127" t="str">
        <f>ЧКВ!$A$9</f>
        <v>Код модели: 21166</v>
      </c>
      <c r="B8" s="128"/>
      <c r="C8" s="124" t="s">
        <v>195</v>
      </c>
      <c r="D8" s="126">
        <f>КАГ!$B$15</f>
        <v>35</v>
      </c>
    </row>
    <row r="9" spans="1:4">
      <c r="A9" s="127" t="str">
        <f>ЧКВ!$A$10</f>
        <v>Код метода: 46</v>
      </c>
      <c r="B9" s="18"/>
      <c r="C9" s="129" t="s">
        <v>134</v>
      </c>
      <c r="D9" s="126" t="str">
        <f>КАГ!$B$16</f>
        <v>ОКС с ↑ ST</v>
      </c>
    </row>
    <row r="10" spans="1:4">
      <c r="A10" s="45"/>
      <c r="B10" s="36"/>
      <c r="C10" s="185" t="s">
        <v>13</v>
      </c>
      <c r="D10" s="186">
        <f>КАГ!$B$8</f>
        <v>44919</v>
      </c>
    </row>
    <row r="11" spans="1:4">
      <c r="A11" s="32"/>
      <c r="B11" s="136"/>
      <c r="C11" s="136"/>
      <c r="D11" s="137"/>
    </row>
    <row r="12" spans="1:4" ht="18.75" customHeight="1">
      <c r="A12" s="171" t="s">
        <v>410</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89" t="s">
        <v>405</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4" s="190" t="s">
        <v>476</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0" t="s">
        <v>475</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90" t="s">
        <v>388</v>
      </c>
      <c r="C16" s="168" t="s">
        <v>175</v>
      </c>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90" t="s">
        <v>398</v>
      </c>
      <c r="C17" s="168" t="s">
        <v>172</v>
      </c>
      <c r="D17" s="175">
        <v>2</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c>
      <c r="B18" s="190"/>
      <c r="C18" s="168"/>
      <c r="D18" s="175"/>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0"/>
      <c r="C19" s="168"/>
      <c r="D19" s="175"/>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1"/>
      <c r="C20" s="168"/>
      <c r="D20" s="175"/>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0"/>
      <c r="C21" s="168"/>
      <c r="D21" s="175"/>
    </row>
    <row r="22" spans="1:4" ht="27.75" customHeight="1">
      <c r="A22" s="177" t="str">
        <f>IFERROR(INDEX(Расходка[[Тип расходного материала ]],MATCH(Карта_Учёта[[#This Row],[Наименование расходного материала]],Расходка[Наименование расходного материала],0)),"")</f>
        <v/>
      </c>
      <c r="B22" s="192"/>
      <c r="C22" s="168"/>
      <c r="D22" s="198"/>
    </row>
    <row r="23" spans="1:4" ht="27.75" customHeight="1">
      <c r="A23" s="177" t="str">
        <f>IFERROR(INDEX(Расходка[[Тип расходного материала ]],MATCH(Карта_Учёта[[#This Row],[Наименование расходного материала]],Расходка[Наименование расходного материала],0)),"")</f>
        <v/>
      </c>
      <c r="B23" s="192"/>
      <c r="C23" s="168"/>
      <c r="D23" s="198"/>
    </row>
    <row r="24" spans="1:4" ht="27.75" customHeight="1">
      <c r="A24" s="178" t="str">
        <f>IFERROR(INDEX(Расходка[[Тип расходного материала ]],MATCH(Карта_Учёта[[#This Row],[Наименование расходного материала]],Расходка[Наименование расходного материала],0)),"")</f>
        <v/>
      </c>
      <c r="B24" s="192"/>
      <c r="C24" s="169"/>
      <c r="D24" s="198"/>
    </row>
    <row r="25" spans="1:4" ht="27.75" customHeight="1">
      <c r="A25" s="179" t="str">
        <f>IFERROR(INDEX(Расходка[[Тип расходного материала ]],MATCH(Карта_Учёта[[#This Row],[Наименование расходного материала]],Расходка[Наименование расходного материала],0)),"")</f>
        <v/>
      </c>
      <c r="B25" s="193"/>
      <c r="C25" s="180"/>
      <c r="D25" s="199"/>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477</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471</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5"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материал'!$C$2:$C$58</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4.5703125"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383</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439</v>
      </c>
    </row>
    <row r="5" spans="1:15" ht="30">
      <c r="A5" s="10">
        <v>4</v>
      </c>
      <c r="B5" s="2"/>
      <c r="C5" s="10" t="s">
        <v>39</v>
      </c>
      <c r="D5" s="5" t="s">
        <v>438</v>
      </c>
      <c r="F5" t="s">
        <v>94</v>
      </c>
      <c r="G5">
        <v>218160</v>
      </c>
    </row>
    <row r="6" spans="1:15" ht="30">
      <c r="A6" s="10">
        <v>5</v>
      </c>
      <c r="B6" s="2" t="s">
        <v>36</v>
      </c>
      <c r="C6" s="10" t="s">
        <v>37</v>
      </c>
      <c r="D6" s="5" t="s">
        <v>249</v>
      </c>
      <c r="F6" t="s">
        <v>95</v>
      </c>
      <c r="G6">
        <v>194510</v>
      </c>
    </row>
    <row r="7" spans="1:15" ht="30">
      <c r="A7" s="10">
        <v>6</v>
      </c>
      <c r="B7" s="9"/>
      <c r="C7" s="10" t="s">
        <v>99</v>
      </c>
      <c r="D7" s="5" t="s">
        <v>375</v>
      </c>
      <c r="F7" t="s">
        <v>96</v>
      </c>
      <c r="G7">
        <v>323500</v>
      </c>
      <c r="I7" t="s">
        <v>290</v>
      </c>
      <c r="K7" t="s">
        <v>374</v>
      </c>
    </row>
    <row r="8" spans="1:15" ht="30">
      <c r="A8" s="10">
        <v>7</v>
      </c>
      <c r="B8" s="2"/>
      <c r="C8" s="10" t="s">
        <v>292</v>
      </c>
      <c r="D8" s="5" t="s">
        <v>194</v>
      </c>
      <c r="F8" t="s">
        <v>97</v>
      </c>
      <c r="G8">
        <v>323510</v>
      </c>
      <c r="I8" t="s">
        <v>280</v>
      </c>
      <c r="K8" t="s">
        <v>411</v>
      </c>
    </row>
    <row r="9" spans="1:15">
      <c r="A9" s="10">
        <v>8</v>
      </c>
      <c r="B9" s="9"/>
      <c r="C9" s="10" t="s">
        <v>80</v>
      </c>
      <c r="D9" s="5" t="s">
        <v>310</v>
      </c>
      <c r="F9" t="s">
        <v>459</v>
      </c>
      <c r="G9">
        <v>136170</v>
      </c>
      <c r="I9" t="s">
        <v>281</v>
      </c>
      <c r="K9" t="s">
        <v>412</v>
      </c>
    </row>
    <row r="10" spans="1:15">
      <c r="A10" s="10">
        <v>9</v>
      </c>
      <c r="B10" s="2" t="s">
        <v>35</v>
      </c>
      <c r="C10" s="10" t="s">
        <v>86</v>
      </c>
      <c r="D10" s="5" t="s">
        <v>87</v>
      </c>
      <c r="I10" t="s">
        <v>282</v>
      </c>
    </row>
    <row r="11" spans="1:15">
      <c r="A11" s="10">
        <v>10</v>
      </c>
      <c r="B11" s="2"/>
      <c r="C11" s="10" t="s">
        <v>293</v>
      </c>
      <c r="D11" s="5" t="s">
        <v>201</v>
      </c>
      <c r="G11" s="16"/>
      <c r="H11" s="16"/>
      <c r="I11" t="s">
        <v>283</v>
      </c>
    </row>
    <row r="12" spans="1:15">
      <c r="A12" s="10">
        <v>11</v>
      </c>
      <c r="B12" s="2" t="s">
        <v>25</v>
      </c>
      <c r="C12" s="10" t="s">
        <v>294</v>
      </c>
      <c r="D12" s="5" t="s">
        <v>26</v>
      </c>
      <c r="F12" t="s">
        <v>134</v>
      </c>
      <c r="G12" s="16"/>
      <c r="H12" s="16"/>
      <c r="I12" t="s">
        <v>284</v>
      </c>
      <c r="O12" s="10"/>
    </row>
    <row r="13" spans="1:15">
      <c r="A13" s="10">
        <v>12</v>
      </c>
      <c r="B13" s="2" t="s">
        <v>19</v>
      </c>
      <c r="C13" s="10" t="s">
        <v>295</v>
      </c>
      <c r="D13" s="5" t="s">
        <v>20</v>
      </c>
      <c r="F13" s="16" t="s">
        <v>98</v>
      </c>
      <c r="G13" s="16"/>
      <c r="H13" s="16"/>
      <c r="I13" t="s">
        <v>285</v>
      </c>
      <c r="N13" s="12"/>
      <c r="O13" s="12"/>
    </row>
    <row r="14" spans="1:15">
      <c r="A14" s="10">
        <v>13</v>
      </c>
      <c r="B14" s="2" t="s">
        <v>21</v>
      </c>
      <c r="C14" s="10" t="s">
        <v>296</v>
      </c>
      <c r="D14" s="5" t="s">
        <v>22</v>
      </c>
      <c r="F14" s="16" t="s">
        <v>382</v>
      </c>
      <c r="G14" s="16"/>
      <c r="H14" s="16"/>
      <c r="I14" t="s">
        <v>286</v>
      </c>
    </row>
    <row r="15" spans="1:15">
      <c r="A15" s="10">
        <v>14</v>
      </c>
      <c r="B15" s="2" t="s">
        <v>23</v>
      </c>
      <c r="C15" s="10" t="s">
        <v>297</v>
      </c>
      <c r="D15" s="5" t="s">
        <v>24</v>
      </c>
      <c r="F15" s="16" t="s">
        <v>191</v>
      </c>
      <c r="G15" s="16"/>
      <c r="H15" s="16"/>
      <c r="I15" t="s">
        <v>272</v>
      </c>
    </row>
    <row r="16" spans="1:15">
      <c r="A16" s="10">
        <v>15</v>
      </c>
      <c r="B16" s="2" t="s">
        <v>27</v>
      </c>
      <c r="C16" s="10" t="s">
        <v>298</v>
      </c>
      <c r="D16" s="5" t="s">
        <v>28</v>
      </c>
      <c r="F16" s="16" t="s">
        <v>153</v>
      </c>
      <c r="G16" s="16"/>
      <c r="H16" s="16"/>
      <c r="I16" t="s">
        <v>287</v>
      </c>
    </row>
    <row r="17" spans="1:9">
      <c r="A17" s="10">
        <v>16</v>
      </c>
      <c r="B17" s="2" t="s">
        <v>29</v>
      </c>
      <c r="C17" s="10" t="s">
        <v>299</v>
      </c>
      <c r="D17" s="5" t="s">
        <v>30</v>
      </c>
      <c r="F17" s="16" t="s">
        <v>155</v>
      </c>
      <c r="I17" t="s">
        <v>279</v>
      </c>
    </row>
    <row r="18" spans="1:9">
      <c r="A18" s="10">
        <v>17</v>
      </c>
      <c r="B18" s="2" t="s">
        <v>31</v>
      </c>
      <c r="C18" s="10" t="s">
        <v>300</v>
      </c>
      <c r="D18" s="5" t="s">
        <v>32</v>
      </c>
      <c r="F18" s="16" t="s">
        <v>154</v>
      </c>
      <c r="I18" t="s">
        <v>288</v>
      </c>
    </row>
    <row r="19" spans="1:9">
      <c r="A19" s="10">
        <v>18</v>
      </c>
      <c r="B19" s="2" t="s">
        <v>33</v>
      </c>
      <c r="C19" s="10" t="s">
        <v>301</v>
      </c>
      <c r="D19" s="5" t="s">
        <v>34</v>
      </c>
      <c r="F19" s="16" t="s">
        <v>156</v>
      </c>
      <c r="I19" t="s">
        <v>289</v>
      </c>
    </row>
    <row r="20" spans="1:9" ht="30">
      <c r="A20" s="10">
        <v>19</v>
      </c>
      <c r="B20" s="2" t="s">
        <v>40</v>
      </c>
      <c r="C20" s="10" t="s">
        <v>41</v>
      </c>
      <c r="D20" s="5" t="s">
        <v>42</v>
      </c>
      <c r="F20" s="16"/>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307</v>
      </c>
      <c r="D29" s="5" t="s">
        <v>308</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303</v>
      </c>
      <c r="D32" s="5" t="s">
        <v>75</v>
      </c>
      <c r="F32" s="13"/>
      <c r="G32" s="13"/>
      <c r="H32" s="13"/>
      <c r="I32" s="13"/>
    </row>
    <row r="33" spans="1:9">
      <c r="A33" s="10">
        <v>32</v>
      </c>
      <c r="B33" s="2" t="s">
        <v>76</v>
      </c>
      <c r="C33" s="94" t="s">
        <v>302</v>
      </c>
      <c r="D33" s="5" t="s">
        <v>77</v>
      </c>
      <c r="F33" s="13"/>
      <c r="G33" s="13"/>
      <c r="H33" s="13"/>
      <c r="I33" s="13"/>
    </row>
    <row r="34" spans="1:9">
      <c r="A34" s="10">
        <v>33</v>
      </c>
      <c r="B34" s="2" t="s">
        <v>78</v>
      </c>
      <c r="C34" s="94" t="s">
        <v>304</v>
      </c>
      <c r="D34" s="5" t="s">
        <v>79</v>
      </c>
      <c r="F34" s="13"/>
      <c r="G34" s="13"/>
      <c r="H34" s="13"/>
      <c r="I34" s="13"/>
    </row>
    <row r="35" spans="1:9">
      <c r="A35" s="10">
        <v>34</v>
      </c>
      <c r="B35" s="2" t="s">
        <v>81</v>
      </c>
      <c r="C35" s="94" t="s">
        <v>82</v>
      </c>
      <c r="D35" s="5" t="s">
        <v>305</v>
      </c>
      <c r="F35" s="13"/>
      <c r="G35" s="13"/>
      <c r="H35" s="13"/>
      <c r="I35" s="13"/>
    </row>
    <row r="36" spans="1:9">
      <c r="A36" s="10">
        <v>35</v>
      </c>
      <c r="B36" s="2" t="s">
        <v>83</v>
      </c>
      <c r="C36" s="94" t="s">
        <v>84</v>
      </c>
      <c r="D36" s="5" t="s">
        <v>306</v>
      </c>
      <c r="F36" s="13"/>
      <c r="G36" s="13"/>
      <c r="H36" s="13"/>
      <c r="I36" s="13"/>
    </row>
    <row r="37" spans="1:9">
      <c r="A37" s="10">
        <v>36</v>
      </c>
      <c r="B37" s="9"/>
      <c r="C37" s="94" t="s">
        <v>309</v>
      </c>
      <c r="D37" s="6" t="s">
        <v>88</v>
      </c>
      <c r="F37" s="13"/>
      <c r="G37" s="13"/>
      <c r="H37" s="13"/>
      <c r="I37" s="13"/>
    </row>
  </sheetData>
  <sheetProtection sheet="1" objects="1" scenarios="1" formatCells="0" formatColumns="0"/>
  <phoneticPr fontId="15"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zoomScaleNormal="100" workbookViewId="0">
      <selection activeCell="AE20" sqref="AE20"/>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345</v>
      </c>
      <c r="H1" s="139" t="s">
        <v>346</v>
      </c>
      <c r="I1" s="139" t="s">
        <v>347</v>
      </c>
      <c r="J1" s="139" t="s">
        <v>348</v>
      </c>
      <c r="K1" s="140" t="s">
        <v>349</v>
      </c>
      <c r="L1" s="140" t="s">
        <v>350</v>
      </c>
      <c r="M1" s="140" t="s">
        <v>351</v>
      </c>
      <c r="N1" s="140" t="s">
        <v>352</v>
      </c>
      <c r="O1" s="140" t="s">
        <v>353</v>
      </c>
      <c r="P1" s="140" t="s">
        <v>354</v>
      </c>
      <c r="Q1" s="140" t="s">
        <v>355</v>
      </c>
      <c r="R1" s="139" t="s">
        <v>131</v>
      </c>
      <c r="S1" s="139" t="s">
        <v>132</v>
      </c>
      <c r="T1" s="139" t="s">
        <v>356</v>
      </c>
      <c r="U1" s="139" t="s">
        <v>357</v>
      </c>
      <c r="V1" s="139" t="s">
        <v>358</v>
      </c>
      <c r="W1" s="139" t="s">
        <v>359</v>
      </c>
      <c r="X1" s="139" t="s">
        <v>360</v>
      </c>
      <c r="Y1" s="139" t="s">
        <v>361</v>
      </c>
      <c r="Z1" s="139" t="s">
        <v>362</v>
      </c>
      <c r="AA1" s="139" t="s">
        <v>363</v>
      </c>
      <c r="AB1" s="139" t="s">
        <v>364</v>
      </c>
      <c r="AC1" s="139" t="s">
        <v>365</v>
      </c>
      <c r="AD1" s="139" t="s">
        <v>366</v>
      </c>
      <c r="AF1" s="2" t="s">
        <v>158</v>
      </c>
      <c r="AG1" s="2" t="s">
        <v>188</v>
      </c>
      <c r="AI1" t="s">
        <v>259</v>
      </c>
      <c r="AJ1" t="s">
        <v>260</v>
      </c>
      <c r="AK1" t="s">
        <v>261</v>
      </c>
      <c r="AM1" t="s">
        <v>449</v>
      </c>
    </row>
    <row r="2" spans="1:39">
      <c r="A2">
        <v>1</v>
      </c>
      <c r="B2" t="s">
        <v>122</v>
      </c>
      <c r="C2" s="1" t="s">
        <v>380</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0</v>
      </c>
      <c r="J2" s="140">
        <f>IF(ISNUMBER(SEARCH('Карта учёта'!$B$18,Расходка[Наименование расходного материала])),MAX($J$1:J1)+1,0)</f>
        <v>1</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Launcher 6F JR 4.0</v>
      </c>
      <c r="S2" s="139" t="str">
        <f>IFERROR(INDEX(Расходка[Наименование расходного материала],MATCH(Расходка[№],Поиск_расходки[Индекс2],0)),"")</f>
        <v>LepuMedical</v>
      </c>
      <c r="T2" s="139" t="str">
        <f>IFERROR(INDEX(Расходка[Наименование расходного материала],MATCH(Расходка[№],Поиск_расходки[Индекс3],0)),"")</f>
        <v>Sion blue</v>
      </c>
      <c r="U2" s="139" t="str">
        <f>IFERROR(INDEX(Расходка[Наименование расходного материала],MATCH(Расходка[№],Поиск_расходки[Индекс4],0)),"")</f>
        <v>Sprinter Legend</v>
      </c>
      <c r="V2" s="139" t="str">
        <f>IFERROR(INDEX(Расходка[Наименование расходного материала],MATCH(Расходка[№],Поиск_расходки[Индекс5],0)),"")</f>
        <v>DES, Resolute Integtity</v>
      </c>
      <c r="W2" s="139" t="str">
        <f>IFERROR(INDEX(Расходка[Наименование расходного материала],MATCH(Расходка[№],Поиск_расходки[Индекс6],0)),"")</f>
        <v>Hunter® 6F</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5</v>
      </c>
      <c r="C3" s="1" t="s">
        <v>343</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2</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Euphora</v>
      </c>
      <c r="X3" s="139" t="str">
        <f>IFERROR(INDEX(Расходка[Наименование расходного материала],MATCH(Расходка[№],Поиск_расходки[Индекс7],0)),"")</f>
        <v>Euphora</v>
      </c>
      <c r="Y3" s="139" t="str">
        <f>IFERROR(INDEX(Расходка[Наименование расходного материала],MATCH(Расходка[№],Поиск_расходки[Индекс8],0)),"")</f>
        <v>Euphora</v>
      </c>
      <c r="Z3" s="139" t="str">
        <f>IFERROR(INDEX(Расходка[Наименование расходного материала],MATCH(Расходка[№],Поиск_расходки[Индекс9],0)),"")</f>
        <v>Euphora</v>
      </c>
      <c r="AA3" s="139" t="str">
        <f>IFERROR(INDEX(Расходка[Наименование расходного материала],MATCH(Расходка[№],Поиск_расходки[Индекс10],0)),"")</f>
        <v>Euphora</v>
      </c>
      <c r="AB3" s="139" t="str">
        <f>IFERROR(INDEX(Расходка[Наименование расходного материала],MATCH(Расходка[№],Поиск_расходки[Индекс11],0)),"")</f>
        <v>Euphora</v>
      </c>
      <c r="AC3" s="139" t="str">
        <f>IFERROR(INDEX(Расходка[Наименование расходного материала],MATCH(Расходка[№],Поиск_расходки[Индекс12],0)),"")</f>
        <v>Euphora</v>
      </c>
      <c r="AD3" s="139" t="str">
        <f>IFERROR(INDEX(Расходка[Наименование расходного материала],MATCH(Расходка[№],Поиск_расходки[Индекс13],0)),"")</f>
        <v>Euphora</v>
      </c>
      <c r="AF3" s="4" t="s">
        <v>5</v>
      </c>
      <c r="AG3" s="4" t="s">
        <v>440</v>
      </c>
      <c r="AI3" t="s">
        <v>253</v>
      </c>
      <c r="AJ3" t="s">
        <v>263</v>
      </c>
      <c r="AK3" t="str">
        <f t="shared" ref="AK3:AK6" si="0">CONCATENATE(AI3,AJ3)</f>
        <v>Контраст: Омнипак 350</v>
      </c>
      <c r="AM3" t="s">
        <v>3</v>
      </c>
    </row>
    <row r="4" spans="1:39">
      <c r="A4">
        <v>3</v>
      </c>
      <c r="B4" t="s">
        <v>5</v>
      </c>
      <c r="C4" t="s">
        <v>387</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0</v>
      </c>
      <c r="J4" s="140">
        <f>IF(ISNUMBER(SEARCH('Карта учёта'!$B$18,Расходка[Наименование расходного материала])),MAX($J$1:J3)+1,0)</f>
        <v>3</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NC Accuforce</v>
      </c>
      <c r="X4" s="139" t="str">
        <f>IFERROR(INDEX(Расходка[Наименование расходного материала],MATCH(Расходка[№],Поиск_расходки[Индекс7],0)),"")</f>
        <v>NC Accuforce</v>
      </c>
      <c r="Y4" s="139" t="str">
        <f>IFERROR(INDEX(Расходка[Наименование расходного материала],MATCH(Расходка[№],Поиск_расходки[Индекс8],0)),"")</f>
        <v>NC Accuforce</v>
      </c>
      <c r="Z4" s="139" t="str">
        <f>IFERROR(INDEX(Расходка[Наименование расходного материала],MATCH(Расходка[№],Поиск_расходки[Индекс9],0)),"")</f>
        <v>NC Accuforce</v>
      </c>
      <c r="AA4" s="139" t="str">
        <f>IFERROR(INDEX(Расходка[Наименование расходного материала],MATCH(Расходка[№],Поиск_расходки[Индекс10],0)),"")</f>
        <v>NC Accuforce</v>
      </c>
      <c r="AB4" s="139" t="str">
        <f>IFERROR(INDEX(Расходка[Наименование расходного материала],MATCH(Расходка[№],Поиск_расходки[Индекс11],0)),"")</f>
        <v>NC Accuforce</v>
      </c>
      <c r="AC4" s="139" t="str">
        <f>IFERROR(INDEX(Расходка[Наименование расходного материала],MATCH(Расходка[№],Поиск_расходки[Индекс12],0)),"")</f>
        <v>NC Accuforce</v>
      </c>
      <c r="AD4" s="139" t="str">
        <f>IFERROR(INDEX(Расходка[Наименование расходного материала],MATCH(Расходка[№],Поиск_расходки[Индекс13],0)),"")</f>
        <v>NC Accuforce</v>
      </c>
      <c r="AF4" s="4" t="s">
        <v>5</v>
      </c>
      <c r="AG4" s="4" t="s">
        <v>104</v>
      </c>
      <c r="AI4" t="s">
        <v>253</v>
      </c>
      <c r="AJ4" t="s">
        <v>264</v>
      </c>
      <c r="AK4" t="str">
        <f t="shared" si="0"/>
        <v>Контраст: Оптирей 350</v>
      </c>
      <c r="AM4" t="s">
        <v>6</v>
      </c>
    </row>
    <row r="5" spans="1:39">
      <c r="A5">
        <v>4</v>
      </c>
      <c r="B5" t="s">
        <v>5</v>
      </c>
      <c r="C5" s="1" t="s">
        <v>377</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4</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NC Euphora</v>
      </c>
      <c r="X5" s="139" t="str">
        <f>IFERROR(INDEX(Расходка[Наименование расходного материала],MATCH(Расходка[№],Поиск_расходки[Индекс7],0)),"")</f>
        <v>NC Euphora</v>
      </c>
      <c r="Y5" s="139" t="str">
        <f>IFERROR(INDEX(Расходка[Наименование расходного материала],MATCH(Расходка[№],Поиск_расходки[Индекс8],0)),"")</f>
        <v>NC Euphora</v>
      </c>
      <c r="Z5" s="139" t="str">
        <f>IFERROR(INDEX(Расходка[Наименование расходного материала],MATCH(Расходка[№],Поиск_расходки[Индекс9],0)),"")</f>
        <v>NC Euphora</v>
      </c>
      <c r="AA5" s="139" t="str">
        <f>IFERROR(INDEX(Расходка[Наименование расходного материала],MATCH(Расходка[№],Поиск_расходки[Индекс10],0)),"")</f>
        <v>NC Euphora</v>
      </c>
      <c r="AB5" s="139" t="str">
        <f>IFERROR(INDEX(Расходка[Наименование расходного материала],MATCH(Расходка[№],Поиск_расходки[Индекс11],0)),"")</f>
        <v>NC Euphora</v>
      </c>
      <c r="AC5" s="139" t="str">
        <f>IFERROR(INDEX(Расходка[Наименование расходного материала],MATCH(Расходка[№],Поиск_расходки[Индекс12],0)),"")</f>
        <v>NC Euphora</v>
      </c>
      <c r="AD5" s="139" t="str">
        <f>IFERROR(INDEX(Расходка[Наименование расходного материала],MATCH(Расходка[№],Поиск_расходки[Индекс13],0)),"")</f>
        <v>NC Euphora</v>
      </c>
      <c r="AF5" s="4" t="s">
        <v>5</v>
      </c>
      <c r="AG5" s="4" t="s">
        <v>157</v>
      </c>
      <c r="AI5" t="s">
        <v>253</v>
      </c>
      <c r="AJ5" t="s">
        <v>265</v>
      </c>
      <c r="AK5" t="str">
        <f t="shared" si="0"/>
        <v>Контраст: Юнигексол 350</v>
      </c>
      <c r="AM5" t="s">
        <v>5</v>
      </c>
    </row>
    <row r="6" spans="1:39">
      <c r="A6">
        <v>5</v>
      </c>
      <c r="B6" t="s">
        <v>5</v>
      </c>
      <c r="C6" t="s">
        <v>342</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5</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Sapphire</v>
      </c>
      <c r="X6" s="139" t="str">
        <f>IFERROR(INDEX(Расходка[Наименование расходного материала],MATCH(Расходка[№],Поиск_расходки[Индекс7],0)),"")</f>
        <v>Sapphire</v>
      </c>
      <c r="Y6" s="139" t="str">
        <f>IFERROR(INDEX(Расходка[Наименование расходного материала],MATCH(Расходка[№],Поиск_расходки[Индекс8],0)),"")</f>
        <v>Sapphire</v>
      </c>
      <c r="Z6" s="139" t="str">
        <f>IFERROR(INDEX(Расходка[Наименование расходного материала],MATCH(Расходка[№],Поиск_расходки[Индекс9],0)),"")</f>
        <v>Sapphire</v>
      </c>
      <c r="AA6" s="139" t="str">
        <f>IFERROR(INDEX(Расходка[Наименование расходного материала],MATCH(Расходка[№],Поиск_расходки[Индекс10],0)),"")</f>
        <v>Sapphire</v>
      </c>
      <c r="AB6" s="139" t="str">
        <f>IFERROR(INDEX(Расходка[Наименование расходного материала],MATCH(Расходка[№],Поиск_расходки[Индекс11],0)),"")</f>
        <v>Sapphire</v>
      </c>
      <c r="AC6" s="139" t="str">
        <f>IFERROR(INDEX(Расходка[Наименование расходного материала],MATCH(Расходка[№],Поиск_расходки[Индекс12],0)),"")</f>
        <v>Sapphire</v>
      </c>
      <c r="AD6" s="139" t="str">
        <f>IFERROR(INDEX(Расходка[Наименование расходного материала],MATCH(Расходка[№],Поиск_расходки[Индекс13],0)),"")</f>
        <v>Sapphire</v>
      </c>
      <c r="AF6" s="4" t="s">
        <v>5</v>
      </c>
      <c r="AG6" s="4" t="s">
        <v>105</v>
      </c>
      <c r="AI6" t="s">
        <v>253</v>
      </c>
      <c r="AJ6" t="s">
        <v>266</v>
      </c>
      <c r="AK6" t="str">
        <f t="shared" si="0"/>
        <v>Контраст: Сканлюкс 370</v>
      </c>
      <c r="AM6" t="s">
        <v>122</v>
      </c>
    </row>
    <row r="7" spans="1:39">
      <c r="A7">
        <v>6</v>
      </c>
      <c r="B7" t="s">
        <v>5</v>
      </c>
      <c r="C7" t="s">
        <v>388</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1</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6</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Sprinter Legend</v>
      </c>
      <c r="X7" s="139" t="str">
        <f>IFERROR(INDEX(Расходка[Наименование расходного материала],MATCH(Расходка[№],Поиск_расходки[Индекс7],0)),"")</f>
        <v>Sprinter Legend</v>
      </c>
      <c r="Y7" s="139" t="str">
        <f>IFERROR(INDEX(Расходка[Наименование расходного материала],MATCH(Расходка[№],Поиск_расходки[Индекс8],0)),"")</f>
        <v>Sprinter Legend</v>
      </c>
      <c r="Z7" s="139" t="str">
        <f>IFERROR(INDEX(Расходка[Наименование расходного материала],MATCH(Расходка[№],Поиск_расходки[Индекс9],0)),"")</f>
        <v>Sprinter Legend</v>
      </c>
      <c r="AA7" s="139" t="str">
        <f>IFERROR(INDEX(Расходка[Наименование расходного материала],MATCH(Расходка[№],Поиск_расходки[Индекс10],0)),"")</f>
        <v>Sprinter Legend</v>
      </c>
      <c r="AB7" s="139" t="str">
        <f>IFERROR(INDEX(Расходка[Наименование расходного материала],MATCH(Расходка[№],Поиск_расходки[Индекс11],0)),"")</f>
        <v>Sprinter Legend</v>
      </c>
      <c r="AC7" s="139" t="str">
        <f>IFERROR(INDEX(Расходка[Наименование расходного материала],MATCH(Расходка[№],Поиск_расходки[Индекс12],0)),"")</f>
        <v>Sprinter Legend</v>
      </c>
      <c r="AD7" s="139" t="str">
        <f>IFERROR(INDEX(Расходка[Наименование расходного материала],MATCH(Расходка[№],Поиск_расходки[Индекс13],0)),"")</f>
        <v>Sprinter Legend</v>
      </c>
      <c r="AF7" s="4" t="s">
        <v>5</v>
      </c>
      <c r="AG7" s="4" t="s">
        <v>113</v>
      </c>
      <c r="AI7" t="s">
        <v>253</v>
      </c>
      <c r="AJ7" t="s">
        <v>267</v>
      </c>
      <c r="AK7" t="str">
        <f t="shared" ref="AK7:AK8" si="1">CONCATENATE(AI7,AJ7)</f>
        <v>Контраст: Йогексол 350</v>
      </c>
      <c r="AM7" t="s">
        <v>376</v>
      </c>
    </row>
    <row r="8" spans="1:39">
      <c r="A8">
        <v>7</v>
      </c>
      <c r="B8" t="s">
        <v>5</v>
      </c>
      <c r="C8" t="s">
        <v>454</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7</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SubMarine Rapido, Invatec</v>
      </c>
      <c r="X8" s="139" t="str">
        <f>IFERROR(INDEX(Расходка[Наименование расходного материала],MATCH(Расходка[№],Поиск_расходки[Индекс7],0)),"")</f>
        <v>SubMarine Rapido, Invatec</v>
      </c>
      <c r="Y8" s="139" t="str">
        <f>IFERROR(INDEX(Расходка[Наименование расходного материала],MATCH(Расходка[№],Поиск_расходки[Индекс8],0)),"")</f>
        <v>SubMarine Rapido, Invatec</v>
      </c>
      <c r="Z8" s="139" t="str">
        <f>IFERROR(INDEX(Расходка[Наименование расходного материала],MATCH(Расходка[№],Поиск_расходки[Индекс9],0)),"")</f>
        <v>SubMarine Rapido, Invatec</v>
      </c>
      <c r="AA8" s="139" t="str">
        <f>IFERROR(INDEX(Расходка[Наименование расходного материала],MATCH(Расходка[№],Поиск_расходки[Индекс10],0)),"")</f>
        <v>SubMarine Rapido, Invatec</v>
      </c>
      <c r="AB8" s="139" t="str">
        <f>IFERROR(INDEX(Расходка[Наименование расходного материала],MATCH(Расходка[№],Поиск_расходки[Индекс11],0)),"")</f>
        <v>SubMarine Rapido, Invatec</v>
      </c>
      <c r="AC8" s="139" t="str">
        <f>IFERROR(INDEX(Расходка[Наименование расходного материала],MATCH(Расходка[№],Поиск_расходки[Индекс12],0)),"")</f>
        <v>SubMarine Rapido, Invatec</v>
      </c>
      <c r="AD8" s="139" t="str">
        <f>IFERROR(INDEX(Расходка[Наименование расходного материала],MATCH(Расходка[№],Поиск_расходки[Индекс13],0)),"")</f>
        <v>SubMarine Rapido, Invatec</v>
      </c>
      <c r="AF8" s="4" t="s">
        <v>5</v>
      </c>
      <c r="AG8" s="4" t="s">
        <v>106</v>
      </c>
      <c r="AI8" t="s">
        <v>253</v>
      </c>
      <c r="AJ8" t="s">
        <v>268</v>
      </c>
      <c r="AK8" t="str">
        <f t="shared" si="1"/>
        <v>Контраст: Визипак 320</v>
      </c>
      <c r="AM8" t="s">
        <v>269</v>
      </c>
    </row>
    <row r="9" spans="1:39">
      <c r="A9">
        <v>8</v>
      </c>
      <c r="B9" t="s">
        <v>378</v>
      </c>
      <c r="C9" s="1" t="s">
        <v>408</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8</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Nitrex 260</v>
      </c>
      <c r="X9" s="139" t="str">
        <f>IFERROR(INDEX(Расходка[Наименование расходного материала],MATCH(Расходка[№],Поиск_расходки[Индекс7],0)),"")</f>
        <v>Nitrex 260</v>
      </c>
      <c r="Y9" s="139" t="str">
        <f>IFERROR(INDEX(Расходка[Наименование расходного материала],MATCH(Расходка[№],Поиск_расходки[Индекс8],0)),"")</f>
        <v>Nitrex 260</v>
      </c>
      <c r="Z9" s="139" t="str">
        <f>IFERROR(INDEX(Расходка[Наименование расходного материала],MATCH(Расходка[№],Поиск_расходки[Индекс9],0)),"")</f>
        <v>Nitrex 260</v>
      </c>
      <c r="AA9" s="139" t="str">
        <f>IFERROR(INDEX(Расходка[Наименование расходного материала],MATCH(Расходка[№],Поиск_расходки[Индекс10],0)),"")</f>
        <v>Nitrex 260</v>
      </c>
      <c r="AB9" s="139" t="str">
        <f>IFERROR(INDEX(Расходка[Наименование расходного материала],MATCH(Расходка[№],Поиск_расходки[Индекс11],0)),"")</f>
        <v>Nitrex 260</v>
      </c>
      <c r="AC9" s="139" t="str">
        <f>IFERROR(INDEX(Расходка[Наименование расходного материала],MATCH(Расходка[№],Поиск_расходки[Индекс12],0)),"")</f>
        <v>Nitrex 260</v>
      </c>
      <c r="AD9" s="139" t="str">
        <f>IFERROR(INDEX(Расходка[Наименование расходного материала],MATCH(Расходка[№],Поиск_расходки[Индекс13],0)),"")</f>
        <v>Nitrex 260</v>
      </c>
      <c r="AF9" s="4" t="s">
        <v>5</v>
      </c>
      <c r="AG9" s="4" t="s">
        <v>107</v>
      </c>
      <c r="AM9" t="s">
        <v>123</v>
      </c>
    </row>
    <row r="10" spans="1:39">
      <c r="A10">
        <v>9</v>
      </c>
      <c r="B10" t="s">
        <v>378</v>
      </c>
      <c r="C10" t="s">
        <v>466</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9</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RadiFocus</v>
      </c>
      <c r="X10" s="139" t="str">
        <f>IFERROR(INDEX(Расходка[Наименование расходного материала],MATCH(Расходка[№],Поиск_расходки[Индекс7],0)),"")</f>
        <v>RadiFocus</v>
      </c>
      <c r="Y10" s="139" t="str">
        <f>IFERROR(INDEX(Расходка[Наименование расходного материала],MATCH(Расходка[№],Поиск_расходки[Индекс8],0)),"")</f>
        <v>RadiFocus</v>
      </c>
      <c r="Z10" s="139" t="str">
        <f>IFERROR(INDEX(Расходка[Наименование расходного материала],MATCH(Расходка[№],Поиск_расходки[Индекс9],0)),"")</f>
        <v>RadiFocus</v>
      </c>
      <c r="AA10" s="139" t="str">
        <f>IFERROR(INDEX(Расходка[Наименование расходного материала],MATCH(Расходка[№],Поиск_расходки[Индекс10],0)),"")</f>
        <v>RadiFocus</v>
      </c>
      <c r="AB10" s="139" t="str">
        <f>IFERROR(INDEX(Расходка[Наименование расходного материала],MATCH(Расходка[№],Поиск_расходки[Индекс11],0)),"")</f>
        <v>RadiFocus</v>
      </c>
      <c r="AC10" s="139" t="str">
        <f>IFERROR(INDEX(Расходка[Наименование расходного материала],MATCH(Расходка[№],Поиск_расходки[Индекс12],0)),"")</f>
        <v>RadiFocus</v>
      </c>
      <c r="AD10" s="139" t="str">
        <f>IFERROR(INDEX(Расходка[Наименование расходного материала],MATCH(Расходка[№],Поиск_расходки[Индекс13],0)),"")</f>
        <v>RadiFocus</v>
      </c>
      <c r="AF10" s="4" t="s">
        <v>5</v>
      </c>
      <c r="AG10" s="4" t="s">
        <v>108</v>
      </c>
      <c r="AM10" t="s">
        <v>367</v>
      </c>
    </row>
    <row r="11" spans="1:39">
      <c r="A11">
        <v>10</v>
      </c>
      <c r="B11" t="s">
        <v>376</v>
      </c>
      <c r="C11" t="s">
        <v>407</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10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BasixCOMPAK</v>
      </c>
      <c r="X11" s="139" t="str">
        <f>IFERROR(INDEX(Расходка[Наименование расходного материала],MATCH(Расходка[№],Поиск_расходки[Индекс7],0)),"")</f>
        <v>BasixCOMPAK</v>
      </c>
      <c r="Y11" s="139" t="str">
        <f>IFERROR(INDEX(Расходка[Наименование расходного материала],MATCH(Расходка[№],Поиск_расходки[Индекс8],0)),"")</f>
        <v>BasixCOMPAK</v>
      </c>
      <c r="Z11" s="139" t="str">
        <f>IFERROR(INDEX(Расходка[Наименование расходного материала],MATCH(Расходка[№],Поиск_расходки[Индекс9],0)),"")</f>
        <v>BasixCOMPAK</v>
      </c>
      <c r="AA11" s="139" t="str">
        <f>IFERROR(INDEX(Расходка[Наименование расходного материала],MATCH(Расходка[№],Поиск_расходки[Индекс10],0)),"")</f>
        <v>BasixCOMPAK</v>
      </c>
      <c r="AB11" s="139" t="str">
        <f>IFERROR(INDEX(Расходка[Наименование расходного материала],MATCH(Расходка[№],Поиск_расходки[Индекс11],0)),"")</f>
        <v>BasixCOMPAK</v>
      </c>
      <c r="AC11" s="139" t="str">
        <f>IFERROR(INDEX(Расходка[Наименование расходного материала],MATCH(Расходка[№],Поиск_расходки[Индекс12],0)),"")</f>
        <v>BasixCOMPAK</v>
      </c>
      <c r="AD11" s="139" t="str">
        <f>IFERROR(INDEX(Расходка[Наименование расходного материала],MATCH(Расходка[№],Поиск_расходки[Индекс13],0)),"")</f>
        <v>BasixCOMPAK</v>
      </c>
      <c r="AF11" s="4" t="s">
        <v>5</v>
      </c>
      <c r="AG11" s="4" t="s">
        <v>175</v>
      </c>
      <c r="AI11" s="2" t="s">
        <v>90</v>
      </c>
      <c r="AJ11" s="197" t="s">
        <v>450</v>
      </c>
      <c r="AM11" t="s">
        <v>378</v>
      </c>
    </row>
    <row r="12" spans="1:39">
      <c r="A12">
        <v>11</v>
      </c>
      <c r="B12" t="s">
        <v>376</v>
      </c>
      <c r="C12" t="s">
        <v>476</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1</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11</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LepuMedical</v>
      </c>
      <c r="X12" s="139" t="str">
        <f>IFERROR(INDEX(Расходка[Наименование расходного материала],MATCH(Расходка[№],Поиск_расходки[Индекс7],0)),"")</f>
        <v>LepuMedical</v>
      </c>
      <c r="Y12" s="139" t="str">
        <f>IFERROR(INDEX(Расходка[Наименование расходного материала],MATCH(Расходка[№],Поиск_расходки[Индекс8],0)),"")</f>
        <v>LepuMedical</v>
      </c>
      <c r="Z12" s="139" t="str">
        <f>IFERROR(INDEX(Расходка[Наименование расходного материала],MATCH(Расходка[№],Поиск_расходки[Индекс9],0)),"")</f>
        <v>LepuMedical</v>
      </c>
      <c r="AA12" s="139" t="str">
        <f>IFERROR(INDEX(Расходка[Наименование расходного материала],MATCH(Расходка[№],Поиск_расходки[Индекс10],0)),"")</f>
        <v>LepuMedical</v>
      </c>
      <c r="AB12" s="139" t="str">
        <f>IFERROR(INDEX(Расходка[Наименование расходного материала],MATCH(Расходка[№],Поиск_расходки[Индекс11],0)),"")</f>
        <v>LepuMedical</v>
      </c>
      <c r="AC12" s="139" t="str">
        <f>IFERROR(INDEX(Расходка[Наименование расходного материала],MATCH(Расходка[№],Поиск_расходки[Индекс12],0)),"")</f>
        <v>LepuMedical</v>
      </c>
      <c r="AD12" s="139" t="str">
        <f>IFERROR(INDEX(Расходка[Наименование расходного материала],MATCH(Расходка[№],Поиск_расходки[Индекс13],0)),"")</f>
        <v>LepuMedical</v>
      </c>
      <c r="AF12" s="4" t="s">
        <v>5</v>
      </c>
      <c r="AG12" s="4" t="s">
        <v>109</v>
      </c>
      <c r="AI12" s="2">
        <v>155760</v>
      </c>
      <c r="AJ12" s="161" t="s">
        <v>384</v>
      </c>
    </row>
    <row r="13" spans="1:39">
      <c r="A13">
        <v>12</v>
      </c>
      <c r="B13" t="s">
        <v>376</v>
      </c>
      <c r="C13" t="s">
        <v>462</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12</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BasixTOUCH</v>
      </c>
      <c r="X13" s="139" t="str">
        <f>IFERROR(INDEX(Расходка[Наименование расходного материала],MATCH(Расходка[№],Поиск_расходки[Индекс7],0)),"")</f>
        <v>BasixTOUCH</v>
      </c>
      <c r="Y13" s="139" t="str">
        <f>IFERROR(INDEX(Расходка[Наименование расходного материала],MATCH(Расходка[№],Поиск_расходки[Индекс8],0)),"")</f>
        <v>BasixTOUCH</v>
      </c>
      <c r="Z13" s="139" t="str">
        <f>IFERROR(INDEX(Расходка[Наименование расходного материала],MATCH(Расходка[№],Поиск_расходки[Индекс9],0)),"")</f>
        <v>BasixTOUCH</v>
      </c>
      <c r="AA13" s="139" t="str">
        <f>IFERROR(INDEX(Расходка[Наименование расходного материала],MATCH(Расходка[№],Поиск_расходки[Индекс10],0)),"")</f>
        <v>BasixTOUCH</v>
      </c>
      <c r="AB13" s="139" t="str">
        <f>IFERROR(INDEX(Расходка[Наименование расходного материала],MATCH(Расходка[№],Поиск_расходки[Индекс11],0)),"")</f>
        <v>BasixTOUCH</v>
      </c>
      <c r="AC13" s="139" t="str">
        <f>IFERROR(INDEX(Расходка[Наименование расходного материала],MATCH(Расходка[№],Поиск_расходки[Индекс12],0)),"")</f>
        <v>BasixTOUCH</v>
      </c>
      <c r="AD13" s="139" t="str">
        <f>IFERROR(INDEX(Расходка[Наименование расходного материала],MATCH(Расходка[№],Поиск_расходки[Индекс13],0)),"")</f>
        <v>BasixTOUCH</v>
      </c>
      <c r="AF13" s="4" t="s">
        <v>5</v>
      </c>
      <c r="AG13" s="4" t="s">
        <v>110</v>
      </c>
      <c r="AI13" s="2">
        <v>155800</v>
      </c>
      <c r="AJ13" s="162" t="s">
        <v>385</v>
      </c>
    </row>
    <row r="14" spans="1:39">
      <c r="A14">
        <v>13</v>
      </c>
      <c r="B14" t="s">
        <v>376</v>
      </c>
      <c r="C14" t="s">
        <v>448</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13</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Dolphin</v>
      </c>
      <c r="X14" s="139" t="str">
        <f>IFERROR(INDEX(Расходка[Наименование расходного материала],MATCH(Расходка[№],Поиск_расходки[Индекс7],0)),"")</f>
        <v>Dolphin</v>
      </c>
      <c r="Y14" s="139" t="str">
        <f>IFERROR(INDEX(Расходка[Наименование расходного материала],MATCH(Расходка[№],Поиск_расходки[Индекс8],0)),"")</f>
        <v>Dolphin</v>
      </c>
      <c r="Z14" s="139" t="str">
        <f>IFERROR(INDEX(Расходка[Наименование расходного материала],MATCH(Расходка[№],Поиск_расходки[Индекс9],0)),"")</f>
        <v>Dolphin</v>
      </c>
      <c r="AA14" s="139" t="str">
        <f>IFERROR(INDEX(Расходка[Наименование расходного материала],MATCH(Расходка[№],Поиск_расходки[Индекс10],0)),"")</f>
        <v>Dolphin</v>
      </c>
      <c r="AB14" s="139" t="str">
        <f>IFERROR(INDEX(Расходка[Наименование расходного материала],MATCH(Расходка[№],Поиск_расходки[Индекс11],0)),"")</f>
        <v>Dolphin</v>
      </c>
      <c r="AC14" s="139" t="str">
        <f>IFERROR(INDEX(Расходка[Наименование расходного материала],MATCH(Расходка[№],Поиск_расходки[Индекс12],0)),"")</f>
        <v>Dolphin</v>
      </c>
      <c r="AD14" s="139" t="str">
        <f>IFERROR(INDEX(Расходка[Наименование расходного материала],MATCH(Расходка[№],Поиск_расходки[Индекс13],0)),"")</f>
        <v>Dolphin</v>
      </c>
      <c r="AF14" s="4" t="s">
        <v>5</v>
      </c>
      <c r="AG14" s="4" t="s">
        <v>111</v>
      </c>
      <c r="AI14" s="2">
        <v>218190</v>
      </c>
      <c r="AJ14" s="162" t="s">
        <v>386</v>
      </c>
    </row>
    <row r="15" spans="1:39">
      <c r="A15">
        <v>14</v>
      </c>
      <c r="B15" t="s">
        <v>376</v>
      </c>
      <c r="C15" t="s">
        <v>469</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14</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Perouse Medical FLAMINGO</v>
      </c>
      <c r="X15" s="139" t="str">
        <f>IFERROR(INDEX(Расходка[Наименование расходного материала],MATCH(Расходка[№],Поиск_расходки[Индекс7],0)),"")</f>
        <v>Perouse Medical FLAMINGO</v>
      </c>
      <c r="Y15" s="139" t="str">
        <f>IFERROR(INDEX(Расходка[Наименование расходного материала],MATCH(Расходка[№],Поиск_расходки[Индекс8],0)),"")</f>
        <v>Perouse Medical FLAMINGO</v>
      </c>
      <c r="Z15" s="139" t="str">
        <f>IFERROR(INDEX(Расходка[Наименование расходного материала],MATCH(Расходка[№],Поиск_расходки[Индекс9],0)),"")</f>
        <v>Perouse Medical FLAMINGO</v>
      </c>
      <c r="AA15" s="139" t="str">
        <f>IFERROR(INDEX(Расходка[Наименование расходного материала],MATCH(Расходка[№],Поиск_расходки[Индекс10],0)),"")</f>
        <v>Perouse Medical FLAMINGO</v>
      </c>
      <c r="AB15" s="139" t="str">
        <f>IFERROR(INDEX(Расходка[Наименование расходного материала],MATCH(Расходка[№],Поиск_расходки[Индекс11],0)),"")</f>
        <v>Perouse Medical FLAMINGO</v>
      </c>
      <c r="AC15" s="139" t="str">
        <f>IFERROR(INDEX(Расходка[Наименование расходного материала],MATCH(Расходка[№],Поиск_расходки[Индекс12],0)),"")</f>
        <v>Perouse Medical FLAMINGO</v>
      </c>
      <c r="AD15" s="139" t="str">
        <f>IFERROR(INDEX(Расходка[Наименование расходного материала],MATCH(Расходка[№],Поиск_расходки[Индекс13],0)),"")</f>
        <v>Perouse Medical FLAMINGO</v>
      </c>
      <c r="AF15" s="4" t="s">
        <v>5</v>
      </c>
      <c r="AG15" s="4" t="s">
        <v>112</v>
      </c>
      <c r="AI15" s="2">
        <v>136170</v>
      </c>
      <c r="AJ15" t="s">
        <v>5</v>
      </c>
    </row>
    <row r="16" spans="1:39">
      <c r="A16">
        <v>15</v>
      </c>
      <c r="B16" t="s">
        <v>269</v>
      </c>
      <c r="C16" s="1" t="s">
        <v>413</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15</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Oscor 7F</v>
      </c>
      <c r="X16" s="139" t="str">
        <f>IFERROR(INDEX(Расходка[Наименование расходного материала],MATCH(Расходка[№],Поиск_расходки[Индекс7],0)),"")</f>
        <v>Oscor 7F</v>
      </c>
      <c r="Y16" s="139" t="str">
        <f>IFERROR(INDEX(Расходка[Наименование расходного материала],MATCH(Расходка[№],Поиск_расходки[Индекс8],0)),"")</f>
        <v>Oscor 7F</v>
      </c>
      <c r="Z16" s="139" t="str">
        <f>IFERROR(INDEX(Расходка[Наименование расходного материала],MATCH(Расходка[№],Поиск_расходки[Индекс9],0)),"")</f>
        <v>Oscor 7F</v>
      </c>
      <c r="AA16" s="139" t="str">
        <f>IFERROR(INDEX(Расходка[Наименование расходного материала],MATCH(Расходка[№],Поиск_расходки[Индекс10],0)),"")</f>
        <v>Oscor 7F</v>
      </c>
      <c r="AB16" s="139" t="str">
        <f>IFERROR(INDEX(Расходка[Наименование расходного материала],MATCH(Расходка[№],Поиск_расходки[Индекс11],0)),"")</f>
        <v>Oscor 7F</v>
      </c>
      <c r="AC16" s="139" t="str">
        <f>IFERROR(INDEX(Расходка[Наименование расходного материала],MATCH(Расходка[№],Поиск_расходки[Индекс12],0)),"")</f>
        <v>Oscor 7F</v>
      </c>
      <c r="AD16" s="139" t="str">
        <f>IFERROR(INDEX(Расходка[Наименование расходного материала],MATCH(Расходка[№],Поиск_расходки[Индекс13],0)),"")</f>
        <v>Oscor 7F</v>
      </c>
      <c r="AF16" s="4" t="s">
        <v>5</v>
      </c>
      <c r="AG16" s="4" t="s">
        <v>417</v>
      </c>
    </row>
    <row r="17" spans="1:33">
      <c r="A17">
        <v>16</v>
      </c>
      <c r="B17" t="s">
        <v>3</v>
      </c>
      <c r="C17" t="s">
        <v>396</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16</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Cougar LS Hydro-Track®</v>
      </c>
      <c r="X17" s="139" t="str">
        <f>IFERROR(INDEX(Расходка[Наименование расходного материала],MATCH(Расходка[№],Поиск_расходки[Индекс7],0)),"")</f>
        <v>Cougar LS Hydro-Track®</v>
      </c>
      <c r="Y17" s="139" t="str">
        <f>IFERROR(INDEX(Расходка[Наименование расходного материала],MATCH(Расходка[№],Поиск_расходки[Индекс8],0)),"")</f>
        <v>Cougar LS Hydro-Track®</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414</v>
      </c>
    </row>
    <row r="18" spans="1:33">
      <c r="A18">
        <v>17</v>
      </c>
      <c r="B18" t="s">
        <v>3</v>
      </c>
      <c r="C18" t="s">
        <v>424</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17</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Cougar XT Hydro-Track®</v>
      </c>
      <c r="X18" s="139" t="str">
        <f>IFERROR(INDEX(Расходка[Наименование расходного материала],MATCH(Расходка[№],Поиск_расходки[Индекс7],0)),"")</f>
        <v>Cougar XT Hydro-Track®</v>
      </c>
      <c r="Y18" s="139" t="str">
        <f>IFERROR(INDEX(Расходка[Наименование расходного материала],MATCH(Расходка[№],Поиск_расходки[Индекс8],0)),"")</f>
        <v>Cougar XT Hydro-Track®</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t="s">
        <v>389</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18</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Fielder</v>
      </c>
      <c r="X19" s="139" t="str">
        <f>IFERROR(INDEX(Расходка[Наименование расходного материала],MATCH(Расходка[№],Поиск_расходки[Индекс7],0)),"")</f>
        <v>Fielder</v>
      </c>
      <c r="Y19" s="139" t="str">
        <f>IFERROR(INDEX(Расходка[Наименование расходного материала],MATCH(Расходка[№],Поиск_расходки[Индекс8],0)),"")</f>
        <v>Fielder</v>
      </c>
      <c r="Z19" s="139" t="str">
        <f>IFERROR(INDEX(Расходка[Наименование расходного материала],MATCH(Расходка[№],Поиск_расходки[Индекс9],0)),"")</f>
        <v>Fielder</v>
      </c>
      <c r="AA19" s="139" t="str">
        <f>IFERROR(INDEX(Расходка[Наименование расходного материала],MATCH(Расходка[№],Поиск_расходки[Индекс10],0)),"")</f>
        <v>Fielder</v>
      </c>
      <c r="AB19" s="139" t="str">
        <f>IFERROR(INDEX(Расходка[Наименование расходного материала],MATCH(Расходка[№],Поиск_расходки[Индекс11],0)),"")</f>
        <v>Fielder</v>
      </c>
      <c r="AC19" s="139" t="str">
        <f>IFERROR(INDEX(Расходка[Наименование расходного материала],MATCH(Расходка[№],Поиск_расходки[Индекс12],0)),"")</f>
        <v>Fielder</v>
      </c>
      <c r="AD19" s="139" t="str">
        <f>IFERROR(INDEX(Расходка[Наименование расходного материала],MATCH(Расходка[№],Поиск_расходки[Индекс13],0)),"")</f>
        <v>Fielder</v>
      </c>
      <c r="AF19" s="4" t="s">
        <v>5</v>
      </c>
      <c r="AG19" s="4" t="s">
        <v>115</v>
      </c>
    </row>
    <row r="20" spans="1:33">
      <c r="A20">
        <v>19</v>
      </c>
      <c r="B20" t="s">
        <v>3</v>
      </c>
      <c r="C20" s="1" t="s">
        <v>456</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0</v>
      </c>
      <c r="J20" s="140">
        <f>IF(ISNUMBER(SEARCH('Карта учёта'!$B$18,Расходка[Наименование расходного материала])),MAX($J$1:J19)+1,0)</f>
        <v>19</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Gaia Second</v>
      </c>
      <c r="X20" s="139" t="str">
        <f>IFERROR(INDEX(Расходка[Наименование расходного материала],MATCH(Расходка[№],Поиск_расходки[Индекс7],0)),"")</f>
        <v>Gaia Second</v>
      </c>
      <c r="Y20" s="139" t="str">
        <f>IFERROR(INDEX(Расходка[Наименование расходного материала],MATCH(Расходка[№],Поиск_расходки[Индекс8],0)),"")</f>
        <v>Gaia Second</v>
      </c>
      <c r="Z20" s="139" t="str">
        <f>IFERROR(INDEX(Расходка[Наименование расходного материала],MATCH(Расходка[№],Поиск_расходки[Индекс9],0)),"")</f>
        <v>Gaia Second</v>
      </c>
      <c r="AA20" s="139" t="str">
        <f>IFERROR(INDEX(Расходка[Наименование расходного материала],MATCH(Расходка[№],Поиск_расходки[Индекс10],0)),"")</f>
        <v>Gaia Second</v>
      </c>
      <c r="AB20" s="139" t="str">
        <f>IFERROR(INDEX(Расходка[Наименование расходного материала],MATCH(Расходка[№],Поиск_расходки[Индекс11],0)),"")</f>
        <v>Gaia Second</v>
      </c>
      <c r="AC20" s="139" t="str">
        <f>IFERROR(INDEX(Расходка[Наименование расходного материала],MATCH(Расходка[№],Поиск_расходки[Индекс12],0)),"")</f>
        <v>Gaia Second</v>
      </c>
      <c r="AD20" s="139" t="str">
        <f>IFERROR(INDEX(Расходка[Наименование расходного материала],MATCH(Расходка[№],Поиск_расходки[Индекс13],0)),"")</f>
        <v>Gaia Second</v>
      </c>
      <c r="AF20" s="4" t="s">
        <v>5</v>
      </c>
      <c r="AG20" s="4" t="s">
        <v>116</v>
      </c>
    </row>
    <row r="21" spans="1:33">
      <c r="A21">
        <v>20</v>
      </c>
      <c r="B21" t="s">
        <v>3</v>
      </c>
      <c r="C21" s="1" t="s">
        <v>472</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0</v>
      </c>
      <c r="J21" s="140">
        <f>IF(ISNUMBER(SEARCH('Карта учёта'!$B$18,Расходка[Наименование расходного материала])),MAX($J$1:J20)+1,0)</f>
        <v>20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Gaia Third</v>
      </c>
      <c r="X21" s="139" t="str">
        <f>IFERROR(INDEX(Расходка[Наименование расходного материала],MATCH(Расходка[№],Поиск_расходки[Индекс7],0)),"")</f>
        <v>Gaia Third</v>
      </c>
      <c r="Y21" s="139" t="str">
        <f>IFERROR(INDEX(Расходка[Наименование расходного материала],MATCH(Расходка[№],Поиск_расходки[Индекс8],0)),"")</f>
        <v>Gaia Third</v>
      </c>
      <c r="Z21" s="139" t="str">
        <f>IFERROR(INDEX(Расходка[Наименование расходного материала],MATCH(Расходка[№],Поиск_расходки[Индекс9],0)),"")</f>
        <v>Gaia Third</v>
      </c>
      <c r="AA21" s="139" t="str">
        <f>IFERROR(INDEX(Расходка[Наименование расходного материала],MATCH(Расходка[№],Поиск_расходки[Индекс10],0)),"")</f>
        <v>Gaia Third</v>
      </c>
      <c r="AB21" s="139" t="str">
        <f>IFERROR(INDEX(Расходка[Наименование расходного материала],MATCH(Расходка[№],Поиск_расходки[Индекс11],0)),"")</f>
        <v>Gaia Third</v>
      </c>
      <c r="AC21" s="139" t="str">
        <f>IFERROR(INDEX(Расходка[Наименование расходного материала],MATCH(Расходка[№],Поиск_расходки[Индекс12],0)),"")</f>
        <v>Gaia Third</v>
      </c>
      <c r="AD21" s="139" t="str">
        <f>IFERROR(INDEX(Расходка[Наименование расходного материала],MATCH(Расходка[№],Поиск_расходки[Индекс13],0)),"")</f>
        <v>Gaia Third</v>
      </c>
      <c r="AF21" s="4" t="s">
        <v>5</v>
      </c>
      <c r="AG21" s="4" t="s">
        <v>117</v>
      </c>
    </row>
    <row r="22" spans="1:33">
      <c r="A22">
        <v>21</v>
      </c>
      <c r="B22" t="s">
        <v>3</v>
      </c>
      <c r="C22" s="1" t="s">
        <v>397</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21</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Intuition</v>
      </c>
      <c r="X22" s="139" t="str">
        <f>IFERROR(INDEX(Расходка[Наименование расходного материала],MATCH(Расходка[№],Поиск_расходки[Индекс7],0)),"")</f>
        <v>Intuition</v>
      </c>
      <c r="Y22" s="139" t="str">
        <f>IFERROR(INDEX(Расходка[Наименование расходного материала],MATCH(Расходка[№],Поиск_расходки[Индекс8],0)),"")</f>
        <v>Intuition</v>
      </c>
      <c r="Z22" s="139" t="str">
        <f>IFERROR(INDEX(Расходка[Наименование расходного материала],MATCH(Расходка[№],Поиск_расходки[Индекс9],0)),"")</f>
        <v>Intuition</v>
      </c>
      <c r="AA22" s="139" t="str">
        <f>IFERROR(INDEX(Расходка[Наименование расходного материала],MATCH(Расходка[№],Поиск_расходки[Индекс10],0)),"")</f>
        <v>Intuition</v>
      </c>
      <c r="AB22" s="139" t="str">
        <f>IFERROR(INDEX(Расходка[Наименование расходного материала],MATCH(Расходка[№],Поиск_расходки[Индекс11],0)),"")</f>
        <v>Intuition</v>
      </c>
      <c r="AC22" s="139" t="str">
        <f>IFERROR(INDEX(Расходка[Наименование расходного материала],MATCH(Расходка[№],Поиск_расходки[Индекс12],0)),"")</f>
        <v>Intuition</v>
      </c>
      <c r="AD22" s="139" t="str">
        <f>IFERROR(INDEX(Расходка[Наименование расходного материала],MATCH(Расходка[№],Поиск_расходки[Индекс13],0)),"")</f>
        <v>Intuition</v>
      </c>
      <c r="AF22" s="4" t="s">
        <v>5</v>
      </c>
      <c r="AG22" s="4" t="s">
        <v>118</v>
      </c>
    </row>
    <row r="23" spans="1:33">
      <c r="A23">
        <v>22</v>
      </c>
      <c r="B23" t="s">
        <v>3</v>
      </c>
      <c r="C23" t="s">
        <v>393</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22</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ProVia 3 Hydro-Track®</v>
      </c>
      <c r="X23" s="139" t="str">
        <f>IFERROR(INDEX(Расходка[Наименование расходного материала],MATCH(Расходка[№],Поиск_расходки[Индекс7],0)),"")</f>
        <v>ProVia 3 Hydro-Track®</v>
      </c>
      <c r="Y23" s="139" t="str">
        <f>IFERROR(INDEX(Расходка[Наименование расходного материала],MATCH(Расходка[№],Поиск_расходки[Индекс8],0)),"")</f>
        <v>ProVia 3 Hydro-Track®</v>
      </c>
      <c r="Z23" s="139" t="str">
        <f>IFERROR(INDEX(Расходка[Наименование расходного материала],MATCH(Расходка[№],Поиск_расходки[Индекс9],0)),"")</f>
        <v>ProVia 3 Hydro-Track®</v>
      </c>
      <c r="AA23" s="139" t="str">
        <f>IFERROR(INDEX(Расходка[Наименование расходного материала],MATCH(Расходка[№],Поиск_расходки[Индекс10],0)),"")</f>
        <v>ProVia 3 Hydro-Track®</v>
      </c>
      <c r="AB23" s="139" t="str">
        <f>IFERROR(INDEX(Расходка[Наименование расходного материала],MATCH(Расходка[№],Поиск_расходки[Индекс11],0)),"")</f>
        <v>ProVia 3 Hydro-Track®</v>
      </c>
      <c r="AC23" s="139" t="str">
        <f>IFERROR(INDEX(Расходка[Наименование расходного материала],MATCH(Расходка[№],Поиск_расходки[Индекс12],0)),"")</f>
        <v>ProVia 3 Hydro-Track®</v>
      </c>
      <c r="AD23" s="139" t="str">
        <f>IFERROR(INDEX(Расходка[Наименование расходного материала],MATCH(Расходка[№],Поиск_расходки[Индекс13],0)),"")</f>
        <v>ProVia 3 Hydro-Track®</v>
      </c>
      <c r="AF23" s="4" t="s">
        <v>5</v>
      </c>
      <c r="AG23" s="4" t="s">
        <v>119</v>
      </c>
    </row>
    <row r="24" spans="1:33">
      <c r="A24">
        <v>23</v>
      </c>
      <c r="B24" t="s">
        <v>3</v>
      </c>
      <c r="C24" t="s">
        <v>394</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23</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ProVia 6 Hydro-Track®</v>
      </c>
      <c r="X24" s="139" t="str">
        <f>IFERROR(INDEX(Расходка[Наименование расходного материала],MATCH(Расходка[№],Поиск_расходки[Индекс7],0)),"")</f>
        <v>ProVia 6 Hydro-Track®</v>
      </c>
      <c r="Y24" s="139" t="str">
        <f>IFERROR(INDEX(Расходка[Наименование расходного материала],MATCH(Расходка[№],Поиск_расходки[Индекс8],0)),"")</f>
        <v>ProVia 6 Hydro-Track®</v>
      </c>
      <c r="Z24" s="139" t="str">
        <f>IFERROR(INDEX(Расходка[Наименование расходного материала],MATCH(Расходка[№],Поиск_расходки[Индекс9],0)),"")</f>
        <v>ProVia 6 Hydro-Track®</v>
      </c>
      <c r="AA24" s="139" t="str">
        <f>IFERROR(INDEX(Расходка[Наименование расходного материала],MATCH(Расходка[№],Поиск_расходки[Индекс10],0)),"")</f>
        <v>ProVia 6 Hydro-Track®</v>
      </c>
      <c r="AB24" s="139" t="str">
        <f>IFERROR(INDEX(Расходка[Наименование расходного материала],MATCH(Расходка[№],Поиск_расходки[Индекс11],0)),"")</f>
        <v>ProVia 6 Hydro-Track®</v>
      </c>
      <c r="AC24" s="139" t="str">
        <f>IFERROR(INDEX(Расходка[Наименование расходного материала],MATCH(Расходка[№],Поиск_расходки[Индекс12],0)),"")</f>
        <v>ProVia 6 Hydro-Track®</v>
      </c>
      <c r="AD24" s="139" t="str">
        <f>IFERROR(INDEX(Расходка[Наименование расходного материала],MATCH(Расходка[№],Поиск_расходки[Индекс13],0)),"")</f>
        <v>ProVia 6 Hydro-Track®</v>
      </c>
      <c r="AF24" s="4" t="s">
        <v>5</v>
      </c>
      <c r="AG24" s="4" t="s">
        <v>120</v>
      </c>
    </row>
    <row r="25" spans="1:33">
      <c r="A25">
        <v>24</v>
      </c>
      <c r="B25" t="s">
        <v>3</v>
      </c>
      <c r="C25" t="s">
        <v>395</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24</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ProVia 9 Hydro-Track®</v>
      </c>
      <c r="X25" s="139" t="str">
        <f>IFERROR(INDEX(Расходка[Наименование расходного материала],MATCH(Расходка[№],Поиск_расходки[Индекс7],0)),"")</f>
        <v>ProVia 9 Hydro-Track®</v>
      </c>
      <c r="Y25" s="139" t="str">
        <f>IFERROR(INDEX(Расходка[Наименование расходного материала],MATCH(Расходка[№],Поиск_расходки[Индекс8],0)),"")</f>
        <v>ProVia 9 Hydro-Track®</v>
      </c>
      <c r="Z25" s="139" t="str">
        <f>IFERROR(INDEX(Расходка[Наименование расходного материала],MATCH(Расходка[№],Поиск_расходки[Индекс9],0)),"")</f>
        <v>ProVia 9 Hydro-Track®</v>
      </c>
      <c r="AA25" s="139" t="str">
        <f>IFERROR(INDEX(Расходка[Наименование расходного материала],MATCH(Расходка[№],Поиск_расходки[Индекс10],0)),"")</f>
        <v>ProVia 9 Hydro-Track®</v>
      </c>
      <c r="AB25" s="139" t="str">
        <f>IFERROR(INDEX(Расходка[Наименование расходного материала],MATCH(Расходка[№],Поиск_расходки[Индекс11],0)),"")</f>
        <v>ProVia 9 Hydro-Track®</v>
      </c>
      <c r="AC25" s="139" t="str">
        <f>IFERROR(INDEX(Расходка[Наименование расходного материала],MATCH(Расходка[№],Поиск_расходки[Индекс12],0)),"")</f>
        <v>ProVia 9 Hydro-Track®</v>
      </c>
      <c r="AD25" s="139" t="str">
        <f>IFERROR(INDEX(Расходка[Наименование расходного материала],MATCH(Расходка[№],Поиск_расходки[Индекс13],0)),"")</f>
        <v>ProVia 9 Hydro-Track®</v>
      </c>
      <c r="AF25" s="4" t="s">
        <v>5</v>
      </c>
      <c r="AG25" s="4" t="s">
        <v>121</v>
      </c>
    </row>
    <row r="26" spans="1:33">
      <c r="A26">
        <v>25</v>
      </c>
      <c r="B26" t="s">
        <v>3</v>
      </c>
      <c r="C26" t="s">
        <v>391</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25</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Rinato</v>
      </c>
      <c r="X26" s="144" t="str">
        <f>IFERROR(INDEX(Расходка[Наименование расходного материала],MATCH(Расходка[№],Поиск_расходки[Индекс7],0)),"")</f>
        <v>Rinato</v>
      </c>
      <c r="Y26" s="144" t="str">
        <f>IFERROR(INDEX(Расходка[Наименование расходного материала],MATCH(Расходка[№],Поиск_расходки[Индекс8],0)),"")</f>
        <v>Rinato</v>
      </c>
      <c r="Z26" s="144" t="str">
        <f>IFERROR(INDEX(Расходка[Наименование расходного материала],MATCH(Расходка[№],Поиск_расходки[Индекс9],0)),"")</f>
        <v>Rinato</v>
      </c>
      <c r="AA26" s="144" t="str">
        <f>IFERROR(INDEX(Расходка[Наименование расходного материала],MATCH(Расходка[№],Поиск_расходки[Индекс10],0)),"")</f>
        <v>Rinato</v>
      </c>
      <c r="AB26" s="144" t="str">
        <f>IFERROR(INDEX(Расходка[Наименование расходного материала],MATCH(Расходка[№],Поиск_расходки[Индекс11],0)),"")</f>
        <v>Rinato</v>
      </c>
      <c r="AC26" s="144" t="str">
        <f>IFERROR(INDEX(Расходка[Наименование расходного материала],MATCH(Расходка[№],Поиск_расходки[Индекс12],0)),"")</f>
        <v>Rinato</v>
      </c>
      <c r="AD26" s="144" t="str">
        <f>IFERROR(INDEX(Расходка[Наименование расходного материала],MATCH(Расходка[№],Поиск_расходки[Индекс13],0)),"")</f>
        <v>Rinato</v>
      </c>
      <c r="AF26" s="4" t="s">
        <v>5</v>
      </c>
      <c r="AG26" s="4" t="s">
        <v>372</v>
      </c>
    </row>
    <row r="27" spans="1:33">
      <c r="A27">
        <v>26</v>
      </c>
      <c r="B27" t="s">
        <v>3</v>
      </c>
      <c r="C27" s="1" t="s">
        <v>447</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26</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Runthrough NS (Floppy)</v>
      </c>
      <c r="X27" s="144" t="str">
        <f>IFERROR(INDEX(Расходка[Наименование расходного материала],MATCH(Расходка[№],Поиск_расходки[Индекс7],0)),"")</f>
        <v>Runthrough NS (Floppy)</v>
      </c>
      <c r="Y27" s="144" t="str">
        <f>IFERROR(INDEX(Расходка[Наименование расходного материала],MATCH(Расходка[№],Поиск_расходки[Индекс8],0)),"")</f>
        <v>Runthrough NS (Floppy)</v>
      </c>
      <c r="Z27" s="144" t="str">
        <f>IFERROR(INDEX(Расходка[Наименование расходного материала],MATCH(Расходка[№],Поиск_расходки[Индекс9],0)),"")</f>
        <v>Runthrough NS (Floppy)</v>
      </c>
      <c r="AA27" s="144" t="str">
        <f>IFERROR(INDEX(Расходка[Наименование расходного материала],MATCH(Расходка[№],Поиск_расходки[Индекс10],0)),"")</f>
        <v>Runthrough NS (Floppy)</v>
      </c>
      <c r="AB27" s="144" t="str">
        <f>IFERROR(INDEX(Расходка[Наименование расходного материала],MATCH(Расходка[№],Поиск_расходки[Индекс11],0)),"")</f>
        <v>Runthrough NS (Floppy)</v>
      </c>
      <c r="AC27" s="144" t="str">
        <f>IFERROR(INDEX(Расходка[Наименование расходного материала],MATCH(Расходка[№],Поиск_расходки[Индекс12],0)),"")</f>
        <v>Runthrough NS (Floppy)</v>
      </c>
      <c r="AD27" s="144" t="str">
        <f>IFERROR(INDEX(Расходка[Наименование расходного материала],MATCH(Расходка[№],Поиск_расходки[Индекс13],0)),"")</f>
        <v>Runthrough NS (Floppy)</v>
      </c>
      <c r="AF27" s="4" t="s">
        <v>5</v>
      </c>
      <c r="AG27" s="4" t="s">
        <v>373</v>
      </c>
    </row>
    <row r="28" spans="1:33">
      <c r="A28">
        <v>27</v>
      </c>
      <c r="B28" t="s">
        <v>3</v>
      </c>
      <c r="C28" s="1" t="s">
        <v>458</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27</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Runthrough NS Hypercoat</v>
      </c>
      <c r="X28" s="144" t="str">
        <f>IFERROR(INDEX(Расходка[Наименование расходного материала],MATCH(Расходка[№],Поиск_расходки[Индекс7],0)),"")</f>
        <v>Runthrough NS Hypercoat</v>
      </c>
      <c r="Y28" s="144" t="str">
        <f>IFERROR(INDEX(Расходка[Наименование расходного материала],MATCH(Расходка[№],Поиск_расходки[Индекс8],0)),"")</f>
        <v>Runthrough NS Hypercoat</v>
      </c>
      <c r="Z28" s="144" t="str">
        <f>IFERROR(INDEX(Расходка[Наименование расходного материала],MATCH(Расходка[№],Поиск_расходки[Индекс9],0)),"")</f>
        <v>Runthrough NS Hypercoat</v>
      </c>
      <c r="AA28" s="144" t="str">
        <f>IFERROR(INDEX(Расходка[Наименование расходного материала],MATCH(Расходка[№],Поиск_расходки[Индекс10],0)),"")</f>
        <v>Runthrough NS Hypercoat</v>
      </c>
      <c r="AB28" s="144" t="str">
        <f>IFERROR(INDEX(Расходка[Наименование расходного материала],MATCH(Расходка[№],Поиск_расходки[Индекс11],0)),"")</f>
        <v>Runthrough NS Hypercoat</v>
      </c>
      <c r="AC28" s="144" t="str">
        <f>IFERROR(INDEX(Расходка[Наименование расходного материала],MATCH(Расходка[№],Поиск_расходки[Индекс12],0)),"")</f>
        <v>Runthrough NS Hypercoat</v>
      </c>
      <c r="AD28" s="144" t="str">
        <f>IFERROR(INDEX(Расходка[Наименование расходного материала],MATCH(Расходка[№],Поиск_расходки[Индекс13],0)),"")</f>
        <v>Runthrough NS Hypercoat</v>
      </c>
      <c r="AF28" s="4" t="s">
        <v>5</v>
      </c>
      <c r="AG28" s="4" t="s">
        <v>455</v>
      </c>
    </row>
    <row r="29" spans="1:33">
      <c r="A29">
        <v>28</v>
      </c>
      <c r="B29" t="s">
        <v>3</v>
      </c>
      <c r="C29" s="1" t="s">
        <v>457</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28</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Runthrough NS Intermediate</v>
      </c>
      <c r="X29" s="144" t="str">
        <f>IFERROR(INDEX(Расходка[Наименование расходного материала],MATCH(Расходка[№],Поиск_расходки[Индекс7],0)),"")</f>
        <v>Runthrough NS Intermediate</v>
      </c>
      <c r="Y29" s="144" t="str">
        <f>IFERROR(INDEX(Расходка[Наименование расходного материала],MATCH(Расходка[№],Поиск_расходки[Индекс8],0)),"")</f>
        <v>Runthrough NS Intermediate</v>
      </c>
      <c r="Z29" s="144" t="str">
        <f>IFERROR(INDEX(Расходка[Наименование расходного материала],MATCH(Расходка[№],Поиск_расходки[Индекс9],0)),"")</f>
        <v>Runthrough NS Intermediate</v>
      </c>
      <c r="AA29" s="144" t="str">
        <f>IFERROR(INDEX(Расходка[Наименование расходного материала],MATCH(Расходка[№],Поиск_расходки[Индекс10],0)),"")</f>
        <v>Runthrough NS Intermediate</v>
      </c>
      <c r="AB29" s="144" t="str">
        <f>IFERROR(INDEX(Расходка[Наименование расходного материала],MATCH(Расходка[№],Поиск_расходки[Индекс11],0)),"")</f>
        <v>Runthrough NS Intermediate</v>
      </c>
      <c r="AC29" s="144" t="str">
        <f>IFERROR(INDEX(Расходка[Наименование расходного материала],MATCH(Расходка[№],Поиск_расходки[Индекс12],0)),"")</f>
        <v>Runthrough NS Intermediate</v>
      </c>
      <c r="AD29" s="144" t="str">
        <f>IFERROR(INDEX(Расходка[Наименование расходного материала],MATCH(Расходка[№],Поиск_расходки[Индекс13],0)),"")</f>
        <v>Runthrough NS Intermediate</v>
      </c>
      <c r="AF29" s="4" t="s">
        <v>6</v>
      </c>
      <c r="AG29" s="4" t="s">
        <v>159</v>
      </c>
    </row>
    <row r="30" spans="1:33">
      <c r="A30">
        <v>29</v>
      </c>
      <c r="B30" t="s">
        <v>3</v>
      </c>
      <c r="C30" t="s">
        <v>390</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29</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Sion</v>
      </c>
      <c r="X30" s="144" t="str">
        <f>IFERROR(INDEX(Расходка[Наименование расходного материала],MATCH(Расходка[№],Поиск_расходки[Индекс7],0)),"")</f>
        <v>Sion</v>
      </c>
      <c r="Y30" s="144" t="str">
        <f>IFERROR(INDEX(Расходка[Наименование расходного материала],MATCH(Расходка[№],Поиск_расходки[Индекс8],0)),"")</f>
        <v>Sion</v>
      </c>
      <c r="Z30" s="144" t="str">
        <f>IFERROR(INDEX(Расходка[Наименование расходного материала],MATCH(Расходка[№],Поиск_расходки[Индекс9],0)),"")</f>
        <v>Sion</v>
      </c>
      <c r="AA30" s="144" t="str">
        <f>IFERROR(INDEX(Расходка[Наименование расходного материала],MATCH(Расходка[№],Поиск_расходки[Индекс10],0)),"")</f>
        <v>Sion</v>
      </c>
      <c r="AB30" s="144" t="str">
        <f>IFERROR(INDEX(Расходка[Наименование расходного материала],MATCH(Расходка[№],Поиск_расходки[Индекс11],0)),"")</f>
        <v>Sion</v>
      </c>
      <c r="AC30" s="144" t="str">
        <f>IFERROR(INDEX(Расходка[Наименование расходного материала],MATCH(Расходка[№],Поиск_расходки[Индекс12],0)),"")</f>
        <v>Sion</v>
      </c>
      <c r="AD30" s="144" t="str">
        <f>IFERROR(INDEX(Расходка[Наименование расходного материала],MATCH(Расходка[№],Поиск_расходки[Индекс13],0)),"")</f>
        <v>Sion</v>
      </c>
      <c r="AF30" s="4" t="s">
        <v>6</v>
      </c>
      <c r="AG30" s="4" t="s">
        <v>452</v>
      </c>
    </row>
    <row r="31" spans="1:33">
      <c r="A31">
        <v>30</v>
      </c>
      <c r="B31" t="s">
        <v>3</v>
      </c>
      <c r="C31" t="s">
        <v>475</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1</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30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Sion blue</v>
      </c>
      <c r="X31" s="144" t="str">
        <f>IFERROR(INDEX(Расходка[Наименование расходного материала],MATCH(Расходка[№],Поиск_расходки[Индекс7],0)),"")</f>
        <v>Sion blue</v>
      </c>
      <c r="Y31" s="144" t="str">
        <f>IFERROR(INDEX(Расходка[Наименование расходного материала],MATCH(Расходка[№],Поиск_расходки[Индекс8],0)),"")</f>
        <v>Sion blue</v>
      </c>
      <c r="Z31" s="144" t="str">
        <f>IFERROR(INDEX(Расходка[Наименование расходного материала],MATCH(Расходка[№],Поиск_расходки[Индекс9],0)),"")</f>
        <v>Sion blue</v>
      </c>
      <c r="AA31" s="144" t="str">
        <f>IFERROR(INDEX(Расходка[Наименование расходного материала],MATCH(Расходка[№],Поиск_расходки[Индекс10],0)),"")</f>
        <v>Sion blue</v>
      </c>
      <c r="AB31" s="144" t="str">
        <f>IFERROR(INDEX(Расходка[Наименование расходного материала],MATCH(Расходка[№],Поиск_расходки[Индекс11],0)),"")</f>
        <v>Sion blue</v>
      </c>
      <c r="AC31" s="144" t="str">
        <f>IFERROR(INDEX(Расходка[Наименование расходного материала],MATCH(Расходка[№],Поиск_расходки[Индекс12],0)),"")</f>
        <v>Sion blue</v>
      </c>
      <c r="AD31" s="144" t="str">
        <f>IFERROR(INDEX(Расходка[Наименование расходного материала],MATCH(Расходка[№],Поиск_расходки[Индекс13],0)),"")</f>
        <v>Sion blue</v>
      </c>
      <c r="AF31" s="4" t="s">
        <v>6</v>
      </c>
      <c r="AG31" s="4" t="s">
        <v>418</v>
      </c>
    </row>
    <row r="32" spans="1:33">
      <c r="A32">
        <v>31</v>
      </c>
      <c r="B32" t="s">
        <v>3</v>
      </c>
      <c r="C32" t="s">
        <v>392</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31</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Thunder</v>
      </c>
      <c r="X32" s="144" t="str">
        <f>IFERROR(INDEX(Расходка[Наименование расходного материала],MATCH(Расходка[№],Поиск_расходки[Индекс7],0)),"")</f>
        <v>Thunder</v>
      </c>
      <c r="Y32" s="144" t="str">
        <f>IFERROR(INDEX(Расходка[Наименование расходного материала],MATCH(Расходка[№],Поиск_расходки[Индекс8],0)),"")</f>
        <v>Thunder</v>
      </c>
      <c r="Z32" s="144" t="str">
        <f>IFERROR(INDEX(Расходка[Наименование расходного материала],MATCH(Расходка[№],Поиск_расходки[Индекс9],0)),"")</f>
        <v>Thunder</v>
      </c>
      <c r="AA32" s="144" t="str">
        <f>IFERROR(INDEX(Расходка[Наименование расходного материала],MATCH(Расходка[№],Поиск_расходки[Индекс10],0)),"")</f>
        <v>Thunder</v>
      </c>
      <c r="AB32" s="144" t="str">
        <f>IFERROR(INDEX(Расходка[Наименование расходного материала],MATCH(Расходка[№],Поиск_расходки[Индекс11],0)),"")</f>
        <v>Thunder</v>
      </c>
      <c r="AC32" s="144" t="str">
        <f>IFERROR(INDEX(Расходка[Наименование расходного материала],MATCH(Расходка[№],Поиск_расходки[Индекс12],0)),"")</f>
        <v>Thunder</v>
      </c>
      <c r="AD32" s="144" t="str">
        <f>IFERROR(INDEX(Расходка[Наименование расходного материала],MATCH(Расходка[№],Поиск_расходки[Индекс13],0)),"")</f>
        <v>Thunder</v>
      </c>
      <c r="AF32" s="4" t="s">
        <v>6</v>
      </c>
      <c r="AG32" s="4" t="s">
        <v>429</v>
      </c>
    </row>
    <row r="33" spans="1:33">
      <c r="A33">
        <v>32</v>
      </c>
      <c r="B33" t="s">
        <v>3</v>
      </c>
      <c r="C33" t="s">
        <v>460</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32</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Whisper MS</v>
      </c>
      <c r="X33" s="144" t="str">
        <f>IFERROR(INDEX(Расходка[Наименование расходного материала],MATCH(Расходка[№],Поиск_расходки[Индекс7],0)),"")</f>
        <v>Whisper MS</v>
      </c>
      <c r="Y33" s="144" t="str">
        <f>IFERROR(INDEX(Расходка[Наименование расходного материала],MATCH(Расходка[№],Поиск_расходки[Индекс8],0)),"")</f>
        <v>Whisper MS</v>
      </c>
      <c r="Z33" s="144" t="str">
        <f>IFERROR(INDEX(Расходка[Наименование расходного материала],MATCH(Расходка[№],Поиск_расходки[Индекс9],0)),"")</f>
        <v>Whisper MS</v>
      </c>
      <c r="AA33" s="144" t="str">
        <f>IFERROR(INDEX(Расходка[Наименование расходного материала],MATCH(Расходка[№],Поиск_расходки[Индекс10],0)),"")</f>
        <v>Whisper MS</v>
      </c>
      <c r="AB33" s="144" t="str">
        <f>IFERROR(INDEX(Расходка[Наименование расходного материала],MATCH(Расходка[№],Поиск_расходки[Индекс11],0)),"")</f>
        <v>Whisper MS</v>
      </c>
      <c r="AC33" s="144" t="str">
        <f>IFERROR(INDEX(Расходка[Наименование расходного материала],MATCH(Расходка[№],Поиск_расходки[Индекс12],0)),"")</f>
        <v>Whisper MS</v>
      </c>
      <c r="AD33" s="144" t="str">
        <f>IFERROR(INDEX(Расходка[Наименование расходного материала],MATCH(Расходка[№],Поиск_расходки[Индекс13],0)),"")</f>
        <v>Whisper MS</v>
      </c>
      <c r="AF33" s="4" t="s">
        <v>6</v>
      </c>
      <c r="AG33" s="4" t="s">
        <v>105</v>
      </c>
    </row>
    <row r="34" spans="1:33">
      <c r="A34">
        <v>33</v>
      </c>
      <c r="B34" t="s">
        <v>3</v>
      </c>
      <c r="C34" t="s">
        <v>461</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33</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Winn 200T</v>
      </c>
      <c r="X34" s="144" t="str">
        <f>IFERROR(INDEX(Расходка[Наименование расходного материала],MATCH(Расходка[№],Поиск_расходки[Индекс7],0)),"")</f>
        <v>Winn 200T</v>
      </c>
      <c r="Y34" s="144" t="str">
        <f>IFERROR(INDEX(Расходка[Наименование расходного материала],MATCH(Расходка[№],Поиск_расходки[Индекс8],0)),"")</f>
        <v>Winn 200T</v>
      </c>
      <c r="Z34" s="144" t="str">
        <f>IFERROR(INDEX(Расходка[Наименование расходного материала],MATCH(Расходка[№],Поиск_расходки[Индекс9],0)),"")</f>
        <v>Winn 200T</v>
      </c>
      <c r="AA34" s="144" t="str">
        <f>IFERROR(INDEX(Расходка[Наименование расходного материала],MATCH(Расходка[№],Поиск_расходки[Индекс10],0)),"")</f>
        <v>Winn 200T</v>
      </c>
      <c r="AB34" s="144" t="str">
        <f>IFERROR(INDEX(Расходка[Наименование расходного материала],MATCH(Расходка[№],Поиск_расходки[Индекс11],0)),"")</f>
        <v>Winn 200T</v>
      </c>
      <c r="AC34" s="144" t="str">
        <f>IFERROR(INDEX(Расходка[Наименование расходного материала],MATCH(Расходка[№],Поиск_расходки[Индекс12],0)),"")</f>
        <v>Winn 200T</v>
      </c>
      <c r="AD34" s="144" t="str">
        <f>IFERROR(INDEX(Расходка[Наименование расходного материала],MATCH(Расходка[№],Поиск_расходки[Индекс13],0)),"")</f>
        <v>Winn 200T</v>
      </c>
      <c r="AF34" s="4" t="s">
        <v>6</v>
      </c>
      <c r="AG34" s="4" t="s">
        <v>160</v>
      </c>
    </row>
    <row r="35" spans="1:33">
      <c r="A35">
        <v>34</v>
      </c>
      <c r="B35" t="s">
        <v>3</v>
      </c>
      <c r="C35" t="s">
        <v>434</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34</v>
      </c>
      <c r="K35" s="142">
        <f>IF(ISNUMBER(SEARCH('Карта учёта'!$B$19,Расходка[Наименование расходного материала])),MAX($K$1:K34)+1,0)</f>
        <v>34</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Проводник коронарный  1g, Angioline</v>
      </c>
      <c r="X35" s="144" t="str">
        <f>IFERROR(INDEX(Расходка[Наименование расходного материала],MATCH(Расходка[№],Поиск_расходки[Индекс7],0)),"")</f>
        <v>Проводник коронарный  1g, Angioline</v>
      </c>
      <c r="Y35" s="144" t="str">
        <f>IFERROR(INDEX(Расходка[Наименование расходного материала],MATCH(Расходка[№],Поиск_расходки[Индекс8],0)),"")</f>
        <v>Проводник коронарный  1g, Angioline</v>
      </c>
      <c r="Z35" s="144" t="str">
        <f>IFERROR(INDEX(Расходка[Наименование расходного материала],MATCH(Расходка[№],Поиск_расходки[Индекс9],0)),"")</f>
        <v>Проводник коронарный  1g, Angioline</v>
      </c>
      <c r="AA35" s="144" t="str">
        <f>IFERROR(INDEX(Расходка[Наименование расходного материала],MATCH(Расходка[№],Поиск_расходки[Индекс10],0)),"")</f>
        <v>Проводник коронарный  1g, Angioline</v>
      </c>
      <c r="AB35" s="144" t="str">
        <f>IFERROR(INDEX(Расходка[Наименование расходного материала],MATCH(Расходка[№],Поиск_расходки[Индекс11],0)),"")</f>
        <v>Проводник коронарный  1g, Angioline</v>
      </c>
      <c r="AC35" s="144" t="str">
        <f>IFERROR(INDEX(Расходка[Наименование расходного материала],MATCH(Расходка[№],Поиск_расходки[Индекс12],0)),"")</f>
        <v>Проводник коронарный  1g, Angioline</v>
      </c>
      <c r="AD35" s="144" t="str">
        <f>IFERROR(INDEX(Расходка[Наименование расходного материала],MATCH(Расходка[№],Поиск_расходки[Индекс13],0)),"")</f>
        <v>Проводник коронарный  1g, Angioline</v>
      </c>
      <c r="AF35" s="4" t="s">
        <v>6</v>
      </c>
      <c r="AG35" s="4" t="s">
        <v>451</v>
      </c>
    </row>
    <row r="36" spans="1:33">
      <c r="A36">
        <v>35</v>
      </c>
      <c r="B36" t="s">
        <v>3</v>
      </c>
      <c r="C36" t="s">
        <v>124</v>
      </c>
      <c r="E36" s="142">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35</v>
      </c>
      <c r="K36" s="142">
        <f>IF(ISNUMBER(SEARCH('Карта учёта'!$B$19,Расходка[Наименование расходного материала])),MAX($K$1:K35)+1,0)</f>
        <v>35</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Проводник коронарный  3g, Angioline</v>
      </c>
      <c r="X36" s="144" t="str">
        <f>IFERROR(INDEX(Расходка[Наименование расходного материала],MATCH(Расходка[№],Поиск_расходки[Индекс7],0)),"")</f>
        <v>Проводник коронарный  3g, Angioline</v>
      </c>
      <c r="Y36" s="144" t="str">
        <f>IFERROR(INDEX(Расходка[Наименование расходного материала],MATCH(Расходка[№],Поиск_расходки[Индекс8],0)),"")</f>
        <v>Проводник коронарный  3g, Angioline</v>
      </c>
      <c r="Z36" s="144" t="str">
        <f>IFERROR(INDEX(Расходка[Наименование расходного материала],MATCH(Расходка[№],Поиск_расходки[Индекс9],0)),"")</f>
        <v>Проводник коронарный  3g, Angioline</v>
      </c>
      <c r="AA36" s="144" t="str">
        <f>IFERROR(INDEX(Расходка[Наименование расходного материала],MATCH(Расходка[№],Поиск_расходки[Индекс10],0)),"")</f>
        <v>Проводник коронарный  3g, Angioline</v>
      </c>
      <c r="AB36" s="144" t="str">
        <f>IFERROR(INDEX(Расходка[Наименование расходного материала],MATCH(Расходка[№],Поиск_расходки[Индекс11],0)),"")</f>
        <v>Проводник коронарный  3g, Angioline</v>
      </c>
      <c r="AC36" s="144" t="str">
        <f>IFERROR(INDEX(Расходка[Наименование расходного материала],MATCH(Расходка[№],Поиск_расходки[Индекс12],0)),"")</f>
        <v>Проводник коронарный  3g, Angioline</v>
      </c>
      <c r="AD36" s="144" t="str">
        <f>IFERROR(INDEX(Расходка[Наименование расходного материала],MATCH(Расходка[№],Поиск_расходки[Индекс13],0)),"")</f>
        <v>Проводник коронарный  3g, Angioline</v>
      </c>
      <c r="AF36" s="4" t="s">
        <v>6</v>
      </c>
      <c r="AG36" s="4" t="s">
        <v>163</v>
      </c>
    </row>
    <row r="37" spans="1:33">
      <c r="A37">
        <v>36</v>
      </c>
      <c r="B37" t="s">
        <v>6</v>
      </c>
      <c r="C37" s="1" t="s">
        <v>344</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36</v>
      </c>
      <c r="K37" s="142">
        <f>IF(ISNUMBER(SEARCH('Карта учёта'!$B$19,Расходка[Наименование расходного материала])),MAX($K$1:K36)+1,0)</f>
        <v>36</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BMS, Integtity</v>
      </c>
      <c r="X37" s="144" t="str">
        <f>IFERROR(INDEX(Расходка[Наименование расходного материала],MATCH(Расходка[№],Поиск_расходки[Индекс7],0)),"")</f>
        <v>BMS, Integtity</v>
      </c>
      <c r="Y37" s="144" t="str">
        <f>IFERROR(INDEX(Расходка[Наименование расходного материала],MATCH(Расходка[№],Поиск_расходки[Индекс8],0)),"")</f>
        <v>BMS, Integtity</v>
      </c>
      <c r="Z37" s="144" t="str">
        <f>IFERROR(INDEX(Расходка[Наименование расходного материала],MATCH(Расходка[№],Поиск_расходки[Индекс9],0)),"")</f>
        <v>BMS, Integtity</v>
      </c>
      <c r="AA37" s="144" t="str">
        <f>IFERROR(INDEX(Расходка[Наименование расходного материала],MATCH(Расходка[№],Поиск_расходки[Индекс10],0)),"")</f>
        <v>BMS, Integtity</v>
      </c>
      <c r="AB37" s="144" t="str">
        <f>IFERROR(INDEX(Расходка[Наименование расходного материала],MATCH(Расходка[№],Поиск_расходки[Индекс11],0)),"")</f>
        <v>BMS, Integtity</v>
      </c>
      <c r="AC37" s="144" t="str">
        <f>IFERROR(INDEX(Расходка[Наименование расходного материала],MATCH(Расходка[№],Поиск_расходки[Индекс12],0)),"")</f>
        <v>BMS, Integtity</v>
      </c>
      <c r="AD37" s="144" t="str">
        <f>IFERROR(INDEX(Расходка[Наименование расходного материала],MATCH(Расходка[№],Поиск_расходки[Индекс13],0)),"")</f>
        <v>BMS, Integtity</v>
      </c>
      <c r="AF37" s="4" t="s">
        <v>6</v>
      </c>
      <c r="AG37" s="4" t="s">
        <v>165</v>
      </c>
    </row>
    <row r="38" spans="1:33">
      <c r="A38">
        <v>37</v>
      </c>
      <c r="B38" t="s">
        <v>6</v>
      </c>
      <c r="C38" s="194" t="s">
        <v>428</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37</v>
      </c>
      <c r="K38" s="142">
        <f>IF(ISNUMBER(SEARCH('Карта учёта'!$B$19,Расходка[Наименование расходного материала])),MAX($K$1:K37)+1,0)</f>
        <v>37</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DES, Calipso</v>
      </c>
      <c r="X38" s="144" t="str">
        <f>IFERROR(INDEX(Расходка[Наименование расходного материала],MATCH(Расходка[№],Поиск_расходки[Индекс7],0)),"")</f>
        <v>DES, Calipso</v>
      </c>
      <c r="Y38" s="144" t="str">
        <f>IFERROR(INDEX(Расходка[Наименование расходного материала],MATCH(Расходка[№],Поиск_расходки[Индекс8],0)),"")</f>
        <v>DES, Calipso</v>
      </c>
      <c r="Z38" s="144" t="str">
        <f>IFERROR(INDEX(Расходка[Наименование расходного материала],MATCH(Расходка[№],Поиск_расходки[Индекс9],0)),"")</f>
        <v>DES, Calipso</v>
      </c>
      <c r="AA38" s="144" t="str">
        <f>IFERROR(INDEX(Расходка[Наименование расходного материала],MATCH(Расходка[№],Поиск_расходки[Индекс10],0)),"")</f>
        <v>DES, Calipso</v>
      </c>
      <c r="AB38" s="144" t="str">
        <f>IFERROR(INDEX(Расходка[Наименование расходного материала],MATCH(Расходка[№],Поиск_расходки[Индекс11],0)),"")</f>
        <v>DES, Calipso</v>
      </c>
      <c r="AC38" s="144" t="str">
        <f>IFERROR(INDEX(Расходка[Наименование расходного материала],MATCH(Расходка[№],Поиск_расходки[Индекс12],0)),"")</f>
        <v>DES, Calipso</v>
      </c>
      <c r="AD38" s="144" t="str">
        <f>IFERROR(INDEX(Расходка[Наименование расходного материала],MATCH(Расходка[№],Поиск_расходки[Индекс13],0)),"")</f>
        <v>DES, Calipso</v>
      </c>
      <c r="AF38" s="4" t="s">
        <v>6</v>
      </c>
      <c r="AG38" s="4" t="s">
        <v>432</v>
      </c>
    </row>
    <row r="39" spans="1:33">
      <c r="A39">
        <v>38</v>
      </c>
      <c r="B39" t="s">
        <v>6</v>
      </c>
      <c r="C39" s="194" t="s">
        <v>427</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0</v>
      </c>
      <c r="J39" s="142">
        <f>IF(ISNUMBER(SEARCH('Карта учёта'!$B$18,Расходка[Наименование расходного материала])),MAX($J$1:J38)+1,0)</f>
        <v>38</v>
      </c>
      <c r="K39" s="142">
        <f>IF(ISNUMBER(SEARCH('Карта учёта'!$B$19,Расходка[Наименование расходного материала])),MAX($K$1:K38)+1,0)</f>
        <v>38</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DES, NanoMed</v>
      </c>
      <c r="X39" s="144" t="str">
        <f>IFERROR(INDEX(Расходка[Наименование расходного материала],MATCH(Расходка[№],Поиск_расходки[Индекс7],0)),"")</f>
        <v>DES, NanoMed</v>
      </c>
      <c r="Y39" s="144" t="str">
        <f>IFERROR(INDEX(Расходка[Наименование расходного материала],MATCH(Расходка[№],Поиск_расходки[Индекс8],0)),"")</f>
        <v>DES, NanoMed</v>
      </c>
      <c r="Z39" s="144" t="str">
        <f>IFERROR(INDEX(Расходка[Наименование расходного материала],MATCH(Расходка[№],Поиск_расходки[Индекс9],0)),"")</f>
        <v>DES, NanoMed</v>
      </c>
      <c r="AA39" s="144" t="str">
        <f>IFERROR(INDEX(Расходка[Наименование расходного материала],MATCH(Расходка[№],Поиск_расходки[Индекс10],0)),"")</f>
        <v>DES, NanoMed</v>
      </c>
      <c r="AB39" s="144" t="str">
        <f>IFERROR(INDEX(Расходка[Наименование расходного материала],MATCH(Расходка[№],Поиск_расходки[Индекс11],0)),"")</f>
        <v>DES, NanoMed</v>
      </c>
      <c r="AC39" s="144" t="str">
        <f>IFERROR(INDEX(Расходка[Наименование расходного материала],MATCH(Расходка[№],Поиск_расходки[Индекс12],0)),"")</f>
        <v>DES, NanoMed</v>
      </c>
      <c r="AD39" s="144" t="str">
        <f>IFERROR(INDEX(Расходка[Наименование расходного материала],MATCH(Расходка[№],Поиск_расходки[Индекс13],0)),"")</f>
        <v>DES, NanoMed</v>
      </c>
      <c r="AF39" s="4" t="s">
        <v>6</v>
      </c>
      <c r="AG39" s="4" t="s">
        <v>164</v>
      </c>
    </row>
    <row r="40" spans="1:33">
      <c r="A40">
        <v>39</v>
      </c>
      <c r="B40" t="s">
        <v>6</v>
      </c>
      <c r="C40" s="163" t="s">
        <v>398</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1</v>
      </c>
      <c r="J40" s="142">
        <f>IF(ISNUMBER(SEARCH('Карта учёта'!$B$18,Расходка[Наименование расходного материала])),MAX($J$1:J39)+1,0)</f>
        <v>39</v>
      </c>
      <c r="K40" s="142">
        <f>IF(ISNUMBER(SEARCH('Карта учёта'!$B$19,Расходка[Наименование расходного материала])),MAX($K$1:K39)+1,0)</f>
        <v>39</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DES, Resolute Integtity</v>
      </c>
      <c r="X40" s="144" t="str">
        <f>IFERROR(INDEX(Расходка[Наименование расходного материала],MATCH(Расходка[№],Поиск_расходки[Индекс7],0)),"")</f>
        <v>DES, Resolute Integtity</v>
      </c>
      <c r="Y40" s="144" t="str">
        <f>IFERROR(INDEX(Расходка[Наименование расходного материала],MATCH(Расходка[№],Поиск_расходки[Индекс8],0)),"")</f>
        <v>DES, Resolute Integtity</v>
      </c>
      <c r="Z40" s="144" t="str">
        <f>IFERROR(INDEX(Расходка[Наименование расходного материала],MATCH(Расходка[№],Поиск_расходки[Индекс9],0)),"")</f>
        <v>DES, Resolute Integtity</v>
      </c>
      <c r="AA40" s="144" t="str">
        <f>IFERROR(INDEX(Расходка[Наименование расходного материала],MATCH(Расходка[№],Поиск_расходки[Индекс10],0)),"")</f>
        <v>DES, Resolute Integtity</v>
      </c>
      <c r="AB40" s="144" t="str">
        <f>IFERROR(INDEX(Расходка[Наименование расходного материала],MATCH(Расходка[№],Поиск_расходки[Индекс11],0)),"")</f>
        <v>DES, Resolute Integtity</v>
      </c>
      <c r="AC40" s="144" t="str">
        <f>IFERROR(INDEX(Расходка[Наименование расходного материала],MATCH(Расходка[№],Поиск_расходки[Индекс12],0)),"")</f>
        <v>DES, Resolute Integtity</v>
      </c>
      <c r="AD40" s="144" t="str">
        <f>IFERROR(INDEX(Расходка[Наименование расходного материала],MATCH(Расходка[№],Поиск_расходки[Индекс13],0)),"")</f>
        <v>DES, Resolute Integtity</v>
      </c>
      <c r="AF40" s="4" t="s">
        <v>6</v>
      </c>
      <c r="AG40" s="4" t="s">
        <v>433</v>
      </c>
    </row>
    <row r="41" spans="1:33">
      <c r="A41">
        <v>40</v>
      </c>
      <c r="B41" t="s">
        <v>6</v>
      </c>
      <c r="C41" t="s">
        <v>453</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0</v>
      </c>
      <c r="J41" s="142">
        <f>IF(ISNUMBER(SEARCH('Карта учёта'!$B$18,Расходка[Наименование расходного материала])),MAX($J$1:J40)+1,0)</f>
        <v>40</v>
      </c>
      <c r="K41" s="142">
        <f>IF(ISNUMBER(SEARCH('Карта учёта'!$B$19,Расходка[Наименование расходного материала])),MAX($K$1:K40)+1,0)</f>
        <v>40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DES, Yukon Chrome PC</v>
      </c>
      <c r="X41" s="144" t="str">
        <f>IFERROR(INDEX(Расходка[Наименование расходного материала],MATCH(Расходка[№],Поиск_расходки[Индекс7],0)),"")</f>
        <v>DES, Yukon Chrome PC</v>
      </c>
      <c r="Y41" s="144" t="str">
        <f>IFERROR(INDEX(Расходка[Наименование расходного материала],MATCH(Расходка[№],Поиск_расходки[Индекс8],0)),"")</f>
        <v>DES, Yukon Chrome PC</v>
      </c>
      <c r="Z41" s="144" t="str">
        <f>IFERROR(INDEX(Расходка[Наименование расходного материала],MATCH(Расходка[№],Поиск_расходки[Индекс9],0)),"")</f>
        <v>DES, Yukon Chrome PC</v>
      </c>
      <c r="AA41" s="144" t="str">
        <f>IFERROR(INDEX(Расходка[Наименование расходного материала],MATCH(Расходка[№],Поиск_расходки[Индекс10],0)),"")</f>
        <v>DES, Yukon Chrome PC</v>
      </c>
      <c r="AB41" s="144" t="str">
        <f>IFERROR(INDEX(Расходка[Наименование расходного материала],MATCH(Расходка[№],Поиск_расходки[Индекс11],0)),"")</f>
        <v>DES, Yukon Chrome PC</v>
      </c>
      <c r="AC41" s="144" t="str">
        <f>IFERROR(INDEX(Расходка[Наименование расходного материала],MATCH(Расходка[№],Поиск_расходки[Индекс12],0)),"")</f>
        <v>DES, Yukon Chrome PC</v>
      </c>
      <c r="AD41" s="144" t="str">
        <f>IFERROR(INDEX(Расходка[Наименование расходного материала],MATCH(Расходка[№],Поиск_расходки[Индекс13],0)),"")</f>
        <v>DES, Yukon Chrome PC</v>
      </c>
      <c r="AF41" s="4" t="s">
        <v>6</v>
      </c>
      <c r="AG41" s="4" t="s">
        <v>167</v>
      </c>
    </row>
    <row r="42" spans="1:33">
      <c r="A42">
        <v>41</v>
      </c>
      <c r="B42" t="s">
        <v>6</v>
      </c>
      <c r="C42" s="196" t="s">
        <v>443</v>
      </c>
      <c r="E42" s="142">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0</v>
      </c>
      <c r="J42" s="142">
        <f>IF(ISNUMBER(SEARCH('Карта учёта'!$B$18,Расходка[Наименование расходного материала])),MAX($J$1:J41)+1,0)</f>
        <v>41</v>
      </c>
      <c r="K42" s="142">
        <f>IF(ISNUMBER(SEARCH('Карта учёта'!$B$19,Расходка[Наименование расходного материала])),MAX($K$1:K41)+1,0)</f>
        <v>41</v>
      </c>
      <c r="L42" s="142">
        <f>IF(ISNUMBER(SEARCH('Карта учёта'!$B$20,Расходка[Наименование расходного материала])),MAX($L$1:L41)+1,0)</f>
        <v>41</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2">
        <f>IF(ISNUMBER(SEARCH('Карта учёта'!$B$23,Расходка[Наименование расходного материала])),MAX($O$1:O41)+1,0)</f>
        <v>41</v>
      </c>
      <c r="P42" s="142">
        <f>IF(ISNUMBER(SEARCH('Карта учёта'!$B$24,Расходка[Наименование расходного материала])),MAX($P$1:P41)+1,0)</f>
        <v>41</v>
      </c>
      <c r="Q42" s="142">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
      </c>
      <c r="W42" s="144" t="str">
        <f>IFERROR(INDEX(Расходка[Наименование расходного материала],MATCH(Расходка[№],Поиск_расходки[Индекс6],0)),"")</f>
        <v>DES,Firehawk</v>
      </c>
      <c r="X42" s="144" t="str">
        <f>IFERROR(INDEX(Расходка[Наименование расходного материала],MATCH(Расходка[№],Поиск_расходки[Индекс7],0)),"")</f>
        <v>DES,Firehawk</v>
      </c>
      <c r="Y42" s="144" t="str">
        <f>IFERROR(INDEX(Расходка[Наименование расходного материала],MATCH(Расходка[№],Поиск_расходки[Индекс8],0)),"")</f>
        <v>DES,Firehawk</v>
      </c>
      <c r="Z42" s="144" t="str">
        <f>IFERROR(INDEX(Расходка[Наименование расходного материала],MATCH(Расходка[№],Поиск_расходки[Индекс9],0)),"")</f>
        <v>DES,Firehawk</v>
      </c>
      <c r="AA42" s="144" t="str">
        <f>IFERROR(INDEX(Расходка[Наименование расходного материала],MATCH(Расходка[№],Поиск_расходки[Индекс10],0)),"")</f>
        <v>DES,Firehawk</v>
      </c>
      <c r="AB42" s="144" t="str">
        <f>IFERROR(INDEX(Расходка[Наименование расходного материала],MATCH(Расходка[№],Поиск_расходки[Индекс11],0)),"")</f>
        <v>DES,Firehawk</v>
      </c>
      <c r="AC42" s="144" t="str">
        <f>IFERROR(INDEX(Расходка[Наименование расходного материала],MATCH(Расходка[№],Поиск_расходки[Индекс12],0)),"")</f>
        <v>DES,Firehawk</v>
      </c>
      <c r="AD42" s="144" t="str">
        <f>IFERROR(INDEX(Расходка[Наименование расходного материала],MATCH(Расходка[№],Поиск_расходки[Индекс13],0)),"")</f>
        <v>DES,Firehawk</v>
      </c>
      <c r="AF42" s="4" t="s">
        <v>6</v>
      </c>
      <c r="AG42" s="4" t="s">
        <v>168</v>
      </c>
    </row>
    <row r="43" spans="1:33">
      <c r="A43">
        <v>42</v>
      </c>
      <c r="B43" t="s">
        <v>123</v>
      </c>
      <c r="C43" s="1" t="s">
        <v>399</v>
      </c>
      <c r="E43" s="142">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0</v>
      </c>
      <c r="J43" s="142">
        <f>IF(ISNUMBER(SEARCH('Карта учёта'!$B$18,Расходка[Наименование расходного материала])),MAX($J$1:J42)+1,0)</f>
        <v>42</v>
      </c>
      <c r="K43" s="142">
        <f>IF(ISNUMBER(SEARCH('Карта учёта'!$B$19,Расходка[Наименование расходного материала])),MAX($K$1:K42)+1,0)</f>
        <v>42</v>
      </c>
      <c r="L43" s="142">
        <f>IF(ISNUMBER(SEARCH('Карта учёта'!$B$20,Расходка[Наименование расходного материала])),MAX($L$1:L42)+1,0)</f>
        <v>42</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2">
        <f>IF(ISNUMBER(SEARCH('Карта учёта'!$B$23,Расходка[Наименование расходного материала])),MAX($O$1:O42)+1,0)</f>
        <v>42</v>
      </c>
      <c r="P43" s="142">
        <f>IF(ISNUMBER(SEARCH('Карта учёта'!$B$24,Расходка[Наименование расходного материала])),MAX($P$1:P42)+1,0)</f>
        <v>42</v>
      </c>
      <c r="Q43" s="142">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
      </c>
      <c r="W43" s="144" t="str">
        <f>IFERROR(INDEX(Расходка[Наименование расходного материала],MATCH(Расходка[№],Поиск_расходки[Индекс6],0)),"")</f>
        <v>Guidezilla™ II 6F</v>
      </c>
      <c r="X43" s="144" t="str">
        <f>IFERROR(INDEX(Расходка[Наименование расходного материала],MATCH(Расходка[№],Поиск_расходки[Индекс7],0)),"")</f>
        <v>Guidezilla™ II 6F</v>
      </c>
      <c r="Y43" s="144" t="str">
        <f>IFERROR(INDEX(Расходка[Наименование расходного материала],MATCH(Расходка[№],Поиск_расходки[Индекс8],0)),"")</f>
        <v>Guidezilla™ II 6F</v>
      </c>
      <c r="Z43" s="144" t="str">
        <f>IFERROR(INDEX(Расходка[Наименование расходного материала],MATCH(Расходка[№],Поиск_расходки[Индекс9],0)),"")</f>
        <v>Guidezilla™ II 6F</v>
      </c>
      <c r="AA43" s="144" t="str">
        <f>IFERROR(INDEX(Расходка[Наименование расходного материала],MATCH(Расходка[№],Поиск_расходки[Индекс10],0)),"")</f>
        <v>Guidezilla™ II 6F</v>
      </c>
      <c r="AB43" s="144" t="str">
        <f>IFERROR(INDEX(Расходка[Наименование расходного материала],MATCH(Расходка[№],Поиск_расходки[Индекс11],0)),"")</f>
        <v>Guidezilla™ II 6F</v>
      </c>
      <c r="AC43" s="144" t="str">
        <f>IFERROR(INDEX(Расходка[Наименование расходного материала],MATCH(Расходка[№],Поиск_расходки[Индекс12],0)),"")</f>
        <v>Guidezilla™ II 6F</v>
      </c>
      <c r="AD43" s="144" t="str">
        <f>IFERROR(INDEX(Расходка[Наименование расходного материала],MATCH(Расходка[№],Поиск_расходки[Индекс13],0)),"")</f>
        <v>Guidezilla™ II 6F</v>
      </c>
      <c r="AF43" s="4" t="s">
        <v>6</v>
      </c>
      <c r="AG43" s="4" t="s">
        <v>419</v>
      </c>
    </row>
    <row r="44" spans="1:33">
      <c r="A44">
        <v>43</v>
      </c>
      <c r="B44" t="s">
        <v>123</v>
      </c>
      <c r="C44" s="1" t="s">
        <v>425</v>
      </c>
      <c r="E44" s="142">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0</v>
      </c>
      <c r="I44" s="142">
        <f>IF(ISNUMBER(SEARCH('Карта учёта'!$B$17,Расходка[Наименование расходного материала])),MAX($I$1:I43)+1,0)</f>
        <v>0</v>
      </c>
      <c r="J44" s="142">
        <f>IF(ISNUMBER(SEARCH('Карта учёта'!$B$18,Расходка[Наименование расходного материала])),MAX($J$1:J43)+1,0)</f>
        <v>43</v>
      </c>
      <c r="K44" s="142">
        <f>IF(ISNUMBER(SEARCH('Карта учёта'!$B$19,Расходка[Наименование расходного материала])),MAX($K$1:K43)+1,0)</f>
        <v>43</v>
      </c>
      <c r="L44" s="142">
        <f>IF(ISNUMBER(SEARCH('Карта учёта'!$B$20,Расходка[Наименование расходного материала])),MAX($L$1:L43)+1,0)</f>
        <v>43</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2">
        <f>IF(ISNUMBER(SEARCH('Карта учёта'!$B$23,Расходка[Наименование расходного материала])),MAX($O$1:O43)+1,0)</f>
        <v>43</v>
      </c>
      <c r="P44" s="142">
        <f>IF(ISNUMBER(SEARCH('Карта учёта'!$B$24,Расходка[Наименование расходного материала])),MAX($P$1:P43)+1,0)</f>
        <v>43</v>
      </c>
      <c r="Q44" s="142">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
      </c>
      <c r="W44" s="144" t="str">
        <f>IFERROR(INDEX(Расходка[Наименование расходного материала],MATCH(Расходка[№],Поиск_расходки[Индекс6],0)),"")</f>
        <v>Telescope ™ II 6F</v>
      </c>
      <c r="X44" s="144" t="str">
        <f>IFERROR(INDEX(Расходка[Наименование расходного материала],MATCH(Расходка[№],Поиск_расходки[Индекс7],0)),"")</f>
        <v>Telescope ™ II 6F</v>
      </c>
      <c r="Y44" s="144" t="str">
        <f>IFERROR(INDEX(Расходка[Наименование расходного материала],MATCH(Расходка[№],Поиск_расходки[Индекс8],0)),"")</f>
        <v>Telescope ™ II 6F</v>
      </c>
      <c r="Z44" s="144" t="str">
        <f>IFERROR(INDEX(Расходка[Наименование расходного материала],MATCH(Расходка[№],Поиск_расходки[Индекс9],0)),"")</f>
        <v>Telescope ™ II 6F</v>
      </c>
      <c r="AA44" s="144" t="str">
        <f>IFERROR(INDEX(Расходка[Наименование расходного материала],MATCH(Расходка[№],Поиск_расходки[Индекс10],0)),"")</f>
        <v>Telescope ™ II 6F</v>
      </c>
      <c r="AB44" s="144" t="str">
        <f>IFERROR(INDEX(Расходка[Наименование расходного материала],MATCH(Расходка[№],Поиск_расходки[Индекс11],0)),"")</f>
        <v>Telescope ™ II 6F</v>
      </c>
      <c r="AC44" s="144" t="str">
        <f>IFERROR(INDEX(Расходка[Наименование расходного материала],MATCH(Расходка[№],Поиск_расходки[Индекс12],0)),"")</f>
        <v>Telescope ™ II 6F</v>
      </c>
      <c r="AD44" s="144" t="str">
        <f>IFERROR(INDEX(Расходка[Наименование расходного материала],MATCH(Расходка[№],Поиск_расходки[Индекс13],0)),"")</f>
        <v>Telescope ™ II 6F</v>
      </c>
      <c r="AF44" s="4" t="s">
        <v>6</v>
      </c>
      <c r="AG44" s="4" t="s">
        <v>420</v>
      </c>
    </row>
    <row r="45" spans="1:33">
      <c r="A45">
        <v>44</v>
      </c>
      <c r="B45" t="s">
        <v>4</v>
      </c>
      <c r="C45" t="s">
        <v>444</v>
      </c>
      <c r="E45" s="142">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0</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0</v>
      </c>
      <c r="J45" s="142">
        <f>IF(ISNUMBER(SEARCH('Карта учёта'!$B$18,Расходка[Наименование расходного материала])),MAX($J$1:J44)+1,0)</f>
        <v>44</v>
      </c>
      <c r="K45" s="142">
        <f>IF(ISNUMBER(SEARCH('Карта учёта'!$B$19,Расходка[Наименование расходного материала])),MAX($K$1:K44)+1,0)</f>
        <v>44</v>
      </c>
      <c r="L45" s="142">
        <f>IF(ISNUMBER(SEARCH('Карта учёта'!$B$20,Расходка[Наименование расходного материала])),MAX($L$1:L44)+1,0)</f>
        <v>44</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2">
        <f>IF(ISNUMBER(SEARCH('Карта учёта'!$B$23,Расходка[Наименование расходного материала])),MAX($O$1:O44)+1,0)</f>
        <v>44</v>
      </c>
      <c r="P45" s="142">
        <f>IF(ISNUMBER(SEARCH('Карта учёта'!$B$24,Расходка[Наименование расходного материала])),MAX($P$1:P44)+1,0)</f>
        <v>44</v>
      </c>
      <c r="Q45" s="142">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
      </c>
      <c r="W45" s="144" t="str">
        <f>IFERROR(INDEX(Расходка[Наименование расходного материала],MATCH(Расходка[№],Поиск_расходки[Индекс6],0)),"")</f>
        <v>Launcher 6F AL 1</v>
      </c>
      <c r="X45" s="144" t="str">
        <f>IFERROR(INDEX(Расходка[Наименование расходного материала],MATCH(Расходка[№],Поиск_расходки[Индекс7],0)),"")</f>
        <v>Launcher 6F AL 1</v>
      </c>
      <c r="Y45" s="144" t="str">
        <f>IFERROR(INDEX(Расходка[Наименование расходного материала],MATCH(Расходка[№],Поиск_расходки[Индекс8],0)),"")</f>
        <v>Launcher 6F AL 1</v>
      </c>
      <c r="Z45" s="144" t="str">
        <f>IFERROR(INDEX(Расходка[Наименование расходного материала],MATCH(Расходка[№],Поиск_расходки[Индекс9],0)),"")</f>
        <v>Launcher 6F AL 1</v>
      </c>
      <c r="AA45" s="144" t="str">
        <f>IFERROR(INDEX(Расходка[Наименование расходного материала],MATCH(Расходка[№],Поиск_расходки[Индекс10],0)),"")</f>
        <v>Launcher 6F AL 1</v>
      </c>
      <c r="AB45" s="144" t="str">
        <f>IFERROR(INDEX(Расходка[Наименование расходного материала],MATCH(Расходка[№],Поиск_расходки[Индекс11],0)),"")</f>
        <v>Launcher 6F AL 1</v>
      </c>
      <c r="AC45" s="144" t="str">
        <f>IFERROR(INDEX(Расходка[Наименование расходного материала],MATCH(Расходка[№],Поиск_расходки[Индекс12],0)),"")</f>
        <v>Launcher 6F AL 1</v>
      </c>
      <c r="AD45" s="144" t="str">
        <f>IFERROR(INDEX(Расходка[Наименование расходного материала],MATCH(Расходка[№],Поиск_расходки[Индекс13],0)),"")</f>
        <v>Launcher 6F AL 1</v>
      </c>
      <c r="AF45" s="4" t="s">
        <v>6</v>
      </c>
      <c r="AG45" s="4" t="s">
        <v>421</v>
      </c>
    </row>
    <row r="46" spans="1:33">
      <c r="A46">
        <v>45</v>
      </c>
      <c r="B46" t="s">
        <v>4</v>
      </c>
      <c r="C46" t="s">
        <v>445</v>
      </c>
      <c r="E46" s="142">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0</v>
      </c>
      <c r="J46" s="142">
        <f>IF(ISNUMBER(SEARCH('Карта учёта'!$B$18,Расходка[Наименование расходного материала])),MAX($J$1:J45)+1,0)</f>
        <v>45</v>
      </c>
      <c r="K46" s="142">
        <f>IF(ISNUMBER(SEARCH('Карта учёта'!$B$19,Расходка[Наименование расходного материала])),MAX($K$1:K45)+1,0)</f>
        <v>45</v>
      </c>
      <c r="L46" s="142">
        <f>IF(ISNUMBER(SEARCH('Карта учёта'!$B$20,Расходка[Наименование расходного материала])),MAX($L$1:L45)+1,0)</f>
        <v>45</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2">
        <f>IF(ISNUMBER(SEARCH('Карта учёта'!$B$23,Расходка[Наименование расходного материала])),MAX($O$1:O45)+1,0)</f>
        <v>45</v>
      </c>
      <c r="P46" s="142">
        <f>IF(ISNUMBER(SEARCH('Карта учёта'!$B$24,Расходка[Наименование расходного материала])),MAX($P$1:P45)+1,0)</f>
        <v>45</v>
      </c>
      <c r="Q46" s="142">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
      </c>
      <c r="W46" s="144" t="str">
        <f>IFERROR(INDEX(Расходка[Наименование расходного материала],MATCH(Расходка[№],Поиск_расходки[Индекс6],0)),"")</f>
        <v>Launcher 6F AL 2</v>
      </c>
      <c r="X46" s="144" t="str">
        <f>IFERROR(INDEX(Расходка[Наименование расходного материала],MATCH(Расходка[№],Поиск_расходки[Индекс7],0)),"")</f>
        <v>Launcher 6F AL 2</v>
      </c>
      <c r="Y46" s="144" t="str">
        <f>IFERROR(INDEX(Расходка[Наименование расходного материала],MATCH(Расходка[№],Поиск_расходки[Индекс8],0)),"")</f>
        <v>Launcher 6F AL 2</v>
      </c>
      <c r="Z46" s="144" t="str">
        <f>IFERROR(INDEX(Расходка[Наименование расходного материала],MATCH(Расходка[№],Поиск_расходки[Индекс9],0)),"")</f>
        <v>Launcher 6F AL 2</v>
      </c>
      <c r="AA46" s="144" t="str">
        <f>IFERROR(INDEX(Расходка[Наименование расходного материала],MATCH(Расходка[№],Поиск_расходки[Индекс10],0)),"")</f>
        <v>Launcher 6F AL 2</v>
      </c>
      <c r="AB46" s="144" t="str">
        <f>IFERROR(INDEX(Расходка[Наименование расходного материала],MATCH(Расходка[№],Поиск_расходки[Индекс11],0)),"")</f>
        <v>Launcher 6F AL 2</v>
      </c>
      <c r="AC46" s="144" t="str">
        <f>IFERROR(INDEX(Расходка[Наименование расходного материала],MATCH(Расходка[№],Поиск_расходки[Индекс12],0)),"")</f>
        <v>Launcher 6F AL 2</v>
      </c>
      <c r="AD46" s="144" t="str">
        <f>IFERROR(INDEX(Расходка[Наименование расходного материала],MATCH(Расходка[№],Поиск_расходки[Индекс13],0)),"")</f>
        <v>Launcher 6F AL 2</v>
      </c>
      <c r="AF46" s="4" t="s">
        <v>6</v>
      </c>
      <c r="AG46" s="4" t="s">
        <v>435</v>
      </c>
    </row>
    <row r="47" spans="1:33">
      <c r="A47">
        <v>46</v>
      </c>
      <c r="B47" t="s">
        <v>4</v>
      </c>
      <c r="C47" t="s">
        <v>400</v>
      </c>
      <c r="E47" s="142">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0</v>
      </c>
      <c r="J47" s="142">
        <f>IF(ISNUMBER(SEARCH('Карта учёта'!$B$18,Расходка[Наименование расходного материала])),MAX($J$1:J46)+1,0)</f>
        <v>46</v>
      </c>
      <c r="K47" s="142">
        <f>IF(ISNUMBER(SEARCH('Карта учёта'!$B$19,Расходка[Наименование расходного материала])),MAX($K$1:K46)+1,0)</f>
        <v>46</v>
      </c>
      <c r="L47" s="142">
        <f>IF(ISNUMBER(SEARCH('Карта учёта'!$B$20,Расходка[Наименование расходного материала])),MAX($L$1:L46)+1,0)</f>
        <v>46</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2">
        <f>IF(ISNUMBER(SEARCH('Карта учёта'!$B$23,Расходка[Наименование расходного материала])),MAX($O$1:O46)+1,0)</f>
        <v>46</v>
      </c>
      <c r="P47" s="142">
        <f>IF(ISNUMBER(SEARCH('Карта учёта'!$B$24,Расходка[Наименование расходного материала])),MAX($P$1:P46)+1,0)</f>
        <v>46</v>
      </c>
      <c r="Q47" s="142">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
      </c>
      <c r="W47" s="144" t="str">
        <f>IFERROR(INDEX(Расходка[Наименование расходного материала],MATCH(Расходка[№],Поиск_расходки[Индекс6],0)),"")</f>
        <v>Launcher 6F EBU 3.5</v>
      </c>
      <c r="X47" s="144" t="str">
        <f>IFERROR(INDEX(Расходка[Наименование расходного материала],MATCH(Расходка[№],Поиск_расходки[Индекс7],0)),"")</f>
        <v>Launcher 6F EBU 3.5</v>
      </c>
      <c r="Y47" s="144" t="str">
        <f>IFERROR(INDEX(Расходка[Наименование расходного материала],MATCH(Расходка[№],Поиск_расходки[Индекс8],0)),"")</f>
        <v>Launcher 6F EBU 3.5</v>
      </c>
      <c r="Z47" s="144" t="str">
        <f>IFERROR(INDEX(Расходка[Наименование расходного материала],MATCH(Расходка[№],Поиск_расходки[Индекс9],0)),"")</f>
        <v>Launcher 6F EBU 3.5</v>
      </c>
      <c r="AA47" s="144" t="str">
        <f>IFERROR(INDEX(Расходка[Наименование расходного материала],MATCH(Расходка[№],Поиск_расходки[Индекс10],0)),"")</f>
        <v>Launcher 6F EBU 3.5</v>
      </c>
      <c r="AB47" s="144" t="str">
        <f>IFERROR(INDEX(Расходка[Наименование расходного материала],MATCH(Расходка[№],Поиск_расходки[Индекс11],0)),"")</f>
        <v>Launcher 6F EBU 3.5</v>
      </c>
      <c r="AC47" s="144" t="str">
        <f>IFERROR(INDEX(Расходка[Наименование расходного материала],MATCH(Расходка[№],Поиск_расходки[Индекс12],0)),"")</f>
        <v>Launcher 6F EBU 3.5</v>
      </c>
      <c r="AD47" s="144" t="str">
        <f>IFERROR(INDEX(Расходка[Наименование расходного материала],MATCH(Расходка[№],Поиск_расходки[Индекс13],0)),"")</f>
        <v>Launcher 6F EBU 3.5</v>
      </c>
      <c r="AF47" s="4" t="s">
        <v>6</v>
      </c>
      <c r="AG47" s="4" t="s">
        <v>422</v>
      </c>
    </row>
    <row r="48" spans="1:33">
      <c r="A48">
        <v>47</v>
      </c>
      <c r="B48" t="s">
        <v>4</v>
      </c>
      <c r="C48" t="s">
        <v>401</v>
      </c>
      <c r="E48" s="142">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0</v>
      </c>
      <c r="J48" s="142">
        <f>IF(ISNUMBER(SEARCH('Карта учёта'!$B$18,Расходка[Наименование расходного материала])),MAX($J$1:J47)+1,0)</f>
        <v>47</v>
      </c>
      <c r="K48" s="142">
        <f>IF(ISNUMBER(SEARCH('Карта учёта'!$B$19,Расходка[Наименование расходного материала])),MAX($K$1:K47)+1,0)</f>
        <v>47</v>
      </c>
      <c r="L48" s="142">
        <f>IF(ISNUMBER(SEARCH('Карта учёта'!$B$20,Расходка[Наименование расходного материала])),MAX($L$1:L47)+1,0)</f>
        <v>47</v>
      </c>
      <c r="M48" s="142">
        <f>IF(ISNUMBER(SEARCH('Карта учёта'!$B$21,Расходка[Наименование расходного материала])),MAX($M$1:M47)+1,0)</f>
        <v>47</v>
      </c>
      <c r="N48" s="142">
        <f>IF(ISNUMBER(SEARCH('Карта учёта'!$B$22,Расходка[Наименование расходного материала])),MAX($N$1:N47)+1,0)</f>
        <v>47</v>
      </c>
      <c r="O48" s="142">
        <f>IF(ISNUMBER(SEARCH('Карта учёта'!$B$23,Расходка[Наименование расходного материала])),MAX($O$1:O47)+1,0)</f>
        <v>47</v>
      </c>
      <c r="P48" s="142">
        <f>IF(ISNUMBER(SEARCH('Карта учёта'!$B$24,Расходка[Наименование расходного материала])),MAX($P$1:P47)+1,0)</f>
        <v>47</v>
      </c>
      <c r="Q48" s="142">
        <f>IF(ISNUMBER(SEARCH('Карта учёта'!$B$25,Расходка[Наименование расходного материала])),MAX($Q$1:Q47)+1,0)</f>
        <v>47</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
      </c>
      <c r="W48" s="144" t="str">
        <f>IFERROR(INDEX(Расходка[Наименование расходного материала],MATCH(Расходка[№],Поиск_расходки[Индекс6],0)),"")</f>
        <v>Launcher 6F EBU 4.0</v>
      </c>
      <c r="X48" s="144" t="str">
        <f>IFERROR(INDEX(Расходка[Наименование расходного материала],MATCH(Расходка[№],Поиск_расходки[Индекс7],0)),"")</f>
        <v>Launcher 6F EBU 4.0</v>
      </c>
      <c r="Y48" s="144" t="str">
        <f>IFERROR(INDEX(Расходка[Наименование расходного материала],MATCH(Расходка[№],Поиск_расходки[Индекс8],0)),"")</f>
        <v>Launcher 6F EBU 4.0</v>
      </c>
      <c r="Z48" s="144" t="str">
        <f>IFERROR(INDEX(Расходка[Наименование расходного материала],MATCH(Расходка[№],Поиск_расходки[Индекс9],0)),"")</f>
        <v>Launcher 6F EBU 4.0</v>
      </c>
      <c r="AA48" s="144" t="str">
        <f>IFERROR(INDEX(Расходка[Наименование расходного материала],MATCH(Расходка[№],Поиск_расходки[Индекс10],0)),"")</f>
        <v>Launcher 6F EBU 4.0</v>
      </c>
      <c r="AB48" s="144" t="str">
        <f>IFERROR(INDEX(Расходка[Наименование расходного материала],MATCH(Расходка[№],Поиск_расходки[Индекс11],0)),"")</f>
        <v>Launcher 6F EBU 4.0</v>
      </c>
      <c r="AC48" s="144" t="str">
        <f>IFERROR(INDEX(Расходка[Наименование расходного материала],MATCH(Расходка[№],Поиск_расходки[Индекс12],0)),"")</f>
        <v>Launcher 6F EBU 4.0</v>
      </c>
      <c r="AD48" s="144" t="str">
        <f>IFERROR(INDEX(Расходка[Наименование расходного материала],MATCH(Расходка[№],Поиск_расходки[Индекс13],0)),"")</f>
        <v>Launcher 6F EBU 4.0</v>
      </c>
      <c r="AF48" s="4" t="s">
        <v>6</v>
      </c>
      <c r="AG48" s="4" t="s">
        <v>436</v>
      </c>
    </row>
    <row r="49" spans="1:33">
      <c r="A49">
        <v>48</v>
      </c>
      <c r="B49" t="s">
        <v>4</v>
      </c>
      <c r="C49" t="s">
        <v>402</v>
      </c>
      <c r="E49" s="142">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0</v>
      </c>
      <c r="J49" s="142">
        <f>IF(ISNUMBER(SEARCH('Карта учёта'!$B$18,Расходка[Наименование расходного материала])),MAX($J$1:J48)+1,0)</f>
        <v>48</v>
      </c>
      <c r="K49" s="142">
        <f>IF(ISNUMBER(SEARCH('Карта учёта'!$B$19,Расходка[Наименование расходного материала])),MAX($K$1:K48)+1,0)</f>
        <v>48</v>
      </c>
      <c r="L49" s="142">
        <f>IF(ISNUMBER(SEARCH('Карта учёта'!$B$20,Расходка[Наименование расходного материала])),MAX($L$1:L48)+1,0)</f>
        <v>48</v>
      </c>
      <c r="M49" s="142">
        <f>IF(ISNUMBER(SEARCH('Карта учёта'!$B$21,Расходка[Наименование расходного материала])),MAX($M$1:M48)+1,0)</f>
        <v>48</v>
      </c>
      <c r="N49" s="142">
        <f>IF(ISNUMBER(SEARCH('Карта учёта'!$B$22,Расходка[Наименование расходного материала])),MAX($N$1:N48)+1,0)</f>
        <v>48</v>
      </c>
      <c r="O49" s="142">
        <f>IF(ISNUMBER(SEARCH('Карта учёта'!$B$23,Расходка[Наименование расходного материала])),MAX($O$1:O48)+1,0)</f>
        <v>48</v>
      </c>
      <c r="P49" s="142">
        <f>IF(ISNUMBER(SEARCH('Карта учёта'!$B$24,Расходка[Наименование расходного материала])),MAX($P$1:P48)+1,0)</f>
        <v>48</v>
      </c>
      <c r="Q49" s="142">
        <f>IF(ISNUMBER(SEARCH('Карта учёта'!$B$25,Расходка[Наименование расходного материала])),MAX($Q$1:Q48)+1,0)</f>
        <v>48</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
      </c>
      <c r="W49" s="144" t="str">
        <f>IFERROR(INDEX(Расходка[Наименование расходного материала],MATCH(Расходка[№],Поиск_расходки[Индекс6],0)),"")</f>
        <v>Launcher 6F JL 3.5</v>
      </c>
      <c r="X49" s="144" t="str">
        <f>IFERROR(INDEX(Расходка[Наименование расходного материала],MATCH(Расходка[№],Поиск_расходки[Индекс7],0)),"")</f>
        <v>Launcher 6F JL 3.5</v>
      </c>
      <c r="Y49" s="144" t="str">
        <f>IFERROR(INDEX(Расходка[Наименование расходного материала],MATCH(Расходка[№],Поиск_расходки[Индекс8],0)),"")</f>
        <v>Launcher 6F JL 3.5</v>
      </c>
      <c r="Z49" s="144" t="str">
        <f>IFERROR(INDEX(Расходка[Наименование расходного материала],MATCH(Расходка[№],Поиск_расходки[Индекс9],0)),"")</f>
        <v>Launcher 6F JL 3.5</v>
      </c>
      <c r="AA49" s="144" t="str">
        <f>IFERROR(INDEX(Расходка[Наименование расходного материала],MATCH(Расходка[№],Поиск_расходки[Индекс10],0)),"")</f>
        <v>Launcher 6F JL 3.5</v>
      </c>
      <c r="AB49" s="144" t="str">
        <f>IFERROR(INDEX(Расходка[Наименование расходного материала],MATCH(Расходка[№],Поиск_расходки[Индекс11],0)),"")</f>
        <v>Launcher 6F JL 3.5</v>
      </c>
      <c r="AC49" s="144" t="str">
        <f>IFERROR(INDEX(Расходка[Наименование расходного материала],MATCH(Расходка[№],Поиск_расходки[Индекс12],0)),"")</f>
        <v>Launcher 6F JL 3.5</v>
      </c>
      <c r="AD49" s="144" t="str">
        <f>IFERROR(INDEX(Расходка[Наименование расходного материала],MATCH(Расходка[№],Поиск_расходки[Индекс13],0)),"")</f>
        <v>Launcher 6F JL 3.5</v>
      </c>
      <c r="AF49" s="4" t="s">
        <v>6</v>
      </c>
      <c r="AG49" s="4" t="s">
        <v>175</v>
      </c>
    </row>
    <row r="50" spans="1:33">
      <c r="A50">
        <v>49</v>
      </c>
      <c r="B50" t="s">
        <v>4</v>
      </c>
      <c r="C50" t="s">
        <v>403</v>
      </c>
      <c r="E50" s="142">
        <f>IF(ISNUMBER(SEARCH('Карта учёта'!$B$13,Расходка[[#This Row],[Наименование расходного материала]])),MAX($E$1:E49)+1,0)</f>
        <v>0</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0</v>
      </c>
      <c r="J50" s="142">
        <f>IF(ISNUMBER(SEARCH('Карта учёта'!$B$18,Расходка[Наименование расходного материала])),MAX($J$1:J49)+1,0)</f>
        <v>49</v>
      </c>
      <c r="K50" s="142">
        <f>IF(ISNUMBER(SEARCH('Карта учёта'!$B$19,Расходка[Наименование расходного материала])),MAX($K$1:K49)+1,0)</f>
        <v>49</v>
      </c>
      <c r="L50" s="142">
        <f>IF(ISNUMBER(SEARCH('Карта учёта'!$B$20,Расходка[Наименование расходного материала])),MAX($L$1:L49)+1,0)</f>
        <v>49</v>
      </c>
      <c r="M50" s="142">
        <f>IF(ISNUMBER(SEARCH('Карта учёта'!$B$21,Расходка[Наименование расходного материала])),MAX($M$1:M49)+1,0)</f>
        <v>49</v>
      </c>
      <c r="N50" s="142">
        <f>IF(ISNUMBER(SEARCH('Карта учёта'!$B$22,Расходка[Наименование расходного материала])),MAX($N$1:N49)+1,0)</f>
        <v>49</v>
      </c>
      <c r="O50" s="142">
        <f>IF(ISNUMBER(SEARCH('Карта учёта'!$B$23,Расходка[Наименование расходного материала])),MAX($O$1:O49)+1,0)</f>
        <v>49</v>
      </c>
      <c r="P50" s="142">
        <f>IF(ISNUMBER(SEARCH('Карта учёта'!$B$24,Расходка[Наименование расходного материала])),MAX($P$1:P49)+1,0)</f>
        <v>49</v>
      </c>
      <c r="Q50" s="142">
        <f>IF(ISNUMBER(SEARCH('Карта учёта'!$B$25,Расходка[Наименование расходного материала])),MAX($Q$1:Q49)+1,0)</f>
        <v>49</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
      </c>
      <c r="W50" s="144" t="str">
        <f>IFERROR(INDEX(Расходка[Наименование расходного материала],MATCH(Расходка[№],Поиск_расходки[Индекс6],0)),"")</f>
        <v>Launcher 6F JL 4.0</v>
      </c>
      <c r="X50" s="144" t="str">
        <f>IFERROR(INDEX(Расходка[Наименование расходного материала],MATCH(Расходка[№],Поиск_расходки[Индекс7],0)),"")</f>
        <v>Launcher 6F JL 4.0</v>
      </c>
      <c r="Y50" s="144" t="str">
        <f>IFERROR(INDEX(Расходка[Наименование расходного материала],MATCH(Расходка[№],Поиск_расходки[Индекс8],0)),"")</f>
        <v>Launcher 6F JL 4.0</v>
      </c>
      <c r="Z50" s="144" t="str">
        <f>IFERROR(INDEX(Расходка[Наименование расходного материала],MATCH(Расходка[№],Поиск_расходки[Индекс9],0)),"")</f>
        <v>Launcher 6F JL 4.0</v>
      </c>
      <c r="AA50" s="144" t="str">
        <f>IFERROR(INDEX(Расходка[Наименование расходного материала],MATCH(Расходка[№],Поиск_расходки[Индекс10],0)),"")</f>
        <v>Launcher 6F JL 4.0</v>
      </c>
      <c r="AB50" s="144" t="str">
        <f>IFERROR(INDEX(Расходка[Наименование расходного материала],MATCH(Расходка[№],Поиск_расходки[Индекс11],0)),"")</f>
        <v>Launcher 6F JL 4.0</v>
      </c>
      <c r="AC50" s="144" t="str">
        <f>IFERROR(INDEX(Расходка[Наименование расходного материала],MATCH(Расходка[№],Поиск_расходки[Индекс12],0)),"")</f>
        <v>Launcher 6F JL 4.0</v>
      </c>
      <c r="AD50" s="144" t="str">
        <f>IFERROR(INDEX(Расходка[Наименование расходного материала],MATCH(Расходка[№],Поиск_расходки[Индекс13],0)),"")</f>
        <v>Launcher 6F JL 4.0</v>
      </c>
      <c r="AF50" s="4" t="s">
        <v>6</v>
      </c>
      <c r="AG50" s="4" t="s">
        <v>169</v>
      </c>
    </row>
    <row r="51" spans="1:33">
      <c r="A51">
        <v>50</v>
      </c>
      <c r="B51" t="s">
        <v>4</v>
      </c>
      <c r="C51" t="s">
        <v>409</v>
      </c>
      <c r="E51" s="142">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0</v>
      </c>
      <c r="J51" s="142">
        <f>IF(ISNUMBER(SEARCH('Карта учёта'!$B$18,Расходка[Наименование расходного материала])),MAX($J$1:J50)+1,0)</f>
        <v>50</v>
      </c>
      <c r="K51" s="142">
        <f>IF(ISNUMBER(SEARCH('Карта учёта'!$B$19,Расходка[Наименование расходного материала])),MAX($K$1:K50)+1,0)</f>
        <v>50</v>
      </c>
      <c r="L51" s="142">
        <f>IF(ISNUMBER(SEARCH('Карта учёта'!$B$20,Расходка[Наименование расходного материала])),MAX($L$1:L50)+1,0)</f>
        <v>50</v>
      </c>
      <c r="M51" s="142">
        <f>IF(ISNUMBER(SEARCH('Карта учёта'!$B$21,Расходка[Наименование расходного материала])),MAX($M$1:M50)+1,0)</f>
        <v>50</v>
      </c>
      <c r="N51" s="142">
        <f>IF(ISNUMBER(SEARCH('Карта учёта'!$B$22,Расходка[Наименование расходного материала])),MAX($N$1:N50)+1,0)</f>
        <v>50</v>
      </c>
      <c r="O51" s="142">
        <f>IF(ISNUMBER(SEARCH('Карта учёта'!$B$23,Расходка[Наименование расходного материала])),MAX($O$1:O50)+1,0)</f>
        <v>50</v>
      </c>
      <c r="P51" s="142">
        <f>IF(ISNUMBER(SEARCH('Карта учёта'!$B$24,Расходка[Наименование расходного материала])),MAX($P$1:P50)+1,0)</f>
        <v>50</v>
      </c>
      <c r="Q51" s="142">
        <f>IF(ISNUMBER(SEARCH('Карта учёта'!$B$25,Расходка[Наименование расходного материала])),MAX($Q$1:Q50)+1,0)</f>
        <v>50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Launcher 6F JL 4.5</v>
      </c>
      <c r="X51" s="144" t="str">
        <f>IFERROR(INDEX(Расходка[Наименование расходного материала],MATCH(Расходка[№],Поиск_расходки[Индекс7],0)),"")</f>
        <v>Launcher 6F JL 4.5</v>
      </c>
      <c r="Y51" s="144" t="str">
        <f>IFERROR(INDEX(Расходка[Наименование расходного материала],MATCH(Расходка[№],Поиск_расходки[Индекс8],0)),"")</f>
        <v>Launcher 6F JL 4.5</v>
      </c>
      <c r="Z51" s="144" t="str">
        <f>IFERROR(INDEX(Расходка[Наименование расходного материала],MATCH(Расходка[№],Поиск_расходки[Индекс9],0)),"")</f>
        <v>Launcher 6F JL 4.5</v>
      </c>
      <c r="AA51" s="144" t="str">
        <f>IFERROR(INDEX(Расходка[Наименование расходного материала],MATCH(Расходка[№],Поиск_расходки[Индекс10],0)),"")</f>
        <v>Launcher 6F JL 4.5</v>
      </c>
      <c r="AB51" s="144" t="str">
        <f>IFERROR(INDEX(Расходка[Наименование расходного материала],MATCH(Расходка[№],Поиск_расходки[Индекс11],0)),"")</f>
        <v>Launcher 6F JL 4.5</v>
      </c>
      <c r="AC51" s="144" t="str">
        <f>IFERROR(INDEX(Расходка[Наименование расходного материала],MATCH(Расходка[№],Поиск_расходки[Индекс12],0)),"")</f>
        <v>Launcher 6F JL 4.5</v>
      </c>
      <c r="AD51" s="144" t="str">
        <f>IFERROR(INDEX(Расходка[Наименование расходного материала],MATCH(Расходка[№],Поиск_расходки[Индекс13],0)),"")</f>
        <v>Launcher 6F JL 4.5</v>
      </c>
      <c r="AF51" s="4" t="s">
        <v>6</v>
      </c>
      <c r="AG51" s="4" t="s">
        <v>170</v>
      </c>
    </row>
    <row r="52" spans="1:33">
      <c r="A52">
        <v>51</v>
      </c>
      <c r="B52" t="s">
        <v>4</v>
      </c>
      <c r="C52" t="s">
        <v>404</v>
      </c>
      <c r="E52" s="142">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0</v>
      </c>
      <c r="J52" s="142">
        <f>IF(ISNUMBER(SEARCH('Карта учёта'!$B$18,Расходка[Наименование расходного материала])),MAX($J$1:J51)+1,0)</f>
        <v>51</v>
      </c>
      <c r="K52" s="142">
        <f>IF(ISNUMBER(SEARCH('Карта учёта'!$B$19,Расходка[Наименование расходного материала])),MAX($K$1:K51)+1,0)</f>
        <v>51</v>
      </c>
      <c r="L52" s="142">
        <f>IF(ISNUMBER(SEARCH('Карта учёта'!$B$20,Расходка[Наименование расходного материала])),MAX($L$1:L51)+1,0)</f>
        <v>51</v>
      </c>
      <c r="M52" s="142">
        <f>IF(ISNUMBER(SEARCH('Карта учёта'!$B$21,Расходка[Наименование расходного материала])),MAX($M$1:M51)+1,0)</f>
        <v>51</v>
      </c>
      <c r="N52" s="142">
        <f>IF(ISNUMBER(SEARCH('Карта учёта'!$B$22,Расходка[Наименование расходного материала])),MAX($N$1:N51)+1,0)</f>
        <v>51</v>
      </c>
      <c r="O52" s="142">
        <f>IF(ISNUMBER(SEARCH('Карта учёта'!$B$23,Расходка[Наименование расходного материала])),MAX($O$1:O51)+1,0)</f>
        <v>51</v>
      </c>
      <c r="P52" s="142">
        <f>IF(ISNUMBER(SEARCH('Карта учёта'!$B$24,Расходка[Наименование расходного материала])),MAX($P$1:P51)+1,0)</f>
        <v>51</v>
      </c>
      <c r="Q52" s="142">
        <f>IF(ISNUMBER(SEARCH('Карта учёта'!$B$25,Расходка[Наименование расходного материала])),MAX($Q$1:Q51)+1,0)</f>
        <v>51</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Launcher 6F JR 3.5</v>
      </c>
      <c r="X52" s="144" t="str">
        <f>IFERROR(INDEX(Расходка[Наименование расходного материала],MATCH(Расходка[№],Поиск_расходки[Индекс7],0)),"")</f>
        <v>Launcher 6F JR 3.5</v>
      </c>
      <c r="Y52" s="144" t="str">
        <f>IFERROR(INDEX(Расходка[Наименование расходного материала],MATCH(Расходка[№],Поиск_расходки[Индекс8],0)),"")</f>
        <v>Launcher 6F JR 3.5</v>
      </c>
      <c r="Z52" s="144" t="str">
        <f>IFERROR(INDEX(Расходка[Наименование расходного материала],MATCH(Расходка[№],Поиск_расходки[Индекс9],0)),"")</f>
        <v>Launcher 6F JR 3.5</v>
      </c>
      <c r="AA52" s="144" t="str">
        <f>IFERROR(INDEX(Расходка[Наименование расходного материала],MATCH(Расходка[№],Поиск_расходки[Индекс10],0)),"")</f>
        <v>Launcher 6F JR 3.5</v>
      </c>
      <c r="AB52" s="144" t="str">
        <f>IFERROR(INDEX(Расходка[Наименование расходного материала],MATCH(Расходка[№],Поиск_расходки[Индекс11],0)),"")</f>
        <v>Launcher 6F JR 3.5</v>
      </c>
      <c r="AC52" s="144" t="str">
        <f>IFERROR(INDEX(Расходка[Наименование расходного материала],MATCH(Расходка[№],Поиск_расходки[Индекс12],0)),"")</f>
        <v>Launcher 6F JR 3.5</v>
      </c>
      <c r="AD52" s="144" t="str">
        <f>IFERROR(INDEX(Расходка[Наименование расходного материала],MATCH(Расходка[№],Поиск_расходки[Индекс13],0)),"")</f>
        <v>Launcher 6F JR 3.5</v>
      </c>
      <c r="AF52" s="4" t="s">
        <v>6</v>
      </c>
      <c r="AG52" s="4" t="s">
        <v>171</v>
      </c>
    </row>
    <row r="53" spans="1:33">
      <c r="A53">
        <v>52</v>
      </c>
      <c r="B53" t="s">
        <v>4</v>
      </c>
      <c r="C53" t="s">
        <v>405</v>
      </c>
      <c r="E53" s="142">
        <f>IF(ISNUMBER(SEARCH('Карта учёта'!$B$13,Расходка[[#This Row],[Наименование расходного материала]])),MAX($E$1:E52)+1,0)</f>
        <v>1</v>
      </c>
      <c r="F53" s="142">
        <f>IF(ISNUMBER(SEARCH('Карта учёта'!$B$14,Расходка[[#This Row],[Наименование расходного материала]])),MAX($F$1:F52)+1,0)</f>
        <v>0</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0</v>
      </c>
      <c r="J53" s="142">
        <f>IF(ISNUMBER(SEARCH('Карта учёта'!$B$18,Расходка[Наименование расходного материала])),MAX($J$1:J52)+1,0)</f>
        <v>52</v>
      </c>
      <c r="K53" s="142">
        <f>IF(ISNUMBER(SEARCH('Карта учёта'!$B$19,Расходка[Наименование расходного материала])),MAX($K$1:K52)+1,0)</f>
        <v>52</v>
      </c>
      <c r="L53" s="142">
        <f>IF(ISNUMBER(SEARCH('Карта учёта'!$B$20,Расходка[Наименование расходного материала])),MAX($L$1:L52)+1,0)</f>
        <v>52</v>
      </c>
      <c r="M53" s="142">
        <f>IF(ISNUMBER(SEARCH('Карта учёта'!$B$21,Расходка[Наименование расходного материала])),MAX($M$1:M52)+1,0)</f>
        <v>52</v>
      </c>
      <c r="N53" s="142">
        <f>IF(ISNUMBER(SEARCH('Карта учёта'!$B$22,Расходка[Наименование расходного материала])),MAX($N$1:N52)+1,0)</f>
        <v>52</v>
      </c>
      <c r="O53" s="142">
        <f>IF(ISNUMBER(SEARCH('Карта учёта'!$B$23,Расходка[Наименование расходного материала])),MAX($O$1:O52)+1,0)</f>
        <v>52</v>
      </c>
      <c r="P53" s="142">
        <f>IF(ISNUMBER(SEARCH('Карта учёта'!$B$24,Расходка[Наименование расходного материала])),MAX($P$1:P52)+1,0)</f>
        <v>52</v>
      </c>
      <c r="Q53" s="142">
        <f>IF(ISNUMBER(SEARCH('Карта учёта'!$B$25,Расходка[Наименование расходного материала])),MAX($Q$1:Q52)+1,0)</f>
        <v>52</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Launcher 6F JR 4.0</v>
      </c>
      <c r="X53" s="144" t="str">
        <f>IFERROR(INDEX(Расходка[Наименование расходного материала],MATCH(Расходка[№],Поиск_расходки[Индекс7],0)),"")</f>
        <v>Launcher 6F JR 4.0</v>
      </c>
      <c r="Y53" s="144" t="str">
        <f>IFERROR(INDEX(Расходка[Наименование расходного материала],MATCH(Расходка[№],Поиск_расходки[Индекс8],0)),"")</f>
        <v>Launcher 6F JR 4.0</v>
      </c>
      <c r="Z53" s="144" t="str">
        <f>IFERROR(INDEX(Расходка[Наименование расходного материала],MATCH(Расходка[№],Поиск_расходки[Индекс9],0)),"")</f>
        <v>Launcher 6F JR 4.0</v>
      </c>
      <c r="AA53" s="144" t="str">
        <f>IFERROR(INDEX(Расходка[Наименование расходного материала],MATCH(Расходка[№],Поиск_расходки[Индекс10],0)),"")</f>
        <v>Launcher 6F JR 4.0</v>
      </c>
      <c r="AB53" s="144" t="str">
        <f>IFERROR(INDEX(Расходка[Наименование расходного материала],MATCH(Расходка[№],Поиск_расходки[Индекс11],0)),"")</f>
        <v>Launcher 6F JR 4.0</v>
      </c>
      <c r="AC53" s="144" t="str">
        <f>IFERROR(INDEX(Расходка[Наименование расходного материала],MATCH(Расходка[№],Поиск_расходки[Индекс12],0)),"")</f>
        <v>Launcher 6F JR 4.0</v>
      </c>
      <c r="AD53" s="144" t="str">
        <f>IFERROR(INDEX(Расходка[Наименование расходного материала],MATCH(Расходка[№],Поиск_расходки[Индекс13],0)),"")</f>
        <v>Launcher 6F JR 4.0</v>
      </c>
      <c r="AF53" s="4" t="s">
        <v>6</v>
      </c>
      <c r="AG53" s="4" t="s">
        <v>172</v>
      </c>
    </row>
    <row r="54" spans="1:33">
      <c r="A54">
        <v>53</v>
      </c>
      <c r="B54" t="s">
        <v>4</v>
      </c>
      <c r="C54" t="s">
        <v>416</v>
      </c>
      <c r="E54" s="142">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0</v>
      </c>
      <c r="J54" s="142">
        <f>IF(ISNUMBER(SEARCH('Карта учёта'!$B$18,Расходка[Наименование расходного материала])),MAX($J$1:J53)+1,0)</f>
        <v>53</v>
      </c>
      <c r="K54" s="142">
        <f>IF(ISNUMBER(SEARCH('Карта учёта'!$B$19,Расходка[Наименование расходного материала])),MAX($K$1:K53)+1,0)</f>
        <v>53</v>
      </c>
      <c r="L54" s="142">
        <f>IF(ISNUMBER(SEARCH('Карта учёта'!$B$20,Расходка[Наименование расходного материала])),MAX($L$1:L53)+1,0)</f>
        <v>53</v>
      </c>
      <c r="M54" s="142">
        <f>IF(ISNUMBER(SEARCH('Карта учёта'!$B$21,Расходка[Наименование расходного материала])),MAX($M$1:M53)+1,0)</f>
        <v>53</v>
      </c>
      <c r="N54" s="142">
        <f>IF(ISNUMBER(SEARCH('Карта учёта'!$B$22,Расходка[Наименование расходного материала])),MAX($N$1:N53)+1,0)</f>
        <v>53</v>
      </c>
      <c r="O54" s="142">
        <f>IF(ISNUMBER(SEARCH('Карта учёта'!$B$23,Расходка[Наименование расходного материала])),MAX($O$1:O53)+1,0)</f>
        <v>53</v>
      </c>
      <c r="P54" s="142">
        <f>IF(ISNUMBER(SEARCH('Карта учёта'!$B$24,Расходка[Наименование расходного материала])),MAX($P$1:P53)+1,0)</f>
        <v>53</v>
      </c>
      <c r="Q54" s="142">
        <f>IF(ISNUMBER(SEARCH('Карта учёта'!$B$25,Расходка[Наименование расходного материала])),MAX($Q$1:Q53)+1,0)</f>
        <v>53</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Launcher 7F JL 3.5</v>
      </c>
      <c r="X54" s="144" t="str">
        <f>IFERROR(INDEX(Расходка[Наименование расходного материала],MATCH(Расходка[№],Поиск_расходки[Индекс7],0)),"")</f>
        <v>Launcher 7F JL 3.5</v>
      </c>
      <c r="Y54" s="144" t="str">
        <f>IFERROR(INDEX(Расходка[Наименование расходного материала],MATCH(Расходка[№],Поиск_расходки[Индекс8],0)),"")</f>
        <v>Launcher 7F JL 3.5</v>
      </c>
      <c r="Z54" s="144" t="str">
        <f>IFERROR(INDEX(Расходка[Наименование расходного материала],MATCH(Расходка[№],Поиск_расходки[Индекс9],0)),"")</f>
        <v>Launcher 7F JL 3.5</v>
      </c>
      <c r="AA54" s="144" t="str">
        <f>IFERROR(INDEX(Расходка[Наименование расходного материала],MATCH(Расходка[№],Поиск_расходки[Индекс10],0)),"")</f>
        <v>Launcher 7F JL 3.5</v>
      </c>
      <c r="AB54" s="144" t="str">
        <f>IFERROR(INDEX(Расходка[Наименование расходного материала],MATCH(Расходка[№],Поиск_расходки[Индекс11],0)),"")</f>
        <v>Launcher 7F JL 3.5</v>
      </c>
      <c r="AC54" s="144" t="str">
        <f>IFERROR(INDEX(Расходка[Наименование расходного материала],MATCH(Расходка[№],Поиск_расходки[Индекс12],0)),"")</f>
        <v>Launcher 7F JL 3.5</v>
      </c>
      <c r="AD54" s="144" t="str">
        <f>IFERROR(INDEX(Расходка[Наименование расходного материала],MATCH(Расходка[№],Поиск_расходки[Индекс13],0)),"")</f>
        <v>Launcher 7F JL 3.5</v>
      </c>
      <c r="AF54" s="4" t="s">
        <v>6</v>
      </c>
      <c r="AG54" s="4" t="s">
        <v>430</v>
      </c>
    </row>
    <row r="55" spans="1:33">
      <c r="A55">
        <v>54</v>
      </c>
      <c r="B55" t="s">
        <v>4</v>
      </c>
      <c r="C55" t="s">
        <v>415</v>
      </c>
      <c r="E55" s="142">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54</v>
      </c>
      <c r="K55" s="142">
        <f>IF(ISNUMBER(SEARCH('Карта учёта'!$B$19,Расходка[Наименование расходного материала])),MAX($K$1:K54)+1,0)</f>
        <v>54</v>
      </c>
      <c r="L55" s="142">
        <f>IF(ISNUMBER(SEARCH('Карта учёта'!$B$20,Расходка[Наименование расходного материала])),MAX($L$1:L54)+1,0)</f>
        <v>54</v>
      </c>
      <c r="M55" s="142">
        <f>IF(ISNUMBER(SEARCH('Карта учёта'!$B$21,Расходка[Наименование расходного материала])),MAX($M$1:M54)+1,0)</f>
        <v>54</v>
      </c>
      <c r="N55" s="142">
        <f>IF(ISNUMBER(SEARCH('Карта учёта'!$B$22,Расходка[Наименование расходного материала])),MAX($N$1:N54)+1,0)</f>
        <v>54</v>
      </c>
      <c r="O55" s="142">
        <f>IF(ISNUMBER(SEARCH('Карта учёта'!$B$23,Расходка[Наименование расходного материала])),MAX($O$1:O54)+1,0)</f>
        <v>54</v>
      </c>
      <c r="P55" s="142">
        <f>IF(ISNUMBER(SEARCH('Карта учёта'!$B$24,Расходка[Наименование расходного материала])),MAX($P$1:P54)+1,0)</f>
        <v>54</v>
      </c>
      <c r="Q55" s="142">
        <f>IF(ISNUMBER(SEARCH('Карта учёта'!$B$25,Расходка[Наименование расходного материала])),MAX($Q$1:Q54)+1,0)</f>
        <v>54</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Launcher 7F JL 4.0</v>
      </c>
      <c r="X55" s="144" t="str">
        <f>IFERROR(INDEX(Расходка[Наименование расходного материала],MATCH(Расходка[№],Поиск_расходки[Индекс7],0)),"")</f>
        <v>Launcher 7F JL 4.0</v>
      </c>
      <c r="Y55" s="144" t="str">
        <f>IFERROR(INDEX(Расходка[Наименование расходного материала],MATCH(Расходка[№],Поиск_расходки[Индекс8],0)),"")</f>
        <v>Launcher 7F JL 4.0</v>
      </c>
      <c r="Z55" s="144" t="str">
        <f>IFERROR(INDEX(Расходка[Наименование расходного материала],MATCH(Расходка[№],Поиск_расходки[Индекс9],0)),"")</f>
        <v>Launcher 7F JL 4.0</v>
      </c>
      <c r="AA55" s="144" t="str">
        <f>IFERROR(INDEX(Расходка[Наименование расходного материала],MATCH(Расходка[№],Поиск_расходки[Индекс10],0)),"")</f>
        <v>Launcher 7F JL 4.0</v>
      </c>
      <c r="AB55" s="144" t="str">
        <f>IFERROR(INDEX(Расходка[Наименование расходного материала],MATCH(Расходка[№],Поиск_расходки[Индекс11],0)),"")</f>
        <v>Launcher 7F JL 4.0</v>
      </c>
      <c r="AC55" s="144" t="str">
        <f>IFERROR(INDEX(Расходка[Наименование расходного материала],MATCH(Расходка[№],Поиск_расходки[Индекс12],0)),"")</f>
        <v>Launcher 7F JL 4.0</v>
      </c>
      <c r="AD55" s="144" t="str">
        <f>IFERROR(INDEX(Расходка[Наименование расходного материала],MATCH(Расходка[№],Поиск_расходки[Индекс13],0)),"")</f>
        <v>Launcher 7F JL 4.0</v>
      </c>
      <c r="AF55" s="4" t="s">
        <v>6</v>
      </c>
      <c r="AG55" s="4" t="s">
        <v>173</v>
      </c>
    </row>
    <row r="56" spans="1:33">
      <c r="A56">
        <v>55</v>
      </c>
      <c r="B56" t="s">
        <v>367</v>
      </c>
      <c r="C56" s="1" t="s">
        <v>406</v>
      </c>
      <c r="E56" s="142">
        <f>IF(ISNUMBER(SEARCH('Карта учёта'!$B$13,Расходка[[#This Row],[Наименование расходного материала]])),MAX($E$1:E55)+1,0)</f>
        <v>0</v>
      </c>
      <c r="F56" s="142">
        <f>IF(ISNUMBER(SEARCH('Карта учёта'!$B$14,Расходка[[#This Row],[Наименование расходного материала]])),MAX($F$1:F55)+1,0)</f>
        <v>0</v>
      </c>
      <c r="G56" s="142">
        <f>IF(ISNUMBER(SEARCH('Карта учёта'!$B$15,Расходка[Наименование расходного материала])),MAX($G$1:G55)+1,0)</f>
        <v>0</v>
      </c>
      <c r="H56" s="142">
        <f>IF(ISNUMBER(SEARCH('Карта учёта'!$B$16,Расходка[Наименование расходного материала])),MAX($H$1:H55)+1,0)</f>
        <v>0</v>
      </c>
      <c r="I56" s="142">
        <f>IF(ISNUMBER(SEARCH('Карта учёта'!$B$17,Расходка[Наименование расходного материала])),MAX($I$1:I55)+1,0)</f>
        <v>0</v>
      </c>
      <c r="J56" s="142">
        <f>IF(ISNUMBER(SEARCH('Карта учёта'!$B$18,Расходка[Наименование расходного материала])),MAX($J$1:J55)+1,0)</f>
        <v>55</v>
      </c>
      <c r="K56" s="142">
        <f>IF(ISNUMBER(SEARCH('Карта учёта'!$B$19,Расходка[Наименование расходного материала])),MAX($K$1:K55)+1,0)</f>
        <v>55</v>
      </c>
      <c r="L56" s="142">
        <f>IF(ISNUMBER(SEARCH('Карта учёта'!$B$20,Расходка[Наименование расходного материала])),MAX($L$1:L55)+1,0)</f>
        <v>55</v>
      </c>
      <c r="M56" s="142">
        <f>IF(ISNUMBER(SEARCH('Карта учёта'!$B$21,Расходка[Наименование расходного материала])),MAX($M$1:M55)+1,0)</f>
        <v>55</v>
      </c>
      <c r="N56" s="142">
        <f>IF(ISNUMBER(SEARCH('Карта учёта'!$B$22,Расходка[Наименование расходного материала])),MAX($N$1:N55)+1,0)</f>
        <v>55</v>
      </c>
      <c r="O56" s="142">
        <f>IF(ISNUMBER(SEARCH('Карта учёта'!$B$23,Расходка[Наименование расходного материала])),MAX($O$1:O55)+1,0)</f>
        <v>55</v>
      </c>
      <c r="P56" s="142">
        <f>IF(ISNUMBER(SEARCH('Карта учёта'!$B$24,Расходка[Наименование расходного материала])),MAX($P$1:P55)+1,0)</f>
        <v>55</v>
      </c>
      <c r="Q56" s="142">
        <f>IF(ISNUMBER(SEARCH('Карта учёта'!$B$25,Расходка[Наименование расходного материала])),MAX($Q$1:Q55)+1,0)</f>
        <v>55</v>
      </c>
      <c r="R56" s="144" t="str">
        <f>IFERROR(INDEX(Расходка[Наименование расходного материала],MATCH(Расходка[№],Поиск_расходки[Индекс1],0)),"")</f>
        <v/>
      </c>
      <c r="S56" s="144" t="str">
        <f>IFERROR(INDEX(Расходка[Наименование расходного материала],MATCH(Расходка[№],Поиск_расходки[Индекс2],0)),"")</f>
        <v/>
      </c>
      <c r="T56" s="144" t="str">
        <f>IFERROR(INDEX(Расходка[Наименование расходного материала],MATCH(Расходка[№],Поиск_расходки[Индекс3],0)),"")</f>
        <v/>
      </c>
      <c r="U56" s="144" t="str">
        <f>IFERROR(INDEX(Расходка[Наименование расходного материала],MATCH(Расходка[№],Поиск_расходки[Индекс4],0)),"")</f>
        <v/>
      </c>
      <c r="V56" s="144" t="str">
        <f>IFERROR(INDEX(Расходка[Наименование расходного материала],MATCH(Расходка[№],Поиск_расходки[Индекс5],0)),"")</f>
        <v/>
      </c>
      <c r="W56" s="144" t="str">
        <f>IFERROR(INDEX(Расходка[Наименование расходного материала],MATCH(Расходка[№],Поиск_расходки[Индекс6],0)),"")</f>
        <v>Angio-Seal™ VIP</v>
      </c>
      <c r="X56" s="144" t="str">
        <f>IFERROR(INDEX(Расходка[Наименование расходного материала],MATCH(Расходка[№],Поиск_расходки[Индекс7],0)),"")</f>
        <v>Angio-Seal™ VIP</v>
      </c>
      <c r="Y56" s="144" t="str">
        <f>IFERROR(INDEX(Расходка[Наименование расходного материала],MATCH(Расходка[№],Поиск_расходки[Индекс8],0)),"")</f>
        <v>Angio-Seal™ VIP</v>
      </c>
      <c r="Z56" s="144" t="str">
        <f>IFERROR(INDEX(Расходка[Наименование расходного материала],MATCH(Расходка[№],Поиск_расходки[Индекс9],0)),"")</f>
        <v>Angio-Seal™ VIP</v>
      </c>
      <c r="AA56" s="144" t="str">
        <f>IFERROR(INDEX(Расходка[Наименование расходного материала],MATCH(Расходка[№],Поиск_расходки[Индекс10],0)),"")</f>
        <v>Angio-Seal™ VIP</v>
      </c>
      <c r="AB56" s="144" t="str">
        <f>IFERROR(INDEX(Расходка[Наименование расходного материала],MATCH(Расходка[№],Поиск_расходки[Индекс11],0)),"")</f>
        <v>Angio-Seal™ VIP</v>
      </c>
      <c r="AC56" s="144" t="str">
        <f>IFERROR(INDEX(Расходка[Наименование расходного материала],MATCH(Расходка[№],Поиск_расходки[Индекс12],0)),"")</f>
        <v>Angio-Seal™ VIP</v>
      </c>
      <c r="AD56" s="144" t="str">
        <f>IFERROR(INDEX(Расходка[Наименование расходного материала],MATCH(Расходка[№],Поиск_расходки[Индекс13],0)),"")</f>
        <v>Angio-Seal™ VIP</v>
      </c>
      <c r="AF56" s="4" t="s">
        <v>6</v>
      </c>
      <c r="AG56" s="4" t="s">
        <v>174</v>
      </c>
    </row>
    <row r="57" spans="1:33">
      <c r="A57">
        <v>56</v>
      </c>
      <c r="E57" s="142">
        <f>IF(ISNUMBER(SEARCH('Карта учёта'!$B$13,Расходка[[#This Row],[Наименование расходного материала]])),MAX($E$1:E63)+1,0)</f>
        <v>0</v>
      </c>
      <c r="F57" s="142">
        <f>IF(ISNUMBER(SEARCH('Карта учёта'!$B$14,Расходка[[#This Row],[Наименование расходного материала]])),MAX($F$1:F63)+1,0)</f>
        <v>0</v>
      </c>
      <c r="G57" s="142">
        <f>IF(ISNUMBER(SEARCH('Карта учёта'!$B$15,Расходка[Наименование расходного материала])),MAX($G$1:G63)+1,0)</f>
        <v>0</v>
      </c>
      <c r="H57" s="142">
        <f>IF(ISNUMBER(SEARCH('Карта учёта'!$B$16,Расходка[Наименование расходного материала])),MAX($H$1:H63)+1,0)</f>
        <v>0</v>
      </c>
      <c r="I57" s="142">
        <f>IF(ISNUMBER(SEARCH('Карта учёта'!$B$17,Расходка[Наименование расходного материала])),MAX($I$1:I63)+1,0)</f>
        <v>0</v>
      </c>
      <c r="J57" s="142">
        <f>IF(ISNUMBER(SEARCH('Карта учёта'!$B$18,Расходка[Наименование расходного материала])),MAX($J$1:J63)+1,0)</f>
        <v>0</v>
      </c>
      <c r="K57" s="142">
        <f>IF(ISNUMBER(SEARCH('Карта учёта'!$B$19,Расходка[Наименование расходного материала])),MAX($K$1:K63)+1,0)</f>
        <v>0</v>
      </c>
      <c r="L57" s="142">
        <f>IF(ISNUMBER(SEARCH('Карта учёта'!$B$20,Расходка[Наименование расходного материала])),MAX($L$1:L63)+1,0)</f>
        <v>0</v>
      </c>
      <c r="M57" s="142">
        <f>IF(ISNUMBER(SEARCH('Карта учёта'!$B$21,Расходка[Наименование расходного материала])),MAX($M$1:M63)+1,0)</f>
        <v>0</v>
      </c>
      <c r="N57" s="142">
        <f>IF(ISNUMBER(SEARCH('Карта учёта'!$B$22,Расходка[Наименование расходного материала])),MAX($N$1:N63)+1,0)</f>
        <v>0</v>
      </c>
      <c r="O57" s="142">
        <f>IF(ISNUMBER(SEARCH('Карта учёта'!$B$23,Расходка[Наименование расходного материала])),MAX($O$1:O63)+1,0)</f>
        <v>0</v>
      </c>
      <c r="P57" s="142">
        <f>IF(ISNUMBER(SEARCH('Карта учёта'!$B$24,Расходка[Наименование расходного материала])),MAX($P$1:P63)+1,0)</f>
        <v>0</v>
      </c>
      <c r="Q57" s="142">
        <f>IF(ISNUMBER(SEARCH('Карта учёта'!$B$25,Расходка[Наименование расходного материала])),MAX($Q$1:Q63)+1,0)</f>
        <v>0</v>
      </c>
      <c r="R57" s="144" t="str">
        <f>IFERROR(INDEX(Расходка[Наименование расходного материала],MATCH(Расходка[№],Поиск_расходки[Индекс1],0)),"")</f>
        <v/>
      </c>
      <c r="S57" s="144" t="str">
        <f>IFERROR(INDEX(Расходка[Наименование расходного материала],MATCH(Расходка[№],Поиск_расходки[Индекс2],0)),"")</f>
        <v/>
      </c>
      <c r="T57" s="144" t="str">
        <f>IFERROR(INDEX(Расходка[Наименование расходного материала],MATCH(Расходка[№],Поиск_расходки[Индекс3],0)),"")</f>
        <v/>
      </c>
      <c r="U57" s="144" t="str">
        <f>IFERROR(INDEX(Расходка[Наименование расходного материала],MATCH(Расходка[№],Поиск_расходки[Индекс4],0)),"")</f>
        <v/>
      </c>
      <c r="V57" s="144" t="str">
        <f>IFERROR(INDEX(Расходка[Наименование расходного материала],MATCH(Расходка[№],Поиск_расходки[Индекс5],0)),"")</f>
        <v/>
      </c>
      <c r="W57" s="144" t="str">
        <f>IFERROR(INDEX(Расходка[Наименование расходного материала],MATCH(Расходка[№],Поиск_расходки[Индекс6],0)),"")</f>
        <v/>
      </c>
      <c r="X57" s="144" t="str">
        <f>IFERROR(INDEX(Расходка[Наименование расходного материала],MATCH(Расходка[№],Поиск_расходки[Индекс7],0)),"")</f>
        <v/>
      </c>
      <c r="Y57" s="144" t="str">
        <f>IFERROR(INDEX(Расходка[Наименование расходного материала],MATCH(Расходка[№],Поиск_расходки[Индекс8],0)),"")</f>
        <v/>
      </c>
      <c r="Z57" s="144" t="str">
        <f>IFERROR(INDEX(Расходка[Наименование расходного материала],MATCH(Расходка[№],Поиск_расходки[Индекс9],0)),"")</f>
        <v/>
      </c>
      <c r="AA57" s="144" t="str">
        <f>IFERROR(INDEX(Расходка[Наименование расходного материала],MATCH(Расходка[№],Поиск_расходки[Индекс10],0)),"")</f>
        <v/>
      </c>
      <c r="AB57" s="144" t="str">
        <f>IFERROR(INDEX(Расходка[Наименование расходного материала],MATCH(Расходка[№],Поиск_расходки[Индекс11],0)),"")</f>
        <v/>
      </c>
      <c r="AC57" s="144" t="str">
        <f>IFERROR(INDEX(Расходка[Наименование расходного материала],MATCH(Расходка[№],Поиск_расходки[Индекс12],0)),"")</f>
        <v/>
      </c>
      <c r="AD57" s="144" t="str">
        <f>IFERROR(INDEX(Расходка[Наименование расходного материала],MATCH(Расходка[№],Поиск_расходки[Индекс13],0)),"")</f>
        <v/>
      </c>
      <c r="AF57" s="4" t="s">
        <v>6</v>
      </c>
      <c r="AG57" s="4" t="s">
        <v>187</v>
      </c>
    </row>
    <row r="58" spans="1:33">
      <c r="A58">
        <v>57</v>
      </c>
      <c r="C58" s="1"/>
      <c r="E58" s="142">
        <f>IF(ISNUMBER(SEARCH('Карта учёта'!$B$13,Расходка[[#This Row],[Наименование расходного материала]])),MAX($E$1:E57)+1,0)</f>
        <v>0</v>
      </c>
      <c r="F58" s="142">
        <f>IF(ISNUMBER(SEARCH('Карта учёта'!$B$14,Расходка[[#This Row],[Наименование расходного материала]])),MAX($F$1:F57)+1,0)</f>
        <v>0</v>
      </c>
      <c r="G58" s="142">
        <f>IF(ISNUMBER(SEARCH('Карта учёта'!$B$15,Расходка[Наименование расходного материала])),MAX($G$1:G57)+1,0)</f>
        <v>0</v>
      </c>
      <c r="H58" s="142">
        <f>IF(ISNUMBER(SEARCH('Карта учёта'!$B$16,Расходка[Наименование расходного материала])),MAX($H$1:H57)+1,0)</f>
        <v>0</v>
      </c>
      <c r="I58" s="142">
        <f>IF(ISNUMBER(SEARCH('Карта учёта'!$B$17,Расходка[Наименование расходного материала])),MAX($I$1:I57)+1,0)</f>
        <v>0</v>
      </c>
      <c r="J58" s="142">
        <f>IF(ISNUMBER(SEARCH('Карта учёта'!$B$18,Расходка[Наименование расходного материала])),MAX($J$1:J57)+1,0)</f>
        <v>0</v>
      </c>
      <c r="K58" s="142">
        <f>IF(ISNUMBER(SEARCH('Карта учёта'!$B$19,Расходка[Наименование расходного материала])),MAX($K$1:K57)+1,0)</f>
        <v>0</v>
      </c>
      <c r="L58" s="142">
        <f>IF(ISNUMBER(SEARCH('Карта учёта'!$B$20,Расходка[Наименование расходного материала])),MAX($L$1:L57)+1,0)</f>
        <v>0</v>
      </c>
      <c r="M58" s="142">
        <f>IF(ISNUMBER(SEARCH('Карта учёта'!$B$21,Расходка[Наименование расходного материала])),MAX($M$1:M57)+1,0)</f>
        <v>0</v>
      </c>
      <c r="N58" s="142">
        <f>IF(ISNUMBER(SEARCH('Карта учёта'!$B$22,Расходка[Наименование расходного материала])),MAX($N$1:N57)+1,0)</f>
        <v>0</v>
      </c>
      <c r="O58" s="142">
        <f>IF(ISNUMBER(SEARCH('Карта учёта'!$B$23,Расходка[Наименование расходного материала])),MAX($O$1:O57)+1,0)</f>
        <v>0</v>
      </c>
      <c r="P58" s="142">
        <f>IF(ISNUMBER(SEARCH('Карта учёта'!$B$24,Расходка[Наименование расходного материала])),MAX($P$1:P57)+1,0)</f>
        <v>0</v>
      </c>
      <c r="Q58" s="142">
        <f>IF(ISNUMBER(SEARCH('Карта учёта'!$B$25,Расходка[Наименование расходного материала])),MAX($Q$1:Q57)+1,0)</f>
        <v>0</v>
      </c>
      <c r="R58" s="144" t="str">
        <f>IFERROR(INDEX(Расходка[Наименование расходного материала],MATCH(Расходка[№],Поиск_расходки[Индекс1],0)),"")</f>
        <v/>
      </c>
      <c r="S58" s="144" t="str">
        <f>IFERROR(INDEX(Расходка[Наименование расходного материала],MATCH(Расходка[№],Поиск_расходки[Индекс2],0)),"")</f>
        <v/>
      </c>
      <c r="T58" s="144" t="str">
        <f>IFERROR(INDEX(Расходка[Наименование расходного материала],MATCH(Расходка[№],Поиск_расходки[Индекс3],0)),"")</f>
        <v/>
      </c>
      <c r="U58" s="144" t="str">
        <f>IFERROR(INDEX(Расходка[Наименование расходного материала],MATCH(Расходка[№],Поиск_расходки[Индекс4],0)),"")</f>
        <v/>
      </c>
      <c r="V58" s="144" t="str">
        <f>IFERROR(INDEX(Расходка[Наименование расходного материала],MATCH(Расходка[№],Поиск_расходки[Индекс5],0)),"")</f>
        <v/>
      </c>
      <c r="W58" s="144" t="str">
        <f>IFERROR(INDEX(Расходка[Наименование расходного материала],MATCH(Расходка[№],Поиск_расходки[Индекс6],0)),"")</f>
        <v/>
      </c>
      <c r="X58" s="144" t="str">
        <f>IFERROR(INDEX(Расходка[Наименование расходного материала],MATCH(Расходка[№],Поиск_расходки[Индекс7],0)),"")</f>
        <v/>
      </c>
      <c r="Y58" s="144" t="str">
        <f>IFERROR(INDEX(Расходка[Наименование расходного материала],MATCH(Расходка[№],Поиск_расходки[Индекс8],0)),"")</f>
        <v/>
      </c>
      <c r="Z58" s="144" t="str">
        <f>IFERROR(INDEX(Расходка[Наименование расходного материала],MATCH(Расходка[№],Поиск_расходки[Индекс9],0)),"")</f>
        <v/>
      </c>
      <c r="AA58" s="144" t="str">
        <f>IFERROR(INDEX(Расходка[Наименование расходного материала],MATCH(Расходка[№],Поиск_расходки[Индекс10],0)),"")</f>
        <v/>
      </c>
      <c r="AB58" s="144" t="str">
        <f>IFERROR(INDEX(Расходка[Наименование расходного материала],MATCH(Расходка[№],Поиск_расходки[Индекс11],0)),"")</f>
        <v/>
      </c>
      <c r="AC58" s="144" t="str">
        <f>IFERROR(INDEX(Расходка[Наименование расходного материала],MATCH(Расходка[№],Поиск_расходки[Индекс12],0)),"")</f>
        <v/>
      </c>
      <c r="AD58" s="144" t="str">
        <f>IFERROR(INDEX(Расходка[Наименование расходного материала],MATCH(Расходка[№],Поиск_расходки[Индекс13],0)),"")</f>
        <v/>
      </c>
      <c r="AF58" s="4" t="s">
        <v>6</v>
      </c>
      <c r="AG58" s="4" t="s">
        <v>111</v>
      </c>
    </row>
    <row r="59" spans="1:33">
      <c r="A59">
        <v>58</v>
      </c>
      <c r="E59" s="142">
        <f>IF(ISNUMBER(SEARCH('Карта учёта'!$B$13,Расходка[[#This Row],[Наименование расходного материала]])),MAX($E$1:E58)+1,0)</f>
        <v>0</v>
      </c>
      <c r="F59" s="142">
        <f>IF(ISNUMBER(SEARCH('Карта учёта'!$B$14,Расходка[[#This Row],[Наименование расходного материала]])),MAX($F$1:F58)+1,0)</f>
        <v>0</v>
      </c>
      <c r="G59" s="142">
        <f>IF(ISNUMBER(SEARCH('Карта учёта'!$B$15,Расходка[Наименование расходного материала])),MAX($G$1:G58)+1,0)</f>
        <v>0</v>
      </c>
      <c r="H59" s="142">
        <f>IF(ISNUMBER(SEARCH('Карта учёта'!$B$16,Расходка[Наименование расходного материала])),MAX($H$1:H58)+1,0)</f>
        <v>0</v>
      </c>
      <c r="I59" s="142">
        <f>IF(ISNUMBER(SEARCH('Карта учёта'!$B$17,Расходка[Наименование расходного материала])),MAX($I$1:I58)+1,0)</f>
        <v>0</v>
      </c>
      <c r="J59" s="142">
        <f>IF(ISNUMBER(SEARCH('Карта учёта'!$B$18,Расходка[Наименование расходного материала])),MAX($J$1:J58)+1,0)</f>
        <v>0</v>
      </c>
      <c r="K59" s="142">
        <f>IF(ISNUMBER(SEARCH('Карта учёта'!$B$19,Расходка[Наименование расходного материала])),MAX($K$1:K58)+1,0)</f>
        <v>0</v>
      </c>
      <c r="L59" s="142">
        <f>IF(ISNUMBER(SEARCH('Карта учёта'!$B$20,Расходка[Наименование расходного материала])),MAX($L$1:L58)+1,0)</f>
        <v>0</v>
      </c>
      <c r="M59" s="142">
        <f>IF(ISNUMBER(SEARCH('Карта учёта'!$B$21,Расходка[Наименование расходного материала])),MAX($M$1:M58)+1,0)</f>
        <v>0</v>
      </c>
      <c r="N59" s="142">
        <f>IF(ISNUMBER(SEARCH('Карта учёта'!$B$22,Расходка[Наименование расходного материала])),MAX($N$1:N58)+1,0)</f>
        <v>0</v>
      </c>
      <c r="O59" s="142">
        <f>IF(ISNUMBER(SEARCH('Карта учёта'!$B$23,Расходка[Наименование расходного материала])),MAX($O$1:O58)+1,0)</f>
        <v>0</v>
      </c>
      <c r="P59" s="142">
        <f>IF(ISNUMBER(SEARCH('Карта учёта'!$B$24,Расходка[Наименование расходного материала])),MAX($P$1:P58)+1,0)</f>
        <v>0</v>
      </c>
      <c r="Q59" s="142">
        <f>IF(ISNUMBER(SEARCH('Карта учёта'!$B$25,Расходка[Наименование расходного материала])),MAX($Q$1:Q58)+1,0)</f>
        <v>0</v>
      </c>
      <c r="R59" s="144" t="str">
        <f>IFERROR(INDEX(Расходка[Наименование расходного материала],MATCH(Расходка[№],Поиск_расходки[Индекс1],0)),"")</f>
        <v/>
      </c>
      <c r="S59" s="144" t="str">
        <f>IFERROR(INDEX(Расходка[Наименование расходного материала],MATCH(Расходка[№],Поиск_расходки[Индекс2],0)),"")</f>
        <v/>
      </c>
      <c r="T59" s="144" t="str">
        <f>IFERROR(INDEX(Расходка[Наименование расходного материала],MATCH(Расходка[№],Поиск_расходки[Индекс3],0)),"")</f>
        <v/>
      </c>
      <c r="U59" s="144" t="str">
        <f>IFERROR(INDEX(Расходка[Наименование расходного материала],MATCH(Расходка[№],Поиск_расходки[Индекс4],0)),"")</f>
        <v/>
      </c>
      <c r="V59" s="144" t="str">
        <f>IFERROR(INDEX(Расходка[Наименование расходного материала],MATCH(Расходка[№],Поиск_расходки[Индекс5],0)),"")</f>
        <v/>
      </c>
      <c r="W59" s="144" t="str">
        <f>IFERROR(INDEX(Расходка[Наименование расходного материала],MATCH(Расходка[№],Поиск_расходки[Индекс6],0)),"")</f>
        <v/>
      </c>
      <c r="X59" s="144" t="str">
        <f>IFERROR(INDEX(Расходка[Наименование расходного материала],MATCH(Расходка[№],Поиск_расходки[Индекс7],0)),"")</f>
        <v/>
      </c>
      <c r="Y59" s="144" t="str">
        <f>IFERROR(INDEX(Расходка[Наименование расходного материала],MATCH(Расходка[№],Поиск_расходки[Индекс8],0)),"")</f>
        <v/>
      </c>
      <c r="Z59" s="144" t="str">
        <f>IFERROR(INDEX(Расходка[Наименование расходного материала],MATCH(Расходка[№],Поиск_расходки[Индекс9],0)),"")</f>
        <v/>
      </c>
      <c r="AA59" s="144" t="str">
        <f>IFERROR(INDEX(Расходка[Наименование расходного материала],MATCH(Расходка[№],Поиск_расходки[Индекс10],0)),"")</f>
        <v/>
      </c>
      <c r="AB59" s="144" t="str">
        <f>IFERROR(INDEX(Расходка[Наименование расходного материала],MATCH(Расходка[№],Поиск_расходки[Индекс11],0)),"")</f>
        <v/>
      </c>
      <c r="AC59" s="144" t="str">
        <f>IFERROR(INDEX(Расходка[Наименование расходного материала],MATCH(Расходка[№],Поиск_расходки[Индекс12],0)),"")</f>
        <v/>
      </c>
      <c r="AD59" s="144" t="str">
        <f>IFERROR(INDEX(Расходка[Наименование расходного материала],MATCH(Расходка[№],Поиск_расходки[Индекс13],0)),"")</f>
        <v/>
      </c>
      <c r="AF59" s="4" t="s">
        <v>6</v>
      </c>
      <c r="AG59" s="4" t="s">
        <v>112</v>
      </c>
    </row>
    <row r="60" spans="1:33">
      <c r="A60">
        <v>59</v>
      </c>
      <c r="E60" s="142">
        <f>IF(ISNUMBER(SEARCH('Карта учёта'!$B$13,Расходка[[#This Row],[Наименование расходного материала]])),MAX($E$1:E59)+1,0)</f>
        <v>0</v>
      </c>
      <c r="F60" s="142">
        <f>IF(ISNUMBER(SEARCH('Карта учёта'!$B$14,Расходка[[#This Row],[Наименование расходного материала]])),MAX($F$1:F59)+1,0)</f>
        <v>0</v>
      </c>
      <c r="G60" s="142">
        <f>IF(ISNUMBER(SEARCH('Карта учёта'!$B$15,Расходка[Наименование расходного материала])),MAX($G$1:G59)+1,0)</f>
        <v>0</v>
      </c>
      <c r="H60" s="142">
        <f>IF(ISNUMBER(SEARCH('Карта учёта'!$B$16,Расходка[Наименование расходного материала])),MAX($H$1:H59)+1,0)</f>
        <v>0</v>
      </c>
      <c r="I60" s="142">
        <f>IF(ISNUMBER(SEARCH('Карта учёта'!$B$17,Расходка[Наименование расходного материала])),MAX($I$1:I59)+1,0)</f>
        <v>0</v>
      </c>
      <c r="J60" s="142">
        <f>IF(ISNUMBER(SEARCH('Карта учёта'!$B$18,Расходка[Наименование расходного материала])),MAX($J$1:J59)+1,0)</f>
        <v>0</v>
      </c>
      <c r="K60" s="142">
        <f>IF(ISNUMBER(SEARCH('Карта учёта'!$B$19,Расходка[Наименование расходного материала])),MAX($K$1:K59)+1,0)</f>
        <v>0</v>
      </c>
      <c r="L60" s="142">
        <f>IF(ISNUMBER(SEARCH('Карта учёта'!$B$20,Расходка[Наименование расходного материала])),MAX($L$1:L59)+1,0)</f>
        <v>0</v>
      </c>
      <c r="M60" s="142">
        <f>IF(ISNUMBER(SEARCH('Карта учёта'!$B$21,Расходка[Наименование расходного материала])),MAX($M$1:M59)+1,0)</f>
        <v>0</v>
      </c>
      <c r="N60" s="142">
        <f>IF(ISNUMBER(SEARCH('Карта учёта'!$B$22,Расходка[Наименование расходного материала])),MAX($N$1:N59)+1,0)</f>
        <v>0</v>
      </c>
      <c r="O60" s="142">
        <f>IF(ISNUMBER(SEARCH('Карта учёта'!$B$23,Расходка[Наименование расходного материала])),MAX($O$1:O59)+1,0)</f>
        <v>0</v>
      </c>
      <c r="P60" s="142">
        <f>IF(ISNUMBER(SEARCH('Карта учёта'!$B$24,Расходка[Наименование расходного материала])),MAX($P$1:P59)+1,0)</f>
        <v>0</v>
      </c>
      <c r="Q60" s="142">
        <f>IF(ISNUMBER(SEARCH('Карта учёта'!$B$25,Расходка[Наименование расходного материала])),MAX($Q$1:Q59)+1,0)</f>
        <v>0</v>
      </c>
      <c r="R60" s="144" t="str">
        <f>IFERROR(INDEX(Расходка[Наименование расходного материала],MATCH(Расходка[№],Поиск_расходки[Индекс1],0)),"")</f>
        <v/>
      </c>
      <c r="S60" s="144" t="str">
        <f>IFERROR(INDEX(Расходка[Наименование расходного материала],MATCH(Расходка[№],Поиск_расходки[Индекс2],0)),"")</f>
        <v/>
      </c>
      <c r="T60" s="144" t="str">
        <f>IFERROR(INDEX(Расходка[Наименование расходного материала],MATCH(Расходка[№],Поиск_расходки[Индекс3],0)),"")</f>
        <v/>
      </c>
      <c r="U60" s="144" t="str">
        <f>IFERROR(INDEX(Расходка[Наименование расходного материала],MATCH(Расходка[№],Поиск_расходки[Индекс4],0)),"")</f>
        <v/>
      </c>
      <c r="V60" s="144" t="str">
        <f>IFERROR(INDEX(Расходка[Наименование расходного материала],MATCH(Расходка[№],Поиск_расходки[Индекс5],0)),"")</f>
        <v/>
      </c>
      <c r="W60" s="144" t="str">
        <f>IFERROR(INDEX(Расходка[Наименование расходного материала],MATCH(Расходка[№],Поиск_расходки[Индекс6],0)),"")</f>
        <v/>
      </c>
      <c r="X60" s="144" t="str">
        <f>IFERROR(INDEX(Расходка[Наименование расходного материала],MATCH(Расходка[№],Поиск_расходки[Индекс7],0)),"")</f>
        <v/>
      </c>
      <c r="Y60" s="144" t="str">
        <f>IFERROR(INDEX(Расходка[Наименование расходного материала],MATCH(Расходка[№],Поиск_расходки[Индекс8],0)),"")</f>
        <v/>
      </c>
      <c r="Z60" s="144" t="str">
        <f>IFERROR(INDEX(Расходка[Наименование расходного материала],MATCH(Расходка[№],Поиск_расходки[Индекс9],0)),"")</f>
        <v/>
      </c>
      <c r="AA60" s="144" t="str">
        <f>IFERROR(INDEX(Расходка[Наименование расходного материала],MATCH(Расходка[№],Поиск_расходки[Индекс10],0)),"")</f>
        <v/>
      </c>
      <c r="AB60" s="144" t="str">
        <f>IFERROR(INDEX(Расходка[Наименование расходного материала],MATCH(Расходка[№],Поиск_расходки[Индекс11],0)),"")</f>
        <v/>
      </c>
      <c r="AC60" s="144" t="str">
        <f>IFERROR(INDEX(Расходка[Наименование расходного материала],MATCH(Расходка[№],Поиск_расходки[Индекс12],0)),"")</f>
        <v/>
      </c>
      <c r="AD60" s="144" t="str">
        <f>IFERROR(INDEX(Расходка[Наименование расходного материала],MATCH(Расходка[№],Поиск_расходки[Индекс13],0)),"")</f>
        <v/>
      </c>
      <c r="AF60" s="4" t="s">
        <v>6</v>
      </c>
      <c r="AG60" s="4" t="s">
        <v>161</v>
      </c>
    </row>
    <row r="61" spans="1:33">
      <c r="A61">
        <v>60</v>
      </c>
      <c r="E61" s="142">
        <f>IF(ISNUMBER(SEARCH('Карта учёта'!$B$13,Расходка[[#This Row],[Наименование расходного материала]])),MAX($E$1:E60)+1,0)</f>
        <v>0</v>
      </c>
      <c r="F61" s="142">
        <f>IF(ISNUMBER(SEARCH('Карта учёта'!$B$14,Расходка[[#This Row],[Наименование расходного материала]])),MAX($F$1:F60)+1,0)</f>
        <v>0</v>
      </c>
      <c r="G61" s="142">
        <f>IF(ISNUMBER(SEARCH('Карта учёта'!$B$15,Расходка[Наименование расходного материала])),MAX($G$1:G60)+1,0)</f>
        <v>0</v>
      </c>
      <c r="H61" s="142">
        <f>IF(ISNUMBER(SEARCH('Карта учёта'!$B$16,Расходка[Наименование расходного материала])),MAX($H$1:H60)+1,0)</f>
        <v>0</v>
      </c>
      <c r="I61" s="142">
        <f>IF(ISNUMBER(SEARCH('Карта учёта'!$B$17,Расходка[Наименование расходного материала])),MAX($I$1:I60)+1,0)</f>
        <v>0</v>
      </c>
      <c r="J61" s="142">
        <f>IF(ISNUMBER(SEARCH('Карта учёта'!$B$18,Расходка[Наименование расходного материала])),MAX($J$1:J60)+1,0)</f>
        <v>0</v>
      </c>
      <c r="K61" s="142">
        <f>IF(ISNUMBER(SEARCH('Карта учёта'!$B$19,Расходка[Наименование расходного материала])),MAX($K$1:K60)+1,0)</f>
        <v>0</v>
      </c>
      <c r="L61" s="142">
        <f>IF(ISNUMBER(SEARCH('Карта учёта'!$B$20,Расходка[Наименование расходного материала])),MAX($L$1:L60)+1,0)</f>
        <v>0</v>
      </c>
      <c r="M61" s="142">
        <f>IF(ISNUMBER(SEARCH('Карта учёта'!$B$21,Расходка[Наименование расходного материала])),MAX($M$1:M60)+1,0)</f>
        <v>0</v>
      </c>
      <c r="N61" s="142">
        <f>IF(ISNUMBER(SEARCH('Карта учёта'!$B$22,Расходка[Наименование расходного материала])),MAX($N$1:N60)+1,0)</f>
        <v>0</v>
      </c>
      <c r="O61" s="142">
        <f>IF(ISNUMBER(SEARCH('Карта учёта'!$B$23,Расходка[Наименование расходного материала])),MAX($O$1:O60)+1,0)</f>
        <v>0</v>
      </c>
      <c r="P61" s="142">
        <f>IF(ISNUMBER(SEARCH('Карта учёта'!$B$24,Расходка[Наименование расходного материала])),MAX($P$1:P60)+1,0)</f>
        <v>0</v>
      </c>
      <c r="Q61" s="142">
        <f>IF(ISNUMBER(SEARCH('Карта учёта'!$B$25,Расходка[Наименование расходного материала])),MAX($Q$1:Q60)+1,0)</f>
        <v>0</v>
      </c>
      <c r="R61" s="144" t="str">
        <f>IFERROR(INDEX(Расходка[Наименование расходного материала],MATCH(Расходка[№],Поиск_расходки[Индекс1],0)),"")</f>
        <v/>
      </c>
      <c r="S61" s="144" t="str">
        <f>IFERROR(INDEX(Расходка[Наименование расходного материала],MATCH(Расходка[№],Поиск_расходки[Индекс2],0)),"")</f>
        <v/>
      </c>
      <c r="T61" s="144" t="str">
        <f>IFERROR(INDEX(Расходка[Наименование расходного материала],MATCH(Расходка[№],Поиск_расходки[Индекс3],0)),"")</f>
        <v/>
      </c>
      <c r="U61" s="144" t="str">
        <f>IFERROR(INDEX(Расходка[Наименование расходного материала],MATCH(Расходка[№],Поиск_расходки[Индекс4],0)),"")</f>
        <v/>
      </c>
      <c r="V61" s="144" t="str">
        <f>IFERROR(INDEX(Расходка[Наименование расходного материала],MATCH(Расходка[№],Поиск_расходки[Индекс5],0)),"")</f>
        <v/>
      </c>
      <c r="W61" s="144" t="str">
        <f>IFERROR(INDEX(Расходка[Наименование расходного материала],MATCH(Расходка[№],Поиск_расходки[Индекс6],0)),"")</f>
        <v/>
      </c>
      <c r="X61" s="144" t="str">
        <f>IFERROR(INDEX(Расходка[Наименование расходного материала],MATCH(Расходка[№],Поиск_расходки[Индекс7],0)),"")</f>
        <v/>
      </c>
      <c r="Y61" s="144" t="str">
        <f>IFERROR(INDEX(Расходка[Наименование расходного материала],MATCH(Расходка[№],Поиск_расходки[Индекс8],0)),"")</f>
        <v/>
      </c>
      <c r="Z61" s="144" t="str">
        <f>IFERROR(INDEX(Расходка[Наименование расходного материала],MATCH(Расходка[№],Поиск_расходки[Индекс9],0)),"")</f>
        <v/>
      </c>
      <c r="AA61" s="144" t="str">
        <f>IFERROR(INDEX(Расходка[Наименование расходного материала],MATCH(Расходка[№],Поиск_расходки[Индекс10],0)),"")</f>
        <v/>
      </c>
      <c r="AB61" s="144" t="str">
        <f>IFERROR(INDEX(Расходка[Наименование расходного материала],MATCH(Расходка[№],Поиск_расходки[Индекс11],0)),"")</f>
        <v/>
      </c>
      <c r="AC61" s="144" t="str">
        <f>IFERROR(INDEX(Расходка[Наименование расходного материала],MATCH(Расходка[№],Поиск_расходки[Индекс12],0)),"")</f>
        <v/>
      </c>
      <c r="AD61" s="144" t="str">
        <f>IFERROR(INDEX(Расходка[Наименование расходного материала],MATCH(Расходка[№],Поиск_расходки[Индекс13],0)),"")</f>
        <v/>
      </c>
      <c r="AF61" s="4" t="s">
        <v>6</v>
      </c>
      <c r="AG61" s="4" t="s">
        <v>176</v>
      </c>
    </row>
    <row r="62" spans="1:33">
      <c r="E62" s="142">
        <f>IF(ISNUMBER(SEARCH('Карта учёта'!$B$13,Расходка[[#This Row],[Наименование расходного материала]])),MAX($E$1:E61)+1,0)</f>
        <v>0</v>
      </c>
      <c r="F62" s="142">
        <f>IF(ISNUMBER(SEARCH('Карта учёта'!$B$14,Расходка[[#This Row],[Наименование расходного материала]])),MAX($F$1:F61)+1,0)</f>
        <v>0</v>
      </c>
      <c r="G62" s="142">
        <f>IF(ISNUMBER(SEARCH('Карта учёта'!$B$15,Расходка[Наименование расходного материала])),MAX($G$1:G61)+1,0)</f>
        <v>0</v>
      </c>
      <c r="H62" s="142">
        <f>IF(ISNUMBER(SEARCH('Карта учёта'!$B$16,Расходка[Наименование расходного материала])),MAX($H$1:H61)+1,0)</f>
        <v>0</v>
      </c>
      <c r="I62" s="142">
        <f>IF(ISNUMBER(SEARCH('Карта учёта'!$B$17,Расходка[Наименование расходного материала])),MAX($I$1:I61)+1,0)</f>
        <v>0</v>
      </c>
      <c r="J62" s="142">
        <f>IF(ISNUMBER(SEARCH('Карта учёта'!$B$18,Расходка[Наименование расходного материала])),MAX($J$1:J61)+1,0)</f>
        <v>0</v>
      </c>
      <c r="K62" s="142">
        <f>IF(ISNUMBER(SEARCH('Карта учёта'!$B$19,Расходка[Наименование расходного материала])),MAX($K$1:K61)+1,0)</f>
        <v>0</v>
      </c>
      <c r="L62" s="142">
        <f>IF(ISNUMBER(SEARCH('Карта учёта'!$B$20,Расходка[Наименование расходного материала])),MAX($L$1:L61)+1,0)</f>
        <v>0</v>
      </c>
      <c r="M62" s="142">
        <f>IF(ISNUMBER(SEARCH('Карта учёта'!$B$21,Расходка[Наименование расходного материала])),MAX($M$1:M61)+1,0)</f>
        <v>0</v>
      </c>
      <c r="N62" s="142">
        <f>IF(ISNUMBER(SEARCH('Карта учёта'!$B$22,Расходка[Наименование расходного материала])),MAX($N$1:N61)+1,0)</f>
        <v>0</v>
      </c>
      <c r="O62" s="142">
        <f>IF(ISNUMBER(SEARCH('Карта учёта'!$B$23,Расходка[Наименование расходного материала])),MAX($O$1:O61)+1,0)</f>
        <v>0</v>
      </c>
      <c r="P62" s="142">
        <f>IF(ISNUMBER(SEARCH('Карта учёта'!$B$24,Расходка[Наименование расходного материала])),MAX($P$1:P61)+1,0)</f>
        <v>0</v>
      </c>
      <c r="Q62" s="142">
        <f>IF(ISNUMBER(SEARCH('Карта учёта'!$B$25,Расходка[Наименование расходного материала])),MAX($Q$1:Q61)+1,0)</f>
        <v>0</v>
      </c>
      <c r="R62" s="144" t="str">
        <f>IFERROR(INDEX(Расходка[Наименование расходного материала],MATCH(Расходка[№],Поиск_расходки[Индекс1],0)),"")</f>
        <v/>
      </c>
      <c r="S62" s="144" t="str">
        <f>IFERROR(INDEX(Расходка[Наименование расходного материала],MATCH(Расходка[№],Поиск_расходки[Индекс2],0)),"")</f>
        <v/>
      </c>
      <c r="T62" s="144" t="str">
        <f>IFERROR(INDEX(Расходка[Наименование расходного материала],MATCH(Расходка[№],Поиск_расходки[Индекс3],0)),"")</f>
        <v/>
      </c>
      <c r="U62" s="144" t="str">
        <f>IFERROR(INDEX(Расходка[Наименование расходного материала],MATCH(Расходка[№],Поиск_расходки[Индекс4],0)),"")</f>
        <v/>
      </c>
      <c r="V62" s="144" t="str">
        <f>IFERROR(INDEX(Расходка[Наименование расходного материала],MATCH(Расходка[№],Поиск_расходки[Индекс5],0)),"")</f>
        <v/>
      </c>
      <c r="W62" s="144" t="str">
        <f>IFERROR(INDEX(Расходка[Наименование расходного материала],MATCH(Расходка[№],Поиск_расходки[Индекс6],0)),"")</f>
        <v/>
      </c>
      <c r="X62" s="144" t="str">
        <f>IFERROR(INDEX(Расходка[Наименование расходного материала],MATCH(Расходка[№],Поиск_расходки[Индекс7],0)),"")</f>
        <v/>
      </c>
      <c r="Y62" s="144" t="str">
        <f>IFERROR(INDEX(Расходка[Наименование расходного материала],MATCH(Расходка[№],Поиск_расходки[Индекс8],0)),"")</f>
        <v/>
      </c>
      <c r="Z62" s="144" t="str">
        <f>IFERROR(INDEX(Расходка[Наименование расходного материала],MATCH(Расходка[№],Поиск_расходки[Индекс9],0)),"")</f>
        <v/>
      </c>
      <c r="AA62" s="144" t="str">
        <f>IFERROR(INDEX(Расходка[Наименование расходного материала],MATCH(Расходка[№],Поиск_расходки[Индекс10],0)),"")</f>
        <v/>
      </c>
      <c r="AB62" s="144" t="str">
        <f>IFERROR(INDEX(Расходка[Наименование расходного материала],MATCH(Расходка[№],Поиск_расходки[Индекс11],0)),"")</f>
        <v/>
      </c>
      <c r="AC62" s="144" t="str">
        <f>IFERROR(INDEX(Расходка[Наименование расходного материала],MATCH(Расходка[№],Поиск_расходки[Индекс12],0)),"")</f>
        <v/>
      </c>
      <c r="AD62" s="144" t="str">
        <f>IFERROR(INDEX(Расходка[Наименование расходного материала],MATCH(Расходка[№],Поиск_расходки[Индекс13],0)),"")</f>
        <v/>
      </c>
      <c r="AF62" s="4" t="s">
        <v>6</v>
      </c>
      <c r="AG62" s="4" t="s">
        <v>166</v>
      </c>
    </row>
    <row r="63" spans="1:33">
      <c r="E63" s="142">
        <f>IF(ISNUMBER(SEARCH('Карта учёта'!$B$13,Расходка[[#This Row],[Наименование расходного материала]])),MAX($E$1:E62)+1,0)</f>
        <v>0</v>
      </c>
      <c r="F63" s="142">
        <f>IF(ISNUMBER(SEARCH('Карта учёта'!$B$14,Расходка[[#This Row],[Наименование расходного материала]])),MAX($F$1:F62)+1,0)</f>
        <v>0</v>
      </c>
      <c r="G63" s="142">
        <f>IF(ISNUMBER(SEARCH('Карта учёта'!$B$15,Расходка[Наименование расходного материала])),MAX($G$1:G62)+1,0)</f>
        <v>0</v>
      </c>
      <c r="H63" s="142">
        <f>IF(ISNUMBER(SEARCH('Карта учёта'!$B$16,Расходка[Наименование расходного материала])),MAX($H$1:H62)+1,0)</f>
        <v>0</v>
      </c>
      <c r="I63" s="142">
        <f>IF(ISNUMBER(SEARCH('Карта учёта'!$B$17,Расходка[Наименование расходного материала])),MAX($I$1:I62)+1,0)</f>
        <v>0</v>
      </c>
      <c r="J63" s="142">
        <f>IF(ISNUMBER(SEARCH('Карта учёта'!$B$18,Расходка[Наименование расходного материала])),MAX($J$1:J62)+1,0)</f>
        <v>0</v>
      </c>
      <c r="K63" s="142">
        <f>IF(ISNUMBER(SEARCH('Карта учёта'!$B$19,Расходка[Наименование расходного материала])),MAX($K$1:K62)+1,0)</f>
        <v>0</v>
      </c>
      <c r="L63" s="142">
        <f>IF(ISNUMBER(SEARCH('Карта учёта'!$B$20,Расходка[Наименование расходного материала])),MAX($L$1:L62)+1,0)</f>
        <v>0</v>
      </c>
      <c r="M63" s="142">
        <f>IF(ISNUMBER(SEARCH('Карта учёта'!$B$21,Расходка[Наименование расходного материала])),MAX($M$1:M62)+1,0)</f>
        <v>0</v>
      </c>
      <c r="N63" s="142">
        <f>IF(ISNUMBER(SEARCH('Карта учёта'!$B$22,Расходка[Наименование расходного материала])),MAX($N$1:N62)+1,0)</f>
        <v>0</v>
      </c>
      <c r="O63" s="142">
        <f>IF(ISNUMBER(SEARCH('Карта учёта'!$B$23,Расходка[Наименование расходного материала])),MAX($O$1:O62)+1,0)</f>
        <v>0</v>
      </c>
      <c r="P63" s="142">
        <f>IF(ISNUMBER(SEARCH('Карта учёта'!$B$24,Расходка[Наименование расходного материала])),MAX($P$1:P62)+1,0)</f>
        <v>0</v>
      </c>
      <c r="Q63" s="142">
        <f>IF(ISNUMBER(SEARCH('Карта учёта'!$B$25,Расходка[Наименование расходного материала])),MAX($Q$1:Q62)+1,0)</f>
        <v>0</v>
      </c>
      <c r="R63" s="144" t="str">
        <f>IFERROR(INDEX(Расходка[Наименование расходного материала],MATCH(Расходка[№],Поиск_расходки[Индекс1],0)),"")</f>
        <v/>
      </c>
      <c r="S63" s="144" t="str">
        <f>IFERROR(INDEX(Расходка[Наименование расходного материала],MATCH(Расходка[№],Поиск_расходки[Индекс2],0)),"")</f>
        <v/>
      </c>
      <c r="T63" s="144" t="str">
        <f>IFERROR(INDEX(Расходка[Наименование расходного материала],MATCH(Расходка[№],Поиск_расходки[Индекс3],0)),"")</f>
        <v/>
      </c>
      <c r="U63" s="144" t="str">
        <f>IFERROR(INDEX(Расходка[Наименование расходного материала],MATCH(Расходка[№],Поиск_расходки[Индекс4],0)),"")</f>
        <v/>
      </c>
      <c r="V63" s="144" t="str">
        <f>IFERROR(INDEX(Расходка[Наименование расходного материала],MATCH(Расходка[№],Поиск_расходки[Индекс5],0)),"")</f>
        <v/>
      </c>
      <c r="W63" s="144" t="str">
        <f>IFERROR(INDEX(Расходка[Наименование расходного материала],MATCH(Расходка[№],Поиск_расходки[Индекс6],0)),"")</f>
        <v/>
      </c>
      <c r="X63" s="144" t="str">
        <f>IFERROR(INDEX(Расходка[Наименование расходного материала],MATCH(Расходка[№],Поиск_расходки[Индекс7],0)),"")</f>
        <v/>
      </c>
      <c r="Y63" s="144" t="str">
        <f>IFERROR(INDEX(Расходка[Наименование расходного материала],MATCH(Расходка[№],Поиск_расходки[Индекс8],0)),"")</f>
        <v/>
      </c>
      <c r="Z63" s="144" t="str">
        <f>IFERROR(INDEX(Расходка[Наименование расходного материала],MATCH(Расходка[№],Поиск_расходки[Индекс9],0)),"")</f>
        <v/>
      </c>
      <c r="AA63" s="144" t="str">
        <f>IFERROR(INDEX(Расходка[Наименование расходного материала],MATCH(Расходка[№],Поиск_расходки[Индекс10],0)),"")</f>
        <v/>
      </c>
      <c r="AB63" s="144" t="str">
        <f>IFERROR(INDEX(Расходка[Наименование расходного материала],MATCH(Расходка[№],Поиск_расходки[Индекс11],0)),"")</f>
        <v/>
      </c>
      <c r="AC63" s="144" t="str">
        <f>IFERROR(INDEX(Расходка[Наименование расходного материала],MATCH(Расходка[№],Поиск_расходки[Индекс12],0)),"")</f>
        <v/>
      </c>
      <c r="AD63" s="144" t="str">
        <f>IFERROR(INDEX(Расходка[Наименование расходного материала],MATCH(Расходка[№],Поиск_расходки[Индекс13],0)),"")</f>
        <v/>
      </c>
      <c r="AF63" s="4" t="s">
        <v>6</v>
      </c>
      <c r="AG63" s="4" t="s">
        <v>426</v>
      </c>
    </row>
    <row r="64" spans="1:33">
      <c r="AF64" s="4" t="s">
        <v>6</v>
      </c>
      <c r="AG64" s="4" t="s">
        <v>177</v>
      </c>
    </row>
    <row r="65" spans="32:33">
      <c r="AF65" s="4" t="s">
        <v>6</v>
      </c>
      <c r="AG65" s="4" t="s">
        <v>431</v>
      </c>
    </row>
    <row r="66" spans="32:33">
      <c r="AF66" s="4" t="s">
        <v>6</v>
      </c>
      <c r="AG66" s="4" t="s">
        <v>178</v>
      </c>
    </row>
    <row r="67" spans="32:33">
      <c r="AF67" s="4" t="s">
        <v>6</v>
      </c>
      <c r="AG67" s="4" t="s">
        <v>179</v>
      </c>
    </row>
    <row r="68" spans="32:33">
      <c r="AF68" s="4" t="s">
        <v>6</v>
      </c>
      <c r="AG68" s="4" t="s">
        <v>186</v>
      </c>
    </row>
    <row r="69" spans="32:33">
      <c r="AF69" s="4" t="s">
        <v>6</v>
      </c>
      <c r="AG69" s="4" t="s">
        <v>116</v>
      </c>
    </row>
    <row r="70" spans="32:33">
      <c r="AF70" s="4" t="s">
        <v>6</v>
      </c>
      <c r="AG70" s="4" t="s">
        <v>117</v>
      </c>
    </row>
    <row r="71" spans="32:33">
      <c r="AF71" s="4" t="s">
        <v>6</v>
      </c>
      <c r="AG71" s="4" t="s">
        <v>180</v>
      </c>
    </row>
    <row r="72" spans="32:33">
      <c r="AF72" s="4" t="s">
        <v>6</v>
      </c>
      <c r="AG72" s="4" t="s">
        <v>181</v>
      </c>
    </row>
    <row r="73" spans="32:33">
      <c r="AF73" s="4" t="s">
        <v>6</v>
      </c>
      <c r="AG73" s="4" t="s">
        <v>182</v>
      </c>
    </row>
    <row r="74" spans="32:33">
      <c r="AF74" s="4" t="s">
        <v>6</v>
      </c>
      <c r="AG74" s="4" t="s">
        <v>183</v>
      </c>
    </row>
    <row r="75" spans="32:33">
      <c r="AF75" s="4" t="s">
        <v>6</v>
      </c>
      <c r="AG75" s="4" t="s">
        <v>184</v>
      </c>
    </row>
    <row r="76" spans="32:33">
      <c r="AF76" s="4" t="s">
        <v>6</v>
      </c>
      <c r="AG76" s="4" t="s">
        <v>185</v>
      </c>
    </row>
    <row r="77" spans="32:33">
      <c r="AF77" s="4" t="s">
        <v>6</v>
      </c>
      <c r="AG77" s="4" t="s">
        <v>371</v>
      </c>
    </row>
    <row r="78" spans="32:33">
      <c r="AF78" s="4" t="s">
        <v>6</v>
      </c>
      <c r="AG78" s="4" t="s">
        <v>120</v>
      </c>
    </row>
    <row r="79" spans="32:33">
      <c r="AF79" s="4" t="s">
        <v>6</v>
      </c>
      <c r="AG79" s="4" t="s">
        <v>121</v>
      </c>
    </row>
    <row r="80" spans="32:33">
      <c r="AF80" s="4" t="s">
        <v>6</v>
      </c>
      <c r="AG80" s="4" t="s">
        <v>162</v>
      </c>
    </row>
    <row r="81" spans="32:33">
      <c r="AF81" s="4" t="s">
        <v>6</v>
      </c>
      <c r="AG81" s="4" t="s">
        <v>437</v>
      </c>
    </row>
  </sheetData>
  <sheetProtection sheet="1" objects="1" scenarios="1" formatCells="0" formatColumns="0"/>
  <phoneticPr fontId="15" type="noConversion"/>
  <dataValidations count="1">
    <dataValidation type="list" allowBlank="1" showInputMessage="1" showErrorMessage="1" sqref="B2:B61">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opLeftCell="A58" zoomScale="90" zoomScaleNormal="90" workbookViewId="0">
      <selection activeCell="C80" sqref="C80"/>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6"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152</v>
      </c>
      <c r="B4" t="s">
        <v>144</v>
      </c>
      <c r="C4" s="14" t="str">
        <f>CONCATENATE(A4,B4)</f>
        <v xml:space="preserve">И/О заведующего отделения: А.В. Воронков </v>
      </c>
      <c r="E4" t="s">
        <v>235</v>
      </c>
    </row>
    <row r="5" spans="1:5">
      <c r="A5" t="s">
        <v>136</v>
      </c>
      <c r="B5" t="s">
        <v>146</v>
      </c>
      <c r="C5" t="str">
        <f t="shared" si="0"/>
        <v>Оператор: В.В. Анохин</v>
      </c>
      <c r="E5" t="s">
        <v>232</v>
      </c>
    </row>
    <row r="6" spans="1:5">
      <c r="A6" t="s">
        <v>136</v>
      </c>
      <c r="B6" t="s">
        <v>144</v>
      </c>
      <c r="C6" t="str">
        <f t="shared" si="0"/>
        <v xml:space="preserve">Оператор: А.В. Воронков </v>
      </c>
      <c r="E6" t="s">
        <v>369</v>
      </c>
    </row>
    <row r="7" spans="1:5">
      <c r="A7" t="s">
        <v>136</v>
      </c>
      <c r="B7" t="s">
        <v>147</v>
      </c>
      <c r="C7" t="str">
        <f t="shared" si="0"/>
        <v>Оператор: И.Н. Зимин</v>
      </c>
      <c r="E7" t="s">
        <v>242</v>
      </c>
    </row>
    <row r="8" spans="1:5">
      <c r="A8" t="s">
        <v>136</v>
      </c>
      <c r="B8" t="s">
        <v>135</v>
      </c>
      <c r="C8" t="str">
        <f t="shared" si="0"/>
        <v xml:space="preserve">Оператор: Д.В. Карчевский </v>
      </c>
      <c r="E8" t="s">
        <v>243</v>
      </c>
    </row>
    <row r="9" spans="1:5">
      <c r="A9" t="s">
        <v>136</v>
      </c>
      <c r="B9" t="s">
        <v>137</v>
      </c>
      <c r="C9" t="str">
        <f t="shared" si="0"/>
        <v xml:space="preserve">Оператор: В.Л. Мартынко </v>
      </c>
      <c r="E9" t="s">
        <v>244</v>
      </c>
    </row>
    <row r="10" spans="1:5">
      <c r="A10" t="s">
        <v>136</v>
      </c>
      <c r="B10" t="s">
        <v>142</v>
      </c>
      <c r="C10" t="str">
        <f t="shared" si="0"/>
        <v xml:space="preserve">Оператор: А.С. Меренков </v>
      </c>
      <c r="E10" t="s">
        <v>245</v>
      </c>
    </row>
    <row r="11" spans="1:5">
      <c r="A11" t="s">
        <v>136</v>
      </c>
      <c r="B11" t="s">
        <v>145</v>
      </c>
      <c r="C11" t="str">
        <f t="shared" si="0"/>
        <v xml:space="preserve">Оператор: О.В. Мещеряков </v>
      </c>
      <c r="E11" t="s">
        <v>246</v>
      </c>
    </row>
    <row r="12" spans="1:5">
      <c r="A12" t="s">
        <v>136</v>
      </c>
      <c r="B12" t="s">
        <v>143</v>
      </c>
      <c r="C12" t="str">
        <f t="shared" si="0"/>
        <v xml:space="preserve">Оператор: И.А. Московский </v>
      </c>
    </row>
    <row r="13" spans="1:5">
      <c r="A13" t="s">
        <v>136</v>
      </c>
      <c r="B13" t="s">
        <v>149</v>
      </c>
      <c r="C13" s="14" t="str">
        <f>CONCATENATE(A13,B13)</f>
        <v>Оператор: А.Ф. Паращенко</v>
      </c>
    </row>
    <row r="14" spans="1:5">
      <c r="A14" t="s">
        <v>136</v>
      </c>
      <c r="B14" t="s">
        <v>138</v>
      </c>
      <c r="C14" t="str">
        <f t="shared" si="0"/>
        <v xml:space="preserve">Оператор: А.С. Щербаков </v>
      </c>
    </row>
    <row r="15" spans="1:5">
      <c r="A15" t="s">
        <v>148</v>
      </c>
      <c r="B15" t="s">
        <v>150</v>
      </c>
      <c r="C15" t="str">
        <f t="shared" si="0"/>
        <v>Старшая мед.сетра: О.Н. Черткова</v>
      </c>
    </row>
    <row r="16" spans="1:5">
      <c r="A16" t="s">
        <v>151</v>
      </c>
      <c r="B16" t="s">
        <v>442</v>
      </c>
      <c r="C16" t="str">
        <f t="shared" si="0"/>
        <v xml:space="preserve">И/О старшей мед.сетры: А.А. Нефёдова </v>
      </c>
    </row>
    <row r="17" spans="1:3">
      <c r="A17" t="s">
        <v>151</v>
      </c>
      <c r="B17" t="s">
        <v>441</v>
      </c>
      <c r="C17" s="14" t="str">
        <f>CONCATENATE(A17,B17)</f>
        <v>И/О старшей мед.сетры: А.М. Казанцева</v>
      </c>
    </row>
    <row r="20" spans="1:3">
      <c r="A20" t="s">
        <v>237</v>
      </c>
      <c r="B20" t="s">
        <v>236</v>
      </c>
    </row>
    <row r="21" spans="1:3">
      <c r="A21" t="s">
        <v>232</v>
      </c>
      <c r="B21" t="s">
        <v>330</v>
      </c>
    </row>
    <row r="22" spans="1:3">
      <c r="A22" t="s">
        <v>232</v>
      </c>
      <c r="B22" t="s">
        <v>238</v>
      </c>
    </row>
    <row r="23" spans="1:3">
      <c r="A23" t="s">
        <v>232</v>
      </c>
      <c r="B23" t="s">
        <v>370</v>
      </c>
    </row>
    <row r="24" spans="1:3">
      <c r="A24" t="s">
        <v>232</v>
      </c>
      <c r="B24" t="s">
        <v>313</v>
      </c>
    </row>
    <row r="25" spans="1:3">
      <c r="A25" t="s">
        <v>232</v>
      </c>
      <c r="B25" t="s">
        <v>327</v>
      </c>
    </row>
    <row r="26" spans="1:3">
      <c r="A26" t="s">
        <v>232</v>
      </c>
      <c r="B26" t="s">
        <v>331</v>
      </c>
    </row>
    <row r="27" spans="1:3">
      <c r="A27" t="s">
        <v>232</v>
      </c>
      <c r="B27" t="s">
        <v>319</v>
      </c>
    </row>
    <row r="28" spans="1:3">
      <c r="A28" t="s">
        <v>232</v>
      </c>
      <c r="B28" t="s">
        <v>318</v>
      </c>
    </row>
    <row r="29" spans="1:3">
      <c r="A29" t="s">
        <v>232</v>
      </c>
      <c r="B29" t="s">
        <v>368</v>
      </c>
    </row>
    <row r="30" spans="1:3">
      <c r="A30" t="s">
        <v>232</v>
      </c>
      <c r="B30" t="s">
        <v>317</v>
      </c>
    </row>
    <row r="31" spans="1:3">
      <c r="A31" t="s">
        <v>232</v>
      </c>
      <c r="B31" t="s">
        <v>333</v>
      </c>
    </row>
    <row r="32" spans="1:3">
      <c r="A32" t="s">
        <v>232</v>
      </c>
      <c r="B32" t="s">
        <v>446</v>
      </c>
    </row>
    <row r="33" spans="1:2">
      <c r="A33" t="s">
        <v>232</v>
      </c>
      <c r="B33" t="s">
        <v>326</v>
      </c>
    </row>
    <row r="34" spans="1:2">
      <c r="A34" t="s">
        <v>232</v>
      </c>
      <c r="B34" t="s">
        <v>312</v>
      </c>
    </row>
    <row r="35" spans="1:2">
      <c r="A35" t="s">
        <v>232</v>
      </c>
      <c r="B35" t="s">
        <v>316</v>
      </c>
    </row>
    <row r="36" spans="1:2">
      <c r="A36" t="s">
        <v>232</v>
      </c>
      <c r="B36" t="s">
        <v>311</v>
      </c>
    </row>
    <row r="37" spans="1:2">
      <c r="A37" t="s">
        <v>232</v>
      </c>
      <c r="B37" t="s">
        <v>464</v>
      </c>
    </row>
    <row r="38" spans="1:2">
      <c r="A38" t="s">
        <v>232</v>
      </c>
      <c r="B38" t="s">
        <v>329</v>
      </c>
    </row>
    <row r="39" spans="1:2">
      <c r="A39" t="s">
        <v>232</v>
      </c>
      <c r="B39" t="s">
        <v>328</v>
      </c>
    </row>
    <row r="40" spans="1:2">
      <c r="A40" t="s">
        <v>232</v>
      </c>
      <c r="B40" t="s">
        <v>320</v>
      </c>
    </row>
    <row r="41" spans="1:2">
      <c r="A41" t="s">
        <v>232</v>
      </c>
      <c r="B41" t="s">
        <v>314</v>
      </c>
    </row>
    <row r="42" spans="1:2">
      <c r="A42" t="s">
        <v>232</v>
      </c>
      <c r="B42" t="s">
        <v>315</v>
      </c>
    </row>
    <row r="43" spans="1:2">
      <c r="A43" t="s">
        <v>369</v>
      </c>
      <c r="B43" t="s">
        <v>323</v>
      </c>
    </row>
    <row r="44" spans="1:2">
      <c r="A44" t="s">
        <v>369</v>
      </c>
      <c r="B44" t="s">
        <v>324</v>
      </c>
    </row>
    <row r="45" spans="1:2">
      <c r="A45" t="s">
        <v>369</v>
      </c>
      <c r="B45" t="s">
        <v>325</v>
      </c>
    </row>
    <row r="46" spans="1:2">
      <c r="A46" t="s">
        <v>369</v>
      </c>
      <c r="B46" t="s">
        <v>240</v>
      </c>
    </row>
    <row r="47" spans="1:2">
      <c r="A47" t="s">
        <v>369</v>
      </c>
      <c r="B47" t="s">
        <v>321</v>
      </c>
    </row>
    <row r="48" spans="1:2">
      <c r="A48" t="s">
        <v>369</v>
      </c>
      <c r="B48" t="s">
        <v>332</v>
      </c>
    </row>
    <row r="49" spans="1:2">
      <c r="A49" t="s">
        <v>369</v>
      </c>
      <c r="B49" t="s">
        <v>239</v>
      </c>
    </row>
    <row r="50" spans="1:2">
      <c r="A50" t="s">
        <v>369</v>
      </c>
      <c r="B50" t="s">
        <v>322</v>
      </c>
    </row>
    <row r="51" spans="1:2">
      <c r="A51" t="s">
        <v>369</v>
      </c>
      <c r="B51" t="s">
        <v>470</v>
      </c>
    </row>
    <row r="52" spans="1:2">
      <c r="A52" t="s">
        <v>369</v>
      </c>
      <c r="B52" t="s">
        <v>465</v>
      </c>
    </row>
    <row r="53" spans="1:2">
      <c r="A53" t="s">
        <v>233</v>
      </c>
      <c r="B53" t="s">
        <v>206</v>
      </c>
    </row>
    <row r="54" spans="1:2">
      <c r="A54" t="s">
        <v>233</v>
      </c>
      <c r="B54" t="s">
        <v>209</v>
      </c>
    </row>
    <row r="55" spans="1:2">
      <c r="A55" t="s">
        <v>233</v>
      </c>
      <c r="B55" t="s">
        <v>212</v>
      </c>
    </row>
    <row r="56" spans="1:2">
      <c r="A56" t="s">
        <v>233</v>
      </c>
      <c r="B56" t="s">
        <v>215</v>
      </c>
    </row>
    <row r="57" spans="1:2">
      <c r="A57" t="s">
        <v>233</v>
      </c>
      <c r="B57" t="s">
        <v>218</v>
      </c>
    </row>
    <row r="58" spans="1:2">
      <c r="A58" t="s">
        <v>233</v>
      </c>
      <c r="B58" t="s">
        <v>221</v>
      </c>
    </row>
    <row r="59" spans="1:2">
      <c r="A59" t="s">
        <v>233</v>
      </c>
      <c r="B59" t="s">
        <v>226</v>
      </c>
    </row>
    <row r="60" spans="1:2">
      <c r="A60" t="s">
        <v>233</v>
      </c>
      <c r="B60" t="s">
        <v>340</v>
      </c>
    </row>
    <row r="61" spans="1:2">
      <c r="A61" t="s">
        <v>233</v>
      </c>
      <c r="B61" t="s">
        <v>228</v>
      </c>
    </row>
    <row r="62" spans="1:2">
      <c r="A62" t="s">
        <v>233</v>
      </c>
      <c r="B62" t="s">
        <v>229</v>
      </c>
    </row>
    <row r="63" spans="1:2">
      <c r="A63" t="s">
        <v>233</v>
      </c>
      <c r="B63" t="s">
        <v>230</v>
      </c>
    </row>
    <row r="64" spans="1:2">
      <c r="A64" t="s">
        <v>233</v>
      </c>
      <c r="B64" t="s">
        <v>231</v>
      </c>
    </row>
    <row r="65" spans="1:2">
      <c r="A65" t="s">
        <v>233</v>
      </c>
      <c r="B65" t="s">
        <v>203</v>
      </c>
    </row>
    <row r="66" spans="1:2">
      <c r="A66" t="s">
        <v>233</v>
      </c>
      <c r="B66" t="s">
        <v>247</v>
      </c>
    </row>
    <row r="67" spans="1:2">
      <c r="A67" t="s">
        <v>234</v>
      </c>
      <c r="B67" t="s">
        <v>423</v>
      </c>
    </row>
    <row r="68" spans="1:2">
      <c r="A68" t="s">
        <v>234</v>
      </c>
      <c r="B68" t="s">
        <v>205</v>
      </c>
    </row>
    <row r="69" spans="1:2">
      <c r="A69" t="s">
        <v>234</v>
      </c>
      <c r="B69" t="s">
        <v>467</v>
      </c>
    </row>
    <row r="70" spans="1:2">
      <c r="A70" t="s">
        <v>234</v>
      </c>
      <c r="B70" t="s">
        <v>208</v>
      </c>
    </row>
    <row r="71" spans="1:2">
      <c r="A71" t="s">
        <v>234</v>
      </c>
      <c r="B71" t="s">
        <v>202</v>
      </c>
    </row>
    <row r="72" spans="1:2">
      <c r="A72" t="s">
        <v>234</v>
      </c>
      <c r="B72" t="s">
        <v>211</v>
      </c>
    </row>
    <row r="73" spans="1:2">
      <c r="A73" t="s">
        <v>234</v>
      </c>
      <c r="B73" t="s">
        <v>214</v>
      </c>
    </row>
    <row r="74" spans="1:2">
      <c r="A74" t="s">
        <v>234</v>
      </c>
      <c r="B74" t="s">
        <v>217</v>
      </c>
    </row>
    <row r="75" spans="1:2">
      <c r="A75" t="s">
        <v>234</v>
      </c>
      <c r="B75" t="s">
        <v>220</v>
      </c>
    </row>
    <row r="76" spans="1:2">
      <c r="A76" t="s">
        <v>234</v>
      </c>
      <c r="B76" t="s">
        <v>223</v>
      </c>
    </row>
    <row r="77" spans="1:2">
      <c r="A77" t="s">
        <v>234</v>
      </c>
      <c r="B77" t="s">
        <v>225</v>
      </c>
    </row>
    <row r="78" spans="1:2">
      <c r="A78" t="s">
        <v>246</v>
      </c>
      <c r="B78" t="s">
        <v>204</v>
      </c>
    </row>
    <row r="79" spans="1:2">
      <c r="A79" t="s">
        <v>246</v>
      </c>
      <c r="B79" t="s">
        <v>339</v>
      </c>
    </row>
    <row r="80" spans="1:2">
      <c r="A80" t="s">
        <v>246</v>
      </c>
      <c r="B80" t="s">
        <v>207</v>
      </c>
    </row>
    <row r="81" spans="1:2">
      <c r="A81" t="s">
        <v>246</v>
      </c>
      <c r="B81" t="s">
        <v>210</v>
      </c>
    </row>
    <row r="82" spans="1:2">
      <c r="A82" t="s">
        <v>246</v>
      </c>
      <c r="B82" t="s">
        <v>213</v>
      </c>
    </row>
    <row r="83" spans="1:2">
      <c r="A83" t="s">
        <v>246</v>
      </c>
      <c r="B83" t="s">
        <v>216</v>
      </c>
    </row>
    <row r="84" spans="1:2">
      <c r="A84" t="s">
        <v>246</v>
      </c>
      <c r="B84" t="s">
        <v>222</v>
      </c>
    </row>
    <row r="85" spans="1:2">
      <c r="A85" t="s">
        <v>246</v>
      </c>
      <c r="B85" t="s">
        <v>219</v>
      </c>
    </row>
    <row r="86" spans="1:2">
      <c r="A86" t="s">
        <v>246</v>
      </c>
      <c r="B86" t="s">
        <v>224</v>
      </c>
    </row>
    <row r="87" spans="1:2">
      <c r="A87" t="s">
        <v>246</v>
      </c>
      <c r="B87" t="s">
        <v>227</v>
      </c>
    </row>
  </sheetData>
  <sheetProtection sheet="1" objects="1" scenarios="1"/>
  <phoneticPr fontId="15" type="noConversion"/>
  <dataValidations count="1">
    <dataValidation type="list" allowBlank="1" showInputMessage="1" showErrorMessage="1" sqref="A21:A87">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2022-12-24T21:17:11Z</cp:lastPrinted>
  <dcterms:created xsi:type="dcterms:W3CDTF">2015-06-05T18:19:34Z</dcterms:created>
  <dcterms:modified xsi:type="dcterms:W3CDTF">2022-12-24T21:17:28Z</dcterms:modified>
</cp:coreProperties>
</file>