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0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2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/>
  <c r="T56" i="1"/>
  <c r="T57" i="1"/>
  <c r="T6" i="1"/>
  <c r="T51" i="1"/>
  <c r="T9" i="1"/>
  <c r="T50" i="1"/>
  <c r="T11" i="1"/>
  <c r="T27" i="1"/>
  <c r="T22" i="1"/>
  <c r="T61" i="1"/>
  <c r="T60" i="1"/>
  <c r="T53" i="1"/>
  <c r="T55" i="1"/>
  <c r="T34" i="1"/>
  <c r="T24" i="1"/>
  <c r="T18" i="1"/>
  <c r="T29" i="1"/>
  <c r="T5" i="1"/>
  <c r="T43" i="1"/>
  <c r="T30" i="1"/>
  <c r="T45" i="1"/>
  <c r="T23" i="1"/>
  <c r="T49" i="1"/>
  <c r="T44" i="1"/>
  <c r="T35" i="1"/>
  <c r="M51" i="1"/>
  <c r="M52" i="1" s="1"/>
  <c r="M53" i="1" s="1"/>
  <c r="L50" i="1"/>
  <c r="T4" i="1" l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Z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15" i="1" l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<sst xmlns="http://schemas.openxmlformats.org/spreadsheetml/2006/main" count="804" uniqueCount="495">
  <si>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</si>
  <si>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</si>
  <si>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</si>
  <si>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</si>
  <si>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</si>
  <si>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</si>
  <si>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</si>
  <si>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</si>
  <si>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</si>
  <si>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</si>
  <si>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</si>
  <si>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</si>
  <si>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</si>
  <si>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</si>
  <si>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</si>
  <si>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</si>
  <si>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</si>
  <si>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</si>
  <si>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</si>
  <si>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</si>
  <si>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</si>
  <si>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</si>
  <si>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</si>
  <si>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</si>
  <si>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</si>
  <si>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</si>
  <si>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</si>
  <si>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</si>
  <si>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</si>
  <si>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</si>
  <si>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</si>
  <si>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</si>
  <si>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</si>
  <si>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</si>
  <si>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</si>
  <si>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</si>
  <si>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</si>
  <si>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</si>
  <si>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</si>
  <si>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</si>
  <si>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</si>
  <si>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</si>
  <si>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</si>
  <si>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</si>
  <si>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</si>
  <si>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</si>
  <si>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</si>
  <si>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</si>
  <si>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</si>
  <si>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</si>
  <si>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</si>
  <si>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</si>
  <si>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</si>
  <si>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</si>
  <si>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</si>
  <si>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</si>
  <si>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</si>
  <si>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</si>
  <si>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</si>
  <si>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</si>
  <si>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</si>
  <si>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</si>
  <si>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</si>
  <si>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</si>
  <si>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</si>
  <si>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</si>
  <si>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</si>
  <si>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</si>
  <si>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</si>
  <si>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</si>
  <si>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</si>
  <si>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</si>
  <si>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</si>
  <si>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</si>
  <si>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</si>
  <si>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</si>
  <si>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</si>
  <si>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</si>
  <si>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</si>
  <si>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</si>
  <si>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</si>
  <si>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</si>
  <si>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</si>
  <si>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</si>
  <si>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</si>
  <si>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</si>
  <si>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</si>
  <si>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</si>
  <si>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</si>
  <si>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</si>
  <si>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</si>
  <si>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</si>
  <si>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</si>
  <si>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</si>
  <si>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</si>
  <si>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</si>
  <si>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</si>
  <si>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</si>
  <si>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</si>
  <si>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</si>
  <si>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</si>
  <si>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</si>
  <si>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</si>
  <si>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</si>
  <si>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</si>
  <si>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</si>
  <si>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</si>
  <si>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</si>
  <si>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</si>
  <si>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</si>
  <si>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</si>
  <si>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</si>
  <si>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</si>
  <si>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</si>
  <si>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</si>
  <si>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</si>
  <si>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</si>
  <si>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</si>
  <si>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</si>
  <si>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</si>
  <si>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</si>
  <si>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</si>
  <si>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</si>
  <si>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</si>
  <si>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</si>
  <si>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</si>
  <si>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</si>
  <si>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</si>
  <si>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</si>
  <si>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</si>
  <si>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</si>
  <si>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</si>
  <si>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</si>
  <si>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</si>
  <si>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</si>
  <si>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</si>
  <si>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</si>
  <si>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</si>
  <si>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</si>
  <si>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</si>
  <si>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</si>
  <si>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</si>
  <si>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</si>
  <si>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</si>
  <si>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</si>
  <si>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</si>
  <si>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</si>
  <si>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</si>
  <si>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</si>
  <si>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</si>
  <si>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</si>
  <si>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</si>
  <si>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</si>
  <si>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</si>
  <si>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</si>
  <si>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</si>
  <si>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</si>
  <si>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</si>
  <si>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</si>
  <si>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</si>
  <si>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</si>
  <si>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</si>
  <si>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</si>
  <si>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</si>
  <si>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</si>
  <si>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</si>
  <si>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</si>
  <si>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</si>
  <si>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</si>
  <si>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</si>
  <si>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</si>
  <si>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</si>
  <si>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</si>
  <si>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</si>
  <si>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</si>
  <si>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</si>
  <si>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</si>
  <si>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</si>
  <si>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</si>
  <si>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</si>
  <si>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</si>
  <si>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</si>
  <si>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</si>
  <si>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</si>
  <si>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</si>
  <si>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</si>
  <si>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</si>
  <si>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</si>
  <si>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</si>
  <si>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</si>
  <si>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</si>
  <si>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</si>
  <si>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</si>
  <si>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</si>
  <si>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</si>
  <si>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</si>
  <si>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</si>
  <si>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</si>
  <si>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</si>
  <si>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</si>
  <si>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</si>
  <si>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</si>
  <si>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</si>
  <si>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</si>
  <si>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</si>
  <si>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</si>
  <si>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</si>
  <si>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</si>
  <si>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</si>
  <si>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</si>
  <si>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</si>
  <si>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</si>
  <si>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</si>
  <si>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</si>
  <si>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</si>
  <si>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</si>
  <si>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</si>
  <si>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</si>
  <si>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</si>
  <si>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</si>
  <si>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</si>
  <si>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</si>
  <si>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</si>
  <si>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</si>
  <si>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</si>
  <si>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</si>
  <si>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</si>
  <si>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</si>
  <si>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</si>
  <si>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</si>
  <si>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</si>
  <si>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</si>
  <si>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</si>
  <si>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</si>
  <si>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</si>
  <si>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</si>
  <si>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</si>
  <si>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</si>
  <si>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</si>
  <si>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</si>
  <si>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</si>
  <si>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</si>
  <si>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</si>
  <si>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</si>
  <si>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</si>
  <si>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</si>
  <si>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</si>
  <si>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</si>
  <si>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</si>
  <si>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</si>
  <si>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</si>
  <si>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</si>
  <si>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</si>
  <si>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</si>
  <si>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</si>
  <si>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</si>
  <si>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</si>
  <si>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</si>
  <si>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</si>
  <si>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</si>
  <si>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</si>
  <si>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</si>
  <si>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</si>
  <si>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</si>
  <si>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</si>
  <si>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</si>
  <si>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</si>
  <si>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</si>
  <si>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</si>
  <si>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</si>
  <si>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</si>
  <si>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</si>
  <si>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</si>
  <si>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</si>
  <si>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</si>
  <si>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</si>
  <si>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</si>
  <si>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</si>
  <si>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</si>
  <si>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</si>
  <si>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</si>
  <si>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</si>
  <si>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</si>
  <si>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</si>
  <si>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</si>
  <si>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</si>
  <si>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</si>
  <si>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</si>
  <si>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</si>
  <si>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</si>
  <si>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</si>
  <si>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</si>
  <si>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</si>
  <si>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</si>
  <si>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</si>
  <si>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</si>
  <si>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</si>
  <si>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</si>
  <si>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</si>
  <si>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</si>
  <si>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</si>
  <si>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</si>
  <si>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</si>
  <si>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</si>
  <si>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</si>
  <si>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</si>
  <si>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</si>
  <si>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</si>
  <si>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</si>
  <si>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</si>
  <si>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</si>
  <si>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</si>
  <si>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</si>
  <si>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</si>
  <si>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</si>
  <si>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</si>
  <si>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</si>
  <si>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</si>
  <si>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</si>
  <si>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</si>
  <si>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</si>
  <si>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</si>
  <si>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</si>
  <si>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</si>
  <si>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</si>
  <si>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</si>
  <si>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</si>
  <si>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</si>
  <si>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</si>
  <si>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</si>
  <si>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</si>
  <si>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</si>
  <si>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</si>
  <si>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</si>
  <si>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</si>
  <si>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</si>
  <si>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</si>
  <si>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</si>
  <si>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</si>
  <si>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</si>
  <si>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</si>
  <si>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</si>
  <si>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</si>
  <si>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</si>
  <si>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</si>
  <si>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</si>
  <si>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</si>
  <si>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</si>
  <si>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</si>
  <si>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</si>
  <si>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</si>
  <si>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</si>
  <si>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</si>
  <si>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</si>
  <si>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</si>
  <si>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</si>
  <si>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</si>
  <si>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</si>
  <si>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</si>
  <si>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</si>
  <si>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</si>
  <si>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</si>
  <si>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</si>
  <si>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</si>
  <si>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</si>
  <si>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</si>
  <si>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</si>
  <si>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</si>
  <si>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</si>
  <si>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</si>
  <si>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</si>
  <si>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</si>
  <si>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</si>
  <si>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</si>
  <si>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</si>
  <si>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</si>
  <si>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</si>
  <si>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</si>
  <si>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</si>
  <si>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</si>
  <si>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</si>
  <si>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</si>
  <si>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</si>
  <si>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</si>
  <si>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</si>
  <si>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</si>
  <si>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</si>
  <si>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</si>
  <si>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</si>
  <si>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</si>
  <si>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</si>
  <si>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</si>
  <si>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</si>
  <si>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</si>
  <si>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</si>
  <si>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</si>
  <si>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</si>
  <si>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</si>
  <si>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</si>
  <si>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</si>
  <si>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</si>
  <si>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</si>
  <si>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</si>
  <si>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</si>
  <si>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</si>
  <si>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</si>
  <si>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</si>
  <si>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</si>
  <si>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</si>
  <si>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</si>
  <si>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</si>
  <si>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</si>
  <si>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</si>
  <si>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</si>
  <si>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</si>
  <si>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</si>
  <si>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</si>
  <si>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</si>
  <si>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</si>
  <si>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</si>
  <si>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</si>
  <si>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</si>
  <si>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</si>
  <si>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</si>
  <si>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</si>
  <si>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</si>
  <si>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</si>
  <si>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</si>
  <si>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</si>
  <si>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</si>
  <si>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</si>
  <si>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</si>
  <si>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</si>
  <si>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</si>
  <si>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</si>
  <si>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</si>
  <si>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</si>
  <si>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</si>
  <si>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</si>
  <si>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</si>
  <si>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</si>
  <si>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</si>
  <si>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</si>
  <si>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</si>
  <si>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</si>
  <si>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</si>
  <si>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</si>
  <si>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</si>
  <si>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</si>
  <si>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</si>
  <si>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</si>
  <si>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</si>
  <si>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</si>
  <si>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</si>
  <si>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</si>
  <si>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</si>
  <si>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</si>
  <si>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</si>
  <si>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</si>
  <si>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</si>
  <si>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</si>
  <si>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</si>
  <si>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</si>
  <si>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</si>
  <si>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</si>
  <si>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</si>
  <si>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</si>
  <si>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</si>
  <si>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</si>
  <si>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</si>
  <si>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</si>
  <si>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</si>
  <si>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</si>
  <si>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</si>
  <si>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</si>
  <si>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</si>
  <si>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</si>
  <si>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</si>
  <si>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</si>
  <si>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</si>
  <si>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</si>
  <si>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</si>
  <si>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</si>
  <si>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С учётом клинических данных совместно с деж.кардиологом Потаповой А.Н. принято решение  о выполнении экстренной реваскуляризации ПКА</t>
  </si>
  <si>
    <t>50 ml</t>
  </si>
  <si>
    <t xml:space="preserve">Заведующий отделения: Д.В. Карчевский </t>
  </si>
  <si>
    <t>26:18</t>
  </si>
  <si>
    <t>Манежнов С.В.</t>
  </si>
  <si>
    <r>
      <rPr>
        <b/>
        <i/>
        <sz val="9"/>
        <color theme="1"/>
        <rFont val="Calibri"/>
        <family val="2"/>
        <charset val="204"/>
        <scheme val="minor"/>
      </rPr>
      <t>07.06.2012</t>
    </r>
    <r>
      <rPr>
        <i/>
        <sz val="9"/>
        <color theme="1"/>
        <rFont val="Calibri"/>
        <family val="2"/>
        <charset val="204"/>
        <scheme val="minor"/>
      </rPr>
      <t xml:space="preserve">. ОКС, на КАГ субтотальные стенозы.  </t>
    </r>
    <r>
      <rPr>
        <i/>
        <u/>
        <sz val="9"/>
        <color theme="1"/>
        <rFont val="Calibri"/>
        <family val="2"/>
        <charset val="204"/>
        <scheme val="minor"/>
      </rPr>
      <t xml:space="preserve">Стентирование проксимального сегмента </t>
    </r>
    <r>
      <rPr>
        <b/>
        <i/>
        <u/>
        <sz val="9"/>
        <color theme="1"/>
        <rFont val="Calibri"/>
        <family val="2"/>
        <charset val="204"/>
        <scheme val="minor"/>
      </rPr>
      <t>(Sinus 3.0-23 на 18 атм.)</t>
    </r>
    <r>
      <rPr>
        <sz val="9"/>
        <color theme="1"/>
        <rFont val="Calibri"/>
        <family val="2"/>
        <charset val="204"/>
        <scheme val="minor"/>
      </rPr>
      <t xml:space="preserve">. </t>
    </r>
    <r>
      <rPr>
        <b/>
        <sz val="9"/>
        <color theme="1"/>
        <rFont val="Calibri"/>
        <family val="2"/>
        <charset val="204"/>
        <scheme val="minor"/>
      </rPr>
      <t>21.01.17г.</t>
    </r>
    <r>
      <rPr>
        <sz val="9"/>
        <color theme="1"/>
        <rFont val="Calibri"/>
        <family val="2"/>
        <charset val="204"/>
        <scheme val="minor"/>
      </rPr>
      <t xml:space="preserve"> ОКС, на КАГ  краевой рестеноз 90% в зоне ранее имплантированного стента от 2012.</t>
    </r>
    <r>
      <rPr>
        <u/>
        <sz val="9"/>
        <color theme="1"/>
        <rFont val="Calibri"/>
        <family val="2"/>
        <charset val="204"/>
        <scheme val="minor"/>
      </rPr>
      <t xml:space="preserve"> </t>
    </r>
    <r>
      <rPr>
        <i/>
        <u/>
        <sz val="9"/>
        <color theme="1"/>
        <rFont val="Calibri"/>
        <family val="2"/>
        <charset val="204"/>
        <scheme val="minor"/>
      </rPr>
      <t xml:space="preserve">Стентирование </t>
    </r>
    <r>
      <rPr>
        <b/>
        <i/>
        <u/>
        <sz val="9"/>
        <color theme="1"/>
        <rFont val="Calibri"/>
        <family val="2"/>
        <charset val="204"/>
        <scheme val="minor"/>
      </rPr>
      <t>(CCFlex 3.5-16)</t>
    </r>
    <r>
      <rPr>
        <i/>
        <sz val="9"/>
        <color theme="1"/>
        <rFont val="Calibri"/>
        <family val="2"/>
        <charset val="204"/>
        <scheme val="minor"/>
      </rPr>
      <t>.</t>
    </r>
    <r>
      <rPr>
        <sz val="9"/>
        <color theme="1"/>
        <rFont val="Calibri"/>
        <family val="2"/>
        <charset val="204"/>
        <scheme val="minor"/>
      </rPr>
      <t xml:space="preserve"> На настоящей каг рестеноз в стентах проксимального сегмента 70%,  субтотальный краевой рестеноз стента с диффузным субтотальным распространением на средний сегмент, стеноз дистального сегмента 40%.  Антеградный кровоток TIMI II.</t>
    </r>
  </si>
  <si>
    <t>проходим, контуры ровные.</t>
  </si>
  <si>
    <t xml:space="preserve">неровности контуров проксимального сегмента. Антеградный кровоток кровоток TIMI III. </t>
  </si>
  <si>
    <r>
      <rPr>
        <i/>
        <u/>
        <sz val="10"/>
        <color theme="1"/>
        <rFont val="Calibri"/>
        <family val="2"/>
        <charset val="204"/>
        <scheme val="minor"/>
      </rPr>
      <t>Стентирование проксимального сегмента О</t>
    </r>
    <r>
      <rPr>
        <sz val="10"/>
        <color theme="1"/>
        <rFont val="Calibri"/>
        <family val="2"/>
        <charset val="204"/>
        <scheme val="minor"/>
      </rPr>
      <t xml:space="preserve">А. Определяется рестеноз в стенте не более 30%. Антеградный кровоток кровоток TIMI III. </t>
    </r>
  </si>
  <si>
    <t>250 ml</t>
  </si>
  <si>
    <t>Оптимально устье ПКА  катетеризировано проводниковым катетером Launcher AL1 6Fr. Коронарный проводник Sion Black заведен в дистальный сегмент ПКА. С техническими сложностями удалось выполнить предилатацию субтотальных стенозов среднего сегмента ПКА и рестеноза в стенте проксимального сегмента БК Колибри 1.5-15 и Euphora 2.75-15. В средний сегмент  позиционирован и имплантирован DES Resolute Onyx  3,0-34 мм, давлением 14 атм; в проксимальный сегмент  позиционирован и имплантирован DES Resolute Onyx  3,5-30 мм, давлением 18 атм. Постдилатация и оптимизация проксимального стента БК от стента 4.0-15, давлением 22 атм (стент не имплантирован). Антеградный кровоток по ПКА полностью  восстановлен, TIMI III.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</si>
  <si>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Sion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</si>
</sst>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u/>
      <sz val="9"/>
      <color theme="1"/>
      <name val="Calibri"/>
      <family val="2"/>
      <charset val="204"/>
      <scheme val="minor"/>
    </font>
    <font>
      <b/>
      <i/>
      <u/>
      <sz val="9"/>
      <color theme="1"/>
      <name val="Calibri"/>
      <family val="2"/>
      <charset val="204"/>
      <scheme val="minor"/>
    </font>
    <font>
      <u/>
      <sz val="9"/>
      <color theme="1"/>
      <name val="Calibri"/>
      <family val="2"/>
      <charset val="204"/>
      <scheme val="minor"/>
    </font>
    <font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M31" sqref="M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44930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0.625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0.63194444444444442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487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24387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486</v>
      </c>
      <c r="H16" s="117">
        <v>3391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473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5" t="s">
        <v>489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490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491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41" t="s">
        <v>488</v>
      </c>
      <c r="C32" s="241"/>
      <c r="D32" s="241"/>
      <c r="E32" s="241"/>
      <c r="F32" s="241"/>
      <c r="G32" s="241"/>
      <c r="H32" s="242"/>
    </row>
    <row r="33" spans="1:8" ht="14.45" customHeight="1">
      <c r="A33" s="43"/>
      <c r="B33" s="243"/>
      <c r="C33" s="243"/>
      <c r="D33" s="243"/>
      <c r="E33" s="243"/>
      <c r="F33" s="243"/>
      <c r="G33" s="243"/>
      <c r="H33" s="244"/>
    </row>
    <row r="34" spans="1:8" ht="15.6" customHeight="1">
      <c r="A34" s="43"/>
      <c r="B34" s="243"/>
      <c r="C34" s="243"/>
      <c r="D34" s="243"/>
      <c r="E34" s="243"/>
      <c r="F34" s="243"/>
      <c r="G34" s="243"/>
      <c r="H34" s="244"/>
    </row>
    <row r="35" spans="1:8" ht="14.45" customHeight="1">
      <c r="A35" s="43"/>
      <c r="B35" s="243"/>
      <c r="C35" s="243"/>
      <c r="D35" s="243"/>
      <c r="E35" s="243"/>
      <c r="F35" s="243"/>
      <c r="G35" s="243"/>
      <c r="H35" s="244"/>
    </row>
    <row r="36" spans="1:8" ht="15.6" customHeight="1">
      <c r="A36" s="151"/>
      <c r="B36" s="243"/>
      <c r="C36" s="243"/>
      <c r="D36" s="243"/>
      <c r="E36" s="243"/>
      <c r="F36" s="243"/>
      <c r="G36" s="243"/>
      <c r="H36" s="24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483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484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1" t="s">
        <v>271</v>
      </c>
      <c r="B6" s="232"/>
      <c r="C6" s="232"/>
      <c r="D6" s="232"/>
      <c r="E6" s="232"/>
      <c r="F6" s="232"/>
      <c r="G6" s="232"/>
      <c r="H6" s="233"/>
    </row>
    <row r="7" spans="1:8" ht="21.6" customHeight="1">
      <c r="A7" s="231"/>
      <c r="B7" s="232"/>
      <c r="C7" s="232"/>
      <c r="D7" s="232"/>
      <c r="E7" s="232"/>
      <c r="F7" s="232"/>
      <c r="G7" s="232"/>
      <c r="H7" s="23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0" t="s">
        <v>279</v>
      </c>
      <c r="D8" s="230"/>
      <c r="E8" s="230"/>
      <c r="F8" s="83">
        <v>2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0"/>
      <c r="D9" s="230"/>
      <c r="E9" s="23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30"/>
      <c r="D10" s="230"/>
      <c r="E10" s="23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44930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0.63194444444444442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0.68055555555555547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Манежнов С.В.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24387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26:18</v>
      </c>
      <c r="H20" s="118">
        <f>КАГ!H16</f>
        <v>3391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37" t="s">
        <v>493</v>
      </c>
      <c r="B23" s="238"/>
      <c r="C23" s="238"/>
      <c r="D23" s="238"/>
      <c r="E23" s="238"/>
      <c r="F23" s="238"/>
      <c r="G23" s="238"/>
      <c r="H23" s="239"/>
    </row>
    <row r="24" spans="1:8" ht="14.45" customHeight="1">
      <c r="A24" s="240"/>
      <c r="B24" s="238"/>
      <c r="C24" s="238"/>
      <c r="D24" s="238"/>
      <c r="E24" s="238"/>
      <c r="F24" s="238"/>
      <c r="G24" s="238"/>
      <c r="H24" s="239"/>
    </row>
    <row r="25" spans="1:8" ht="14.45" customHeight="1">
      <c r="A25" s="240"/>
      <c r="B25" s="238"/>
      <c r="C25" s="238"/>
      <c r="D25" s="238"/>
      <c r="E25" s="238"/>
      <c r="F25" s="238"/>
      <c r="G25" s="238"/>
      <c r="H25" s="239"/>
    </row>
    <row r="26" spans="1:8" ht="14.45" customHeight="1">
      <c r="A26" s="240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240"/>
      <c r="B27" s="238"/>
      <c r="C27" s="238"/>
      <c r="D27" s="238"/>
      <c r="E27" s="238"/>
      <c r="F27" s="238"/>
      <c r="G27" s="238"/>
      <c r="H27" s="239"/>
    </row>
    <row r="28" spans="1:8" ht="14.45" customHeight="1">
      <c r="A28" s="240"/>
      <c r="B28" s="238"/>
      <c r="C28" s="238"/>
      <c r="D28" s="238"/>
      <c r="E28" s="238"/>
      <c r="F28" s="238"/>
      <c r="G28" s="238"/>
      <c r="H28" s="239"/>
    </row>
    <row r="29" spans="1:8" ht="14.45" customHeight="1">
      <c r="A29" s="240"/>
      <c r="B29" s="238"/>
      <c r="C29" s="238"/>
      <c r="D29" s="238"/>
      <c r="E29" s="238"/>
      <c r="F29" s="238"/>
      <c r="G29" s="238"/>
      <c r="H29" s="239"/>
    </row>
    <row r="30" spans="1:8" ht="14.45" customHeight="1">
      <c r="A30" s="240"/>
      <c r="B30" s="238"/>
      <c r="C30" s="238"/>
      <c r="D30" s="238"/>
      <c r="E30" s="238"/>
      <c r="F30" s="238"/>
      <c r="G30" s="238"/>
      <c r="H30" s="239"/>
    </row>
    <row r="31" spans="1:8" ht="14.45" customHeight="1">
      <c r="A31" s="240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240"/>
      <c r="B32" s="238"/>
      <c r="C32" s="238"/>
      <c r="D32" s="238"/>
      <c r="E32" s="238"/>
      <c r="F32" s="238"/>
      <c r="G32" s="238"/>
      <c r="H32" s="239"/>
    </row>
    <row r="33" spans="1:12" ht="14.45" customHeight="1">
      <c r="A33" s="240"/>
      <c r="B33" s="238"/>
      <c r="C33" s="238"/>
      <c r="D33" s="238"/>
      <c r="E33" s="238"/>
      <c r="F33" s="238"/>
      <c r="G33" s="238"/>
      <c r="H33" s="239"/>
    </row>
    <row r="34" spans="1:12" ht="14.45" customHeight="1">
      <c r="A34" s="240"/>
      <c r="B34" s="238"/>
      <c r="C34" s="238"/>
      <c r="D34" s="238"/>
      <c r="E34" s="238"/>
      <c r="F34" s="238"/>
      <c r="G34" s="238"/>
      <c r="H34" s="239"/>
    </row>
    <row r="35" spans="1:12" ht="14.45" customHeight="1">
      <c r="A35" s="240"/>
      <c r="B35" s="238"/>
      <c r="C35" s="238"/>
      <c r="D35" s="238"/>
      <c r="E35" s="238"/>
      <c r="F35" s="238"/>
      <c r="G35" s="238"/>
      <c r="H35" s="239"/>
    </row>
    <row r="36" spans="1:12" ht="14.45" customHeight="1">
      <c r="A36" s="240"/>
      <c r="B36" s="238"/>
      <c r="C36" s="238"/>
      <c r="D36" s="238"/>
      <c r="E36" s="238"/>
      <c r="F36" s="238"/>
      <c r="G36" s="238"/>
      <c r="H36" s="239"/>
    </row>
    <row r="37" spans="1:12" ht="14.45" customHeight="1">
      <c r="A37" s="240"/>
      <c r="B37" s="238"/>
      <c r="C37" s="238"/>
      <c r="D37" s="238"/>
      <c r="E37" s="238"/>
      <c r="F37" s="238"/>
      <c r="G37" s="238"/>
      <c r="H37" s="239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4" t="s">
        <v>474</v>
      </c>
      <c r="E40" s="235"/>
      <c r="F40" s="235"/>
      <c r="G40" s="235"/>
      <c r="H40" s="236"/>
    </row>
    <row r="41" spans="1:12" ht="14.45" customHeight="1">
      <c r="A41" s="37"/>
      <c r="B41" s="33"/>
      <c r="C41" s="148"/>
      <c r="D41" s="235"/>
      <c r="E41" s="235"/>
      <c r="F41" s="235"/>
      <c r="G41" s="235"/>
      <c r="H41" s="236"/>
    </row>
    <row r="42" spans="1:12" ht="14.45" customHeight="1">
      <c r="A42" s="37"/>
      <c r="B42" s="33"/>
      <c r="C42" s="148"/>
      <c r="D42" s="235"/>
      <c r="E42" s="235"/>
      <c r="F42" s="235"/>
      <c r="G42" s="235"/>
      <c r="H42" s="236"/>
    </row>
    <row r="43" spans="1:12" ht="14.45" customHeight="1">
      <c r="A43" s="37"/>
      <c r="B43" s="33"/>
      <c r="C43" s="148"/>
      <c r="D43" s="235"/>
      <c r="E43" s="235"/>
      <c r="F43" s="235"/>
      <c r="G43" s="235"/>
      <c r="H43" s="236"/>
    </row>
    <row r="44" spans="1:12" ht="14.45" customHeight="1">
      <c r="A44" s="37"/>
      <c r="B44" s="33"/>
      <c r="C44" s="148"/>
      <c r="D44" s="235"/>
      <c r="E44" s="235"/>
      <c r="F44" s="235"/>
      <c r="G44" s="235"/>
      <c r="H44" s="236"/>
      <c r="L44" s="200"/>
    </row>
    <row r="45" spans="1:12" ht="14.45" customHeight="1">
      <c r="A45" s="37"/>
      <c r="B45" s="33"/>
      <c r="C45" s="148"/>
      <c r="D45" s="235"/>
      <c r="E45" s="235"/>
      <c r="F45" s="235"/>
      <c r="G45" s="235"/>
      <c r="H45" s="236"/>
    </row>
    <row r="46" spans="1:12" ht="14.45" customHeight="1">
      <c r="A46" s="37"/>
      <c r="B46" s="33"/>
      <c r="C46" s="148"/>
      <c r="D46" s="235"/>
      <c r="E46" s="235"/>
      <c r="F46" s="235"/>
      <c r="G46" s="235"/>
      <c r="H46" s="236"/>
    </row>
    <row r="47" spans="1:12" ht="14.45" customHeight="1">
      <c r="A47" s="43"/>
      <c r="B47" s="18"/>
      <c r="C47" s="148"/>
      <c r="D47" s="235"/>
      <c r="E47" s="235"/>
      <c r="F47" s="235"/>
      <c r="G47" s="235"/>
      <c r="H47" s="236"/>
    </row>
    <row r="48" spans="1:12" ht="14.45" customHeight="1">
      <c r="A48" s="43"/>
      <c r="B48" s="18"/>
      <c r="C48" s="148"/>
      <c r="D48" s="235"/>
      <c r="E48" s="235"/>
      <c r="F48" s="235"/>
      <c r="G48" s="235"/>
      <c r="H48" s="236"/>
    </row>
    <row r="49" spans="1:8" ht="14.45" customHeight="1">
      <c r="A49" s="43"/>
      <c r="B49" s="18"/>
      <c r="C49" s="148"/>
      <c r="D49" s="235"/>
      <c r="E49" s="235"/>
      <c r="F49" s="235"/>
      <c r="G49" s="235"/>
      <c r="H49" s="236"/>
    </row>
    <row r="50" spans="1:8">
      <c r="A50" s="70" t="s">
        <v>267</v>
      </c>
      <c r="B50" s="71" t="s">
        <v>492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1" t="s">
        <v>476</v>
      </c>
      <c r="B52" s="222"/>
      <c r="C52" s="222"/>
      <c r="D52" s="222"/>
      <c r="E52" s="222"/>
      <c r="F52" s="223"/>
      <c r="G52" s="18"/>
      <c r="H52" s="44"/>
    </row>
    <row r="53" spans="1:8" ht="15" customHeight="1">
      <c r="A53" s="224"/>
      <c r="B53" s="225"/>
      <c r="C53" s="225"/>
      <c r="D53" s="225"/>
      <c r="E53" s="225"/>
      <c r="F53" s="226"/>
      <c r="G53" s="89" t="str">
        <f>IF(ISBLANK(H13),"",H13)</f>
        <v/>
      </c>
      <c r="H53" s="72"/>
    </row>
    <row r="54" spans="1:8">
      <c r="A54" s="227"/>
      <c r="B54" s="228"/>
      <c r="C54" s="228"/>
      <c r="D54" s="228"/>
      <c r="E54" s="228"/>
      <c r="F54" s="22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23" sqref="C2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44930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Манежнов С.В.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24387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56</v>
      </c>
    </row>
    <row r="7" spans="1:4">
      <c r="A7" s="43"/>
      <c r="B7" s="18"/>
      <c r="C7" s="124" t="s">
        <v>12</v>
      </c>
      <c r="D7" s="126">
        <f>КАГ!$B$14</f>
        <v>122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44930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482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2" t="s">
        <v>444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494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2" t="s">
        <v>343</v>
      </c>
      <c r="C17" s="168" t="s">
        <v>113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2" t="s">
        <v>481</v>
      </c>
      <c r="C18" s="168" t="s">
        <v>103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2" t="s">
        <v>480</v>
      </c>
      <c r="C19" s="168" t="s">
        <v>173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93" t="s">
        <v>480</v>
      </c>
      <c r="C20" s="168" t="s">
        <v>177</v>
      </c>
      <c r="D20" s="175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92" t="s">
        <v>344</v>
      </c>
      <c r="C21" s="168" t="s">
        <v>117</v>
      </c>
      <c r="D21" s="175">
        <v>1</v>
      </c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Launcher 6F AL 1</v>
      </c>
      <c r="U2" s="139" t="str">
        <f>IFERROR(INDEX(Расходка[Наименование расходного материала],MATCH(Расходка[№],Поиск_расходки[Индекс4],0)),"")</f>
        <v>Sion Black</v>
      </c>
      <c r="V2" s="139" t="str">
        <f>IFERROR(INDEX(Расходка[Наименование расходного материала],MATCH(Расходка[№],Поиск_расходки[Индекс5],0)),"")</f>
        <v>Euphora</v>
      </c>
      <c r="W2" s="139" t="str">
        <f>IFERROR(INDEX(Расходка[Наименование расходного материала],MATCH(Расходка[№],Поиск_расходки[Индекс6],0)),"")</f>
        <v>Колибри</v>
      </c>
      <c r="X2" s="139" t="str">
        <f>IFERROR(INDEX(Расходка[Наименование расходного материала],MATCH(Расходка[№],Поиск_расходки[Индекс7],0)),"")</f>
        <v>Resolute Onyx</v>
      </c>
      <c r="Y2" s="139" t="str">
        <f>IFERROR(INDEX(Расходка[Наименование расходного материала],MATCH(Расходка[№],Поиск_расходки[Индекс8],0)),"")</f>
        <v>Resolute Onyx</v>
      </c>
      <c r="Z2" s="139" t="str">
        <f>IFERROR(INDEX(Расходка[Наименование расходного материала],MATCH(Расходка[№],Поиск_расходки[Индекс9],0)),"")</f>
        <v>BMS, Integtity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475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Euphora</v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1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2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481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1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482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0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478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494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1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477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/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/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0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/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0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/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8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480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1</v>
      </c>
      <c r="L48" s="142">
        <f>IF(ISNUMBER(SEARCH('Карта учёта'!$B$20,Расходка[Наименование расходного материала])),MAX($L$1:L47)+1,0)</f>
        <v>1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1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0</v>
      </c>
      <c r="L57" s="142">
        <f>IF(ISNUMBER(SEARCH('Карта учёта'!$B$20,Расходка[Наименование расходного материала])),MAX($L$1:L56)+1,0)</f>
        <v>0</v>
      </c>
      <c r="M57" s="142">
        <f>IF(ISNUMBER(SEARCH('Карта учёта'!$B$21,Расходка[Наименование расходного материала])),MAX($M$1:M56)+1,0)</f>
        <v>0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1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2023-01-04T13:58:21Z</cp:lastPrinted>
  <dcterms:created xsi:type="dcterms:W3CDTF">2015-06-05T18:19:34Z</dcterms:created>
  <dcterms:modified xsi:type="dcterms:W3CDTF">2023-01-04T14:03:35Z</dcterms:modified>
</cp:coreProperties>
</file>