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1\04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M15" i="1" l="1"/>
  <c r="M16" i="1" s="1"/>
  <c r="M17" i="1" s="1"/>
  <c r="P59" i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N18" i="1"/>
  <c r="L17" i="1"/>
  <c r="K15" i="1"/>
  <c r="K16" i="1" s="1"/>
  <c r="K17" i="1" s="1"/>
  <c r="G15" i="1"/>
  <c r="J19" i="1" l="1"/>
  <c r="J20" i="1" s="1"/>
  <c r="J21" i="1" s="1"/>
  <c r="AD56" i="1"/>
  <c r="Q61" i="1"/>
  <c r="AD60" i="1"/>
  <c r="AD62" i="1"/>
  <c r="AD57" i="1"/>
  <c r="AD61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AD63" i="1" l="1"/>
  <c r="Q62" i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B59" i="1" l="1"/>
  <c r="O61" i="1"/>
  <c r="AB62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AB63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L25" i="1" l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V2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T56" i="1"/>
  <c r="T6" i="1"/>
  <c r="T9" i="1"/>
  <c r="T11" i="1"/>
  <c r="T22" i="1"/>
  <c r="T60" i="1"/>
  <c r="T55" i="1"/>
  <c r="T24" i="1"/>
  <c r="T29" i="1"/>
  <c r="T43" i="1"/>
  <c r="T45" i="1"/>
  <c r="T49" i="1"/>
  <c r="T35" i="1"/>
  <c r="M51" i="1"/>
  <c r="M52" i="1" s="1"/>
  <c r="M53" i="1" s="1"/>
  <c r="L50" i="1"/>
  <c r="T44" i="1" l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Z2" i="1"/>
  <c r="M59" i="1"/>
  <c r="M60" i="1" s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<sst xmlns="http://schemas.openxmlformats.org/spreadsheetml/2006/main" count="795" uniqueCount="495">
  <si>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</si>
  <si>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</si>
  <si>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</si>
  <si>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</si>
  <si>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</si>
  <si>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</si>
  <si>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</si>
  <si>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</si>
  <si>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</si>
  <si>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</si>
  <si>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</si>
  <si>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</si>
  <si>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</si>
  <si>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</si>
  <si>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</si>
  <si>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</si>
  <si>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</si>
  <si>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</si>
  <si>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</si>
  <si>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</si>
  <si>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</si>
  <si>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</si>
  <si>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</si>
  <si>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</si>
  <si>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</si>
  <si>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</si>
  <si>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</si>
  <si>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</si>
  <si>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</si>
  <si>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</si>
  <si>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</si>
  <si>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</si>
  <si>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</si>
  <si>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</si>
  <si>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</si>
  <si>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</si>
  <si>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</si>
  <si>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</si>
  <si>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</si>
  <si>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</si>
  <si>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</si>
  <si>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</si>
  <si>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</si>
  <si>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</si>
  <si>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</si>
  <si>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</si>
  <si>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</si>
  <si>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</si>
  <si>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</si>
  <si>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</si>
  <si>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</si>
  <si>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</si>
  <si>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</si>
  <si>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</si>
  <si>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</si>
  <si>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</si>
  <si>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</si>
  <si>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</si>
  <si>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</si>
  <si>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</si>
  <si>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</si>
  <si>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</si>
  <si>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</si>
  <si>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</si>
  <si>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</si>
  <si>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</si>
  <si>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</si>
  <si>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</si>
  <si>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</si>
  <si>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</si>
  <si>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</si>
  <si>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</si>
  <si>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</si>
  <si>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</si>
  <si>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</si>
  <si>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</si>
  <si>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</si>
  <si>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</si>
  <si>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</si>
  <si>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</si>
  <si>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</si>
  <si>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</si>
  <si>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</si>
  <si>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</si>
  <si>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</si>
  <si>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</si>
  <si>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</si>
  <si>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</si>
  <si>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</si>
  <si>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</si>
  <si>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</si>
  <si>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</si>
  <si>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</si>
  <si>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</si>
  <si>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</si>
  <si>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</si>
  <si>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</si>
  <si>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</si>
  <si>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</si>
  <si>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</si>
  <si>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</si>
  <si>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</si>
  <si>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</si>
  <si>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</si>
  <si>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</si>
  <si>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</si>
  <si>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</si>
  <si>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</si>
  <si>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</si>
  <si>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</si>
  <si>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</si>
  <si>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</si>
  <si>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</si>
  <si>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</si>
  <si>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</si>
  <si>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</si>
  <si>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</si>
  <si>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</si>
  <si>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</si>
  <si>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</si>
  <si>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</si>
  <si>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</si>
  <si>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</si>
  <si>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</si>
  <si>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</si>
  <si>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</si>
  <si>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</si>
  <si>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</si>
  <si>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</si>
  <si>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</si>
  <si>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</si>
  <si>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</si>
  <si>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</si>
  <si>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</si>
  <si>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</si>
  <si>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</si>
  <si>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</si>
  <si>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</si>
  <si>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</si>
  <si>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</si>
  <si>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</si>
  <si>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</si>
  <si>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</si>
  <si>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</si>
  <si>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</si>
  <si>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</si>
  <si>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</si>
  <si>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</si>
  <si>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</si>
  <si>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</si>
  <si>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</si>
  <si>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</si>
  <si>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</si>
  <si>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</si>
  <si>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</si>
  <si>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</si>
  <si>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</si>
  <si>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</si>
  <si>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</si>
  <si>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</si>
  <si>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</si>
  <si>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</si>
  <si>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</si>
  <si>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</si>
  <si>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</si>
  <si>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</si>
  <si>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</si>
  <si>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</si>
  <si>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</si>
  <si>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</si>
  <si>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</si>
  <si>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</si>
  <si>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</si>
  <si>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</si>
  <si>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</si>
  <si>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</si>
  <si>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</si>
  <si>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</si>
  <si>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</si>
  <si>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</si>
  <si>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</si>
  <si>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</si>
  <si>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</si>
  <si>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</si>
  <si>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</si>
  <si>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</si>
  <si>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</si>
  <si>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</si>
  <si>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</si>
  <si>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</si>
  <si>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</si>
  <si>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</si>
  <si>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</si>
  <si>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</si>
  <si>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</si>
  <si>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</si>
  <si>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</si>
  <si>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</si>
  <si>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</si>
  <si>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</si>
  <si>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</si>
  <si>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</si>
  <si>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</si>
  <si>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</si>
  <si>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</si>
  <si>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</si>
  <si>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</si>
  <si>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</si>
  <si>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</si>
  <si>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</si>
  <si>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</si>
  <si>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</si>
  <si>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</si>
  <si>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</si>
  <si>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</si>
  <si>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</si>
  <si>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</si>
  <si>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</si>
  <si>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</si>
  <si>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</si>
  <si>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</si>
  <si>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</si>
  <si>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</si>
  <si>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</si>
  <si>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</si>
  <si>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</si>
  <si>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</si>
  <si>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</si>
  <si>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</si>
  <si>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</si>
  <si>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</si>
  <si>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</si>
  <si>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</si>
  <si>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</si>
  <si>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</si>
  <si>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</si>
  <si>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</si>
  <si>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</si>
  <si>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</si>
  <si>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</si>
  <si>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</si>
  <si>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</si>
  <si>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</si>
  <si>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</si>
  <si>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</si>
  <si>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</si>
  <si>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</si>
  <si>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</si>
  <si>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</si>
  <si>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</si>
  <si>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</si>
  <si>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</si>
  <si>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</si>
  <si>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</si>
  <si>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</si>
  <si>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</si>
  <si>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</si>
  <si>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</si>
  <si>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</si>
  <si>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</si>
  <si>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</si>
  <si>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</si>
  <si>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</si>
  <si>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</si>
  <si>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</si>
  <si>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</si>
  <si>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</si>
  <si>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</si>
  <si>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</si>
  <si>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</si>
  <si>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</si>
  <si>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</si>
  <si>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</si>
  <si>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</si>
  <si>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</si>
  <si>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</si>
  <si>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</si>
  <si>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</si>
  <si>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</si>
  <si>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</si>
  <si>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</si>
  <si>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</si>
  <si>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</si>
  <si>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</si>
  <si>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</si>
  <si>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</si>
  <si>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</si>
  <si>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</si>
  <si>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</si>
  <si>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</si>
  <si>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</si>
  <si>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</si>
  <si>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</si>
  <si>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</si>
  <si>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</si>
  <si>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</si>
  <si>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</si>
  <si>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</si>
  <si>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</si>
  <si>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</si>
  <si>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</si>
  <si>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</si>
  <si>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</si>
  <si>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</si>
  <si>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</si>
  <si>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</si>
  <si>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</si>
  <si>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</si>
  <si>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</si>
  <si>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</si>
  <si>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</si>
  <si>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</si>
  <si>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</si>
  <si>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</si>
  <si>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</si>
  <si>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</si>
  <si>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</si>
  <si>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</si>
  <si>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</si>
  <si>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</si>
  <si>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</si>
  <si>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</si>
  <si>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</si>
  <si>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</si>
  <si>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</si>
  <si>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</si>
  <si>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</si>
  <si>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</si>
  <si>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</si>
  <si>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</si>
  <si>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</si>
  <si>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</si>
  <si>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</si>
  <si>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</si>
  <si>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</si>
  <si>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</si>
  <si>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</si>
  <si>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</si>
  <si>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</si>
  <si>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</si>
  <si>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</si>
  <si>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</si>
  <si>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</si>
  <si>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</si>
  <si>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</si>
  <si>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</si>
  <si>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</si>
  <si>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</si>
  <si>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</si>
  <si>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</si>
  <si>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</si>
  <si>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</si>
  <si>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</si>
  <si>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</si>
  <si>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</si>
  <si>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</si>
  <si>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</si>
  <si>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</si>
  <si>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</si>
  <si>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</si>
  <si>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</si>
  <si>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</si>
  <si>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</si>
  <si>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</si>
  <si>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</si>
  <si>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</si>
  <si>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</si>
  <si>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</si>
  <si>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</si>
  <si>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</si>
  <si>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</si>
  <si>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</si>
  <si>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</si>
  <si>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</si>
  <si>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</si>
  <si>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</si>
  <si>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</si>
  <si>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</si>
  <si>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</si>
  <si>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</si>
  <si>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</si>
  <si>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</si>
  <si>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</si>
  <si>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</si>
  <si>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</si>
  <si>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</si>
  <si>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</si>
  <si>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</si>
  <si>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</si>
  <si>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</si>
  <si>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</si>
  <si>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</si>
  <si>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</si>
  <si>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</si>
  <si>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</si>
  <si>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</si>
  <si>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</si>
  <si>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</si>
  <si>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</si>
  <si>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</si>
  <si>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</si>
  <si>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</si>
  <si>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</si>
  <si>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</si>
  <si>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</si>
  <si>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</si>
  <si>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</si>
  <si>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</si>
  <si>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</si>
  <si>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</si>
  <si>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</si>
  <si>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</si>
  <si>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</si>
  <si>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</si>
  <si>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</si>
  <si>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</si>
  <si>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</si>
  <si>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</si>
  <si>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</si>
  <si>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</si>
  <si>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</si>
  <si>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</si>
  <si>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</si>
  <si>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</si>
  <si>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</si>
  <si>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</si>
  <si>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</si>
  <si>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</si>
  <si>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</si>
  <si>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</si>
  <si>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</si>
  <si>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</si>
  <si>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</si>
  <si>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</si>
  <si>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</si>
  <si>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</si>
  <si>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</si>
  <si>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</si>
  <si>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</si>
  <si>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</si>
  <si>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</si>
  <si>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</si>
  <si>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</si>
  <si>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</si>
  <si>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</si>
  <si>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</si>
  <si>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</si>
  <si>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</si>
  <si>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</si>
  <si>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</si>
  <si>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</si>
  <si>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</si>
  <si>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</si>
  <si>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</si>
  <si>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</si>
  <si>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</si>
  <si>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</si>
  <si>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</si>
  <si>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</si>
  <si>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</si>
  <si>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</si>
  <si>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</si>
  <si>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</si>
  <si>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</si>
  <si>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</si>
  <si>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</si>
  <si>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</si>
  <si>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</si>
  <si>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</si>
  <si>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</si>
  <si>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</si>
  <si>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</si>
  <si>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</si>
  <si>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 xml:space="preserve">1. Контроль места пункции, повязка  на руке до 6 ч. 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</si>
  <si>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</si>
  <si>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</si>
  <si>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</si>
  <si>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</si>
  <si>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</si>
  <si>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Resolute Onyx</t>
  </si>
  <si>
    <t>Колибри</t>
  </si>
  <si>
    <t>Lepu Medical</t>
  </si>
  <si>
    <t>50 ml</t>
  </si>
  <si>
    <t xml:space="preserve">Заведующий отделения: Д.В. Карчевский </t>
  </si>
  <si>
    <t>Sion Black</t>
  </si>
  <si>
    <t xml:space="preserve">Сбалансированный </t>
  </si>
  <si>
    <t>короткий, проходим.</t>
  </si>
  <si>
    <t>Смуров А.И.</t>
  </si>
  <si>
    <t>ОКС с ↑ ST</t>
  </si>
  <si>
    <t>06:00</t>
  </si>
  <si>
    <t xml:space="preserve">нестабильный стеноз проксимального сегмента 70%,TTG1. Антеградный кровоток кровоток TIMI III. </t>
  </si>
  <si>
    <t xml:space="preserve">проходим, контуры ровные. Антеградный кровоток кровоток TIMI III. </t>
  </si>
  <si>
    <t>С учётом клинических данных совместно с деж.кардиологом Потаповой А.Н. принято решение  о выполнении экстренной реваскуляризации ПНА</t>
  </si>
  <si>
    <t>150 ml</t>
  </si>
  <si>
    <t>Устье ствола ЛКА катетеризировано проводниковым катетером Launcher EBU 3.56Fr. Коронарный проводник Sion Black заведен в дистальный сегмент ПНА. В зону нестабильного стеноза проксимального сегмента  имплантирован DES Resolute Integrity 3,5-18 мм, давлением 18 атм. На контрольной съёмке стент имплантирован оптимально, признаков диссекции и тромбоза нет, антеградный кровток TIMI III.  Ангиографический удовлетворительный.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</si>
</sst>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4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/>
    <xf numFmtId="0" fontId="0" fillId="0" borderId="0" xfId="0" applyAlignment="1">
      <alignment horizontal="center" vertical="top"/>
    </xf>
    <xf numFmtId="0" fontId="16" fillId="0" borderId="0" xfId="0" applyFont="1"/>
    <xf numFmtId="0" fontId="59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Border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K41" sqref="K4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8" t="s">
        <v>276</v>
      </c>
      <c r="B6" s="209"/>
      <c r="C6" s="209"/>
      <c r="D6" s="209"/>
      <c r="E6" s="209"/>
      <c r="F6" s="209"/>
      <c r="G6" s="209"/>
      <c r="H6" s="210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44930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0.86111111111111116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0.86458333333333337</v>
      </c>
      <c r="C10" s="61"/>
      <c r="D10" s="116" t="s">
        <v>235</v>
      </c>
      <c r="E10" s="112"/>
      <c r="F10" s="112"/>
      <c r="G10" s="29" t="s">
        <v>340</v>
      </c>
      <c r="H10" s="31"/>
    </row>
    <row r="11" spans="1:8" ht="18" thickTop="1" thickBot="1">
      <c r="A11" s="106" t="s">
        <v>255</v>
      </c>
      <c r="B11" s="107" t="s">
        <v>487</v>
      </c>
      <c r="C11" s="62"/>
      <c r="D11" s="116" t="s">
        <v>232</v>
      </c>
      <c r="E11" s="112"/>
      <c r="F11" s="112"/>
      <c r="G11" s="29" t="s">
        <v>317</v>
      </c>
      <c r="H11" s="31"/>
    </row>
    <row r="12" spans="1:8" ht="16.5" thickTop="1">
      <c r="A12" s="97" t="s">
        <v>8</v>
      </c>
      <c r="B12" s="98">
        <v>26347</v>
      </c>
      <c r="C12" s="63"/>
      <c r="D12" s="116" t="s">
        <v>369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50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146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488</v>
      </c>
      <c r="C16" s="18"/>
      <c r="D16" s="41"/>
      <c r="E16" s="41"/>
      <c r="F16" s="41"/>
      <c r="G16" s="159" t="s">
        <v>489</v>
      </c>
      <c r="H16" s="117">
        <v>737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485</v>
      </c>
      <c r="C18" s="18"/>
      <c r="D18" s="33" t="s">
        <v>273</v>
      </c>
      <c r="E18" s="33"/>
      <c r="F18" s="33"/>
      <c r="G18" s="101" t="s">
        <v>252</v>
      </c>
      <c r="H18" s="102" t="s">
        <v>468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11" t="s">
        <v>486</v>
      </c>
      <c r="C20" s="212"/>
      <c r="D20" s="212"/>
      <c r="E20" s="212"/>
      <c r="F20" s="212"/>
      <c r="G20" s="212"/>
      <c r="H20" s="213"/>
    </row>
    <row r="21" spans="1:8">
      <c r="A21" s="66"/>
      <c r="B21" s="214"/>
      <c r="C21" s="214"/>
      <c r="D21" s="214"/>
      <c r="E21" s="214"/>
      <c r="F21" s="214"/>
      <c r="G21" s="214"/>
      <c r="H21" s="215"/>
    </row>
    <row r="22" spans="1:8" ht="15.6" customHeight="1">
      <c r="A22" s="67" t="s">
        <v>334</v>
      </c>
      <c r="B22" s="216" t="s">
        <v>490</v>
      </c>
      <c r="C22" s="216"/>
      <c r="D22" s="216"/>
      <c r="E22" s="216"/>
      <c r="F22" s="216"/>
      <c r="G22" s="216"/>
      <c r="H22" s="217"/>
    </row>
    <row r="23" spans="1:8" ht="14.45" customHeight="1">
      <c r="A23" s="43"/>
      <c r="B23" s="211"/>
      <c r="C23" s="211"/>
      <c r="D23" s="211"/>
      <c r="E23" s="211"/>
      <c r="F23" s="211"/>
      <c r="G23" s="211"/>
      <c r="H23" s="218"/>
    </row>
    <row r="24" spans="1:8" ht="14.45" customHeight="1">
      <c r="A24" s="68"/>
      <c r="B24" s="211"/>
      <c r="C24" s="211"/>
      <c r="D24" s="211"/>
      <c r="E24" s="211"/>
      <c r="F24" s="211"/>
      <c r="G24" s="211"/>
      <c r="H24" s="218"/>
    </row>
    <row r="25" spans="1:8" ht="14.45" customHeight="1">
      <c r="A25" s="43"/>
      <c r="B25" s="211"/>
      <c r="C25" s="211"/>
      <c r="D25" s="211"/>
      <c r="E25" s="211"/>
      <c r="F25" s="211"/>
      <c r="G25" s="211"/>
      <c r="H25" s="218"/>
    </row>
    <row r="26" spans="1:8" ht="14.45" customHeight="1">
      <c r="A26" s="45"/>
      <c r="B26" s="219"/>
      <c r="C26" s="219"/>
      <c r="D26" s="219"/>
      <c r="E26" s="219"/>
      <c r="F26" s="219"/>
      <c r="G26" s="219"/>
      <c r="H26" s="220"/>
    </row>
    <row r="27" spans="1:8" ht="14.45" customHeight="1">
      <c r="A27" s="67" t="s">
        <v>335</v>
      </c>
      <c r="B27" s="216" t="s">
        <v>491</v>
      </c>
      <c r="C27" s="216"/>
      <c r="D27" s="216"/>
      <c r="E27" s="216"/>
      <c r="F27" s="216"/>
      <c r="G27" s="216"/>
      <c r="H27" s="217"/>
    </row>
    <row r="28" spans="1:8" ht="15.6" customHeight="1">
      <c r="A28" s="43"/>
      <c r="B28" s="211"/>
      <c r="C28" s="211"/>
      <c r="D28" s="211"/>
      <c r="E28" s="211"/>
      <c r="F28" s="211"/>
      <c r="G28" s="211"/>
      <c r="H28" s="218"/>
    </row>
    <row r="29" spans="1:8" ht="14.45" customHeight="1">
      <c r="A29" s="43"/>
      <c r="B29" s="211"/>
      <c r="C29" s="211"/>
      <c r="D29" s="211"/>
      <c r="E29" s="211"/>
      <c r="F29" s="211"/>
      <c r="G29" s="211"/>
      <c r="H29" s="218"/>
    </row>
    <row r="30" spans="1:8" ht="14.45" customHeight="1">
      <c r="A30" s="37"/>
      <c r="B30" s="211"/>
      <c r="C30" s="211"/>
      <c r="D30" s="211"/>
      <c r="E30" s="211"/>
      <c r="F30" s="211"/>
      <c r="G30" s="211"/>
      <c r="H30" s="218"/>
    </row>
    <row r="31" spans="1:8" ht="14.45" customHeight="1">
      <c r="A31" s="38"/>
      <c r="B31" s="219"/>
      <c r="C31" s="219"/>
      <c r="D31" s="219"/>
      <c r="E31" s="219"/>
      <c r="F31" s="219"/>
      <c r="G31" s="219"/>
      <c r="H31" s="220"/>
    </row>
    <row r="32" spans="1:8" ht="14.45" customHeight="1">
      <c r="A32" s="67" t="s">
        <v>336</v>
      </c>
      <c r="B32" s="216" t="s">
        <v>491</v>
      </c>
      <c r="C32" s="216"/>
      <c r="D32" s="216"/>
      <c r="E32" s="216"/>
      <c r="F32" s="216"/>
      <c r="G32" s="216"/>
      <c r="H32" s="217"/>
    </row>
    <row r="33" spans="1:8" ht="14.45" customHeight="1">
      <c r="A33" s="43"/>
      <c r="B33" s="211"/>
      <c r="C33" s="211"/>
      <c r="D33" s="211"/>
      <c r="E33" s="211"/>
      <c r="F33" s="211"/>
      <c r="G33" s="211"/>
      <c r="H33" s="218"/>
    </row>
    <row r="34" spans="1:8" ht="15.6" customHeight="1">
      <c r="A34" s="43"/>
      <c r="B34" s="211"/>
      <c r="C34" s="211"/>
      <c r="D34" s="211"/>
      <c r="E34" s="211"/>
      <c r="F34" s="211"/>
      <c r="G34" s="211"/>
      <c r="H34" s="218"/>
    </row>
    <row r="35" spans="1:8" ht="14.45" customHeight="1">
      <c r="A35" s="43"/>
      <c r="B35" s="211"/>
      <c r="C35" s="211"/>
      <c r="D35" s="211"/>
      <c r="E35" s="211"/>
      <c r="F35" s="211"/>
      <c r="G35" s="211"/>
      <c r="H35" s="218"/>
    </row>
    <row r="36" spans="1:8" ht="15.6" customHeight="1">
      <c r="A36" s="151"/>
      <c r="B36" s="211"/>
      <c r="C36" s="211"/>
      <c r="D36" s="211"/>
      <c r="E36" s="211"/>
      <c r="F36" s="211"/>
      <c r="G36" s="211"/>
      <c r="H36" s="218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6"/>
      <c r="F38" s="206"/>
      <c r="G38" s="206"/>
      <c r="H38" s="207"/>
    </row>
    <row r="39" spans="1:8" ht="14.45" customHeight="1">
      <c r="A39" s="40"/>
      <c r="B39" s="147"/>
      <c r="C39" s="153"/>
      <c r="D39" s="206"/>
      <c r="E39" s="206"/>
      <c r="F39" s="206"/>
      <c r="G39" s="206"/>
      <c r="H39" s="207"/>
    </row>
    <row r="40" spans="1:8" ht="14.45" customHeight="1">
      <c r="A40" s="40"/>
      <c r="B40" s="147"/>
      <c r="C40" s="153"/>
      <c r="D40" s="206"/>
      <c r="E40" s="206"/>
      <c r="F40" s="206"/>
      <c r="G40" s="206"/>
      <c r="H40" s="207"/>
    </row>
    <row r="41" spans="1:8" ht="14.45" customHeight="1">
      <c r="A41" s="40"/>
      <c r="B41" s="147"/>
      <c r="C41" s="153"/>
      <c r="D41" s="206"/>
      <c r="E41" s="206"/>
      <c r="F41" s="206"/>
      <c r="G41" s="206"/>
      <c r="H41" s="207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1" t="s">
        <v>492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267</v>
      </c>
      <c r="B51" s="71" t="s">
        <v>482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4" zoomScaleNormal="100" zoomScaleSheetLayoutView="100" zoomScalePageLayoutView="90" workbookViewId="0">
      <selection activeCell="L35" sqref="L3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31" t="s">
        <v>271</v>
      </c>
      <c r="B6" s="232"/>
      <c r="C6" s="232"/>
      <c r="D6" s="232"/>
      <c r="E6" s="232"/>
      <c r="F6" s="232"/>
      <c r="G6" s="232"/>
      <c r="H6" s="233"/>
    </row>
    <row r="7" spans="1:8" ht="21.6" customHeight="1">
      <c r="A7" s="231"/>
      <c r="B7" s="232"/>
      <c r="C7" s="232"/>
      <c r="D7" s="232"/>
      <c r="E7" s="232"/>
      <c r="F7" s="232"/>
      <c r="G7" s="232"/>
      <c r="H7" s="23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30" t="s">
        <v>284</v>
      </c>
      <c r="D8" s="230"/>
      <c r="E8" s="230"/>
      <c r="F8" s="83">
        <v>1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30"/>
      <c r="D9" s="230"/>
      <c r="E9" s="230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30"/>
      <c r="D10" s="230"/>
      <c r="E10" s="23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44930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0.86458333333333337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0.88194444444444453</v>
      </c>
      <c r="C14" s="63"/>
      <c r="D14" s="116" t="s">
        <v>235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Смуров А.И.</v>
      </c>
      <c r="C15" s="18"/>
      <c r="D15" s="116" t="s">
        <v>232</v>
      </c>
      <c r="E15" s="112"/>
      <c r="F15" s="112"/>
      <c r="G15" s="96" t="str">
        <f>КАГ!G11</f>
        <v>Молотков А.В.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26347</v>
      </c>
      <c r="C16" s="18"/>
      <c r="D16" s="116" t="s">
        <v>369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50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146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06:00</v>
      </c>
      <c r="H20" s="118">
        <f>КАГ!H16</f>
        <v>737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0.87111111111111117</v>
      </c>
    </row>
    <row r="23" spans="1:8" ht="14.45" customHeight="1">
      <c r="A23" s="237" t="s">
        <v>494</v>
      </c>
      <c r="B23" s="238"/>
      <c r="C23" s="238"/>
      <c r="D23" s="238"/>
      <c r="E23" s="238"/>
      <c r="F23" s="238"/>
      <c r="G23" s="238"/>
      <c r="H23" s="239"/>
    </row>
    <row r="24" spans="1:8" ht="14.45" customHeight="1">
      <c r="A24" s="240"/>
      <c r="B24" s="238"/>
      <c r="C24" s="238"/>
      <c r="D24" s="238"/>
      <c r="E24" s="238"/>
      <c r="F24" s="238"/>
      <c r="G24" s="238"/>
      <c r="H24" s="239"/>
    </row>
    <row r="25" spans="1:8" ht="14.45" customHeight="1">
      <c r="A25" s="240"/>
      <c r="B25" s="238"/>
      <c r="C25" s="238"/>
      <c r="D25" s="238"/>
      <c r="E25" s="238"/>
      <c r="F25" s="238"/>
      <c r="G25" s="238"/>
      <c r="H25" s="239"/>
    </row>
    <row r="26" spans="1:8" ht="14.45" customHeight="1">
      <c r="A26" s="240"/>
      <c r="B26" s="238"/>
      <c r="C26" s="238"/>
      <c r="D26" s="238"/>
      <c r="E26" s="238"/>
      <c r="F26" s="238"/>
      <c r="G26" s="238"/>
      <c r="H26" s="239"/>
    </row>
    <row r="27" spans="1:8" ht="14.45" customHeight="1">
      <c r="A27" s="240"/>
      <c r="B27" s="238"/>
      <c r="C27" s="238"/>
      <c r="D27" s="238"/>
      <c r="E27" s="238"/>
      <c r="F27" s="238"/>
      <c r="G27" s="238"/>
      <c r="H27" s="239"/>
    </row>
    <row r="28" spans="1:8" ht="14.45" customHeight="1">
      <c r="A28" s="240"/>
      <c r="B28" s="238"/>
      <c r="C28" s="238"/>
      <c r="D28" s="238"/>
      <c r="E28" s="238"/>
      <c r="F28" s="238"/>
      <c r="G28" s="238"/>
      <c r="H28" s="239"/>
    </row>
    <row r="29" spans="1:8" ht="14.45" customHeight="1">
      <c r="A29" s="240"/>
      <c r="B29" s="238"/>
      <c r="C29" s="238"/>
      <c r="D29" s="238"/>
      <c r="E29" s="238"/>
      <c r="F29" s="238"/>
      <c r="G29" s="238"/>
      <c r="H29" s="239"/>
    </row>
    <row r="30" spans="1:8" ht="14.45" customHeight="1">
      <c r="A30" s="240"/>
      <c r="B30" s="238"/>
      <c r="C30" s="238"/>
      <c r="D30" s="238"/>
      <c r="E30" s="238"/>
      <c r="F30" s="238"/>
      <c r="G30" s="238"/>
      <c r="H30" s="239"/>
    </row>
    <row r="31" spans="1:8" ht="14.45" customHeight="1">
      <c r="A31" s="240"/>
      <c r="B31" s="238"/>
      <c r="C31" s="238"/>
      <c r="D31" s="238"/>
      <c r="E31" s="238"/>
      <c r="F31" s="238"/>
      <c r="G31" s="238"/>
      <c r="H31" s="239"/>
    </row>
    <row r="32" spans="1:8" ht="14.45" customHeight="1">
      <c r="A32" s="240"/>
      <c r="B32" s="238"/>
      <c r="C32" s="238"/>
      <c r="D32" s="238"/>
      <c r="E32" s="238"/>
      <c r="F32" s="238"/>
      <c r="G32" s="238"/>
      <c r="H32" s="239"/>
    </row>
    <row r="33" spans="1:12" ht="14.45" customHeight="1">
      <c r="A33" s="240"/>
      <c r="B33" s="238"/>
      <c r="C33" s="238"/>
      <c r="D33" s="238"/>
      <c r="E33" s="238"/>
      <c r="F33" s="238"/>
      <c r="G33" s="238"/>
      <c r="H33" s="239"/>
    </row>
    <row r="34" spans="1:12" ht="14.45" customHeight="1">
      <c r="A34" s="240"/>
      <c r="B34" s="238"/>
      <c r="C34" s="238"/>
      <c r="D34" s="238"/>
      <c r="E34" s="238"/>
      <c r="F34" s="238"/>
      <c r="G34" s="238"/>
      <c r="H34" s="239"/>
    </row>
    <row r="35" spans="1:12" ht="14.45" customHeight="1">
      <c r="A35" s="240"/>
      <c r="B35" s="238"/>
      <c r="C35" s="238"/>
      <c r="D35" s="238"/>
      <c r="E35" s="238"/>
      <c r="F35" s="238"/>
      <c r="G35" s="238"/>
      <c r="H35" s="239"/>
    </row>
    <row r="36" spans="1:12" ht="14.45" customHeight="1">
      <c r="A36" s="240"/>
      <c r="B36" s="238"/>
      <c r="C36" s="238"/>
      <c r="D36" s="238"/>
      <c r="E36" s="238"/>
      <c r="F36" s="238"/>
      <c r="G36" s="238"/>
      <c r="H36" s="239"/>
    </row>
    <row r="37" spans="1:12" ht="14.45" customHeight="1">
      <c r="A37" s="240"/>
      <c r="B37" s="238"/>
      <c r="C37" s="238"/>
      <c r="D37" s="238"/>
      <c r="E37" s="238"/>
      <c r="F37" s="238"/>
      <c r="G37" s="238"/>
      <c r="H37" s="239"/>
    </row>
    <row r="38" spans="1:12" ht="14.45" customHeight="1">
      <c r="A38" s="81" t="s">
        <v>463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34" t="s">
        <v>473</v>
      </c>
      <c r="E40" s="235"/>
      <c r="F40" s="235"/>
      <c r="G40" s="235"/>
      <c r="H40" s="236"/>
    </row>
    <row r="41" spans="1:12" ht="14.45" customHeight="1">
      <c r="A41" s="37"/>
      <c r="B41" s="33"/>
      <c r="C41" s="148"/>
      <c r="D41" s="235"/>
      <c r="E41" s="235"/>
      <c r="F41" s="235"/>
      <c r="G41" s="235"/>
      <c r="H41" s="236"/>
    </row>
    <row r="42" spans="1:12" ht="14.45" customHeight="1">
      <c r="A42" s="37"/>
      <c r="B42" s="33"/>
      <c r="C42" s="148"/>
      <c r="D42" s="235"/>
      <c r="E42" s="235"/>
      <c r="F42" s="235"/>
      <c r="G42" s="235"/>
      <c r="H42" s="236"/>
    </row>
    <row r="43" spans="1:12" ht="14.45" customHeight="1">
      <c r="A43" s="37"/>
      <c r="B43" s="33"/>
      <c r="C43" s="148"/>
      <c r="D43" s="235"/>
      <c r="E43" s="235"/>
      <c r="F43" s="235"/>
      <c r="G43" s="235"/>
      <c r="H43" s="236"/>
    </row>
    <row r="44" spans="1:12" ht="14.45" customHeight="1">
      <c r="A44" s="37"/>
      <c r="B44" s="33"/>
      <c r="C44" s="148"/>
      <c r="D44" s="235"/>
      <c r="E44" s="235"/>
      <c r="F44" s="235"/>
      <c r="G44" s="235"/>
      <c r="H44" s="236"/>
      <c r="L44" s="200"/>
    </row>
    <row r="45" spans="1:12" ht="14.45" customHeight="1">
      <c r="A45" s="37"/>
      <c r="B45" s="33"/>
      <c r="C45" s="148"/>
      <c r="D45" s="235"/>
      <c r="E45" s="235"/>
      <c r="F45" s="235"/>
      <c r="G45" s="235"/>
      <c r="H45" s="236"/>
    </row>
    <row r="46" spans="1:12" ht="14.45" customHeight="1">
      <c r="A46" s="37"/>
      <c r="B46" s="33"/>
      <c r="C46" s="148"/>
      <c r="D46" s="235"/>
      <c r="E46" s="235"/>
      <c r="F46" s="235"/>
      <c r="G46" s="235"/>
      <c r="H46" s="236"/>
    </row>
    <row r="47" spans="1:12" ht="14.45" customHeight="1">
      <c r="A47" s="43"/>
      <c r="B47" s="18"/>
      <c r="C47" s="148"/>
      <c r="D47" s="235"/>
      <c r="E47" s="235"/>
      <c r="F47" s="235"/>
      <c r="G47" s="235"/>
      <c r="H47" s="236"/>
    </row>
    <row r="48" spans="1:12" ht="14.45" customHeight="1">
      <c r="A48" s="43"/>
      <c r="B48" s="18"/>
      <c r="C48" s="148"/>
      <c r="D48" s="235"/>
      <c r="E48" s="235"/>
      <c r="F48" s="235"/>
      <c r="G48" s="235"/>
      <c r="H48" s="236"/>
    </row>
    <row r="49" spans="1:8" ht="14.45" customHeight="1">
      <c r="A49" s="43"/>
      <c r="B49" s="18"/>
      <c r="C49" s="148"/>
      <c r="D49" s="235"/>
      <c r="E49" s="235"/>
      <c r="F49" s="235"/>
      <c r="G49" s="235"/>
      <c r="H49" s="236"/>
    </row>
    <row r="50" spans="1:8">
      <c r="A50" s="70" t="s">
        <v>267</v>
      </c>
      <c r="B50" s="71" t="s">
        <v>493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21" t="s">
        <v>475</v>
      </c>
      <c r="B52" s="222"/>
      <c r="C52" s="222"/>
      <c r="D52" s="222"/>
      <c r="E52" s="222"/>
      <c r="F52" s="223"/>
      <c r="G52" s="18"/>
      <c r="H52" s="44"/>
    </row>
    <row r="53" spans="1:8" ht="15" customHeight="1">
      <c r="A53" s="224"/>
      <c r="B53" s="225"/>
      <c r="C53" s="225"/>
      <c r="D53" s="225"/>
      <c r="E53" s="225"/>
      <c r="F53" s="226"/>
      <c r="G53" s="89" t="str">
        <f>IF(ISBLANK(H13),"",H13)</f>
        <v/>
      </c>
      <c r="H53" s="72"/>
    </row>
    <row r="54" spans="1:8">
      <c r="A54" s="227"/>
      <c r="B54" s="228"/>
      <c r="C54" s="228"/>
      <c r="D54" s="228"/>
      <c r="E54" s="228"/>
      <c r="F54" s="229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6" sqref="G16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44930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Смуров А.И.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26347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50</v>
      </c>
    </row>
    <row r="7" spans="1:4">
      <c r="A7" s="43"/>
      <c r="B7" s="18"/>
      <c r="C7" s="124" t="s">
        <v>12</v>
      </c>
      <c r="D7" s="126">
        <f>КАГ!$B$14</f>
        <v>146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44930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481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400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484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2" t="s">
        <v>398</v>
      </c>
      <c r="C16" s="168" t="s">
        <v>161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2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2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483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471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8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459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0" zoomScaleNormal="100" workbookViewId="0">
      <selection activeCell="C49" sqref="C4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449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Sion Black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474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 xml:space="preserve">Medtronic Export Advance </v>
      </c>
      <c r="W3" s="139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>Euphora</v>
      </c>
      <c r="W4" s="139" t="str">
        <f>IFERROR(INDEX(Расходка[Наименование расходного материала],MATCH(Расходка[№],Поиск_расходки[Индекс6],0)),"")</f>
        <v>Euphora</v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>NC Accuforce</v>
      </c>
      <c r="W5" s="139" t="str">
        <f>IFERROR(INDEX(Расходка[Наименование расходного материала],MATCH(Расходка[№],Поиск_расходки[Индекс6],0)),"")</f>
        <v>NC Accuforce</v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>NC Euphora</v>
      </c>
      <c r="W6" s="139" t="str">
        <f>IFERROR(INDEX(Расходка[Наименование расходного материала],MATCH(Расходка[№],Поиск_расходки[Индекс6],0)),"")</f>
        <v>NC Euphora</v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>Sapphire</v>
      </c>
      <c r="W7" s="139" t="str">
        <f>IFERROR(INDEX(Расходка[Наименование расходного материала],MATCH(Расходка[№],Поиск_расходки[Индекс6],0)),"")</f>
        <v>Sapphire</v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>Sprinter Legend</v>
      </c>
      <c r="W8" s="139" t="str">
        <f>IFERROR(INDEX(Расходка[Наименование расходного материала],MATCH(Расходка[№],Поиск_расходки[Индекс6],0)),"")</f>
        <v>Sprinter Legend</v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454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>SubMarine Rapido, Invatec</v>
      </c>
      <c r="W9" s="139" t="str">
        <f>IFERROR(INDEX(Расходка[Наименование расходного материала],MATCH(Расходка[№],Поиск_расходки[Индекс6],0)),"")</f>
        <v>SubMarine Rapido, Invatec</v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5</v>
      </c>
      <c r="C10" t="s">
        <v>480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>Колибри</v>
      </c>
      <c r="W10" s="139" t="str">
        <f>IFERROR(INDEX(Расходка[Наименование расходного материала],MATCH(Расходка[№],Поиск_расходки[Индекс6],0)),"")</f>
        <v>Колибри</v>
      </c>
      <c r="X10" s="139" t="str">
        <f>IFERROR(INDEX(Расходка[Наименование расходного материала],MATCH(Расходка[№],Поиск_расходки[Индекс7],0)),"")</f>
        <v>Колибри</v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>Nitrex 260</v>
      </c>
      <c r="W11" s="139" t="str">
        <f>IFERROR(INDEX(Расходка[Наименование расходного материала],MATCH(Расходка[№],Поиск_расходки[Индекс6],0)),"")</f>
        <v>Nitrex 260</v>
      </c>
      <c r="X11" s="139" t="str">
        <f>IFERROR(INDEX(Расходка[Наименование расходного материала],MATCH(Расходка[№],Поиск_расходки[Индекс7],0)),"")</f>
        <v>Nitrex 260</v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175</v>
      </c>
      <c r="AI11" s="2" t="s">
        <v>90</v>
      </c>
      <c r="AJ11" s="199" t="s">
        <v>450</v>
      </c>
      <c r="AM11" t="s">
        <v>378</v>
      </c>
    </row>
    <row r="12" spans="1:39">
      <c r="A12">
        <v>11</v>
      </c>
      <c r="B12" t="s">
        <v>378</v>
      </c>
      <c r="C12" t="s">
        <v>466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>RadiFocus</v>
      </c>
      <c r="W12" s="139" t="str">
        <f>IFERROR(INDEX(Расходка[Наименование расходного материала],MATCH(Расходка[№],Поиск_расходки[Индекс6],0)),"")</f>
        <v>RadiFocus</v>
      </c>
      <c r="X12" s="139" t="str">
        <f>IFERROR(INDEX(Расходка[Наименование расходного материала],MATCH(Расходка[№],Поиск_расходки[Индекс7],0)),"")</f>
        <v>RadiFocus</v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>BasixCOMPAK</v>
      </c>
      <c r="W13" s="139" t="str">
        <f>IFERROR(INDEX(Расходка[Наименование расходного материала],MATCH(Расходка[№],Поиск_расходки[Индекс6],0)),"")</f>
        <v>BasixCOMPAK</v>
      </c>
      <c r="X13" s="139" t="str">
        <f>IFERROR(INDEX(Расходка[Наименование расходного материала],MATCH(Расходка[№],Поиск_расходки[Индекс7],0)),"")</f>
        <v>BasixCOMPAK</v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462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>BasixTOUCH</v>
      </c>
      <c r="W14" s="139" t="str">
        <f>IFERROR(INDEX(Расходка[Наименование расходного материала],MATCH(Расходка[№],Поиск_расходки[Индекс6],0)),"")</f>
        <v>BasixTOUCH</v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448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>Dolphin</v>
      </c>
      <c r="W15" s="139" t="str">
        <f>IFERROR(INDEX(Расходка[Наименование расходного материала],MATCH(Расходка[№],Поиск_расходки[Индекс6],0)),"")</f>
        <v>Dolphin</v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481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>Lepu Medical</v>
      </c>
      <c r="W16" s="139" t="str">
        <f>IFERROR(INDEX(Расходка[Наименование расходного материала],MATCH(Расходка[№],Поиск_расходки[Индекс6],0)),"")</f>
        <v>Lepu Medical</v>
      </c>
      <c r="X16" s="139" t="str">
        <f>IFERROR(INDEX(Расходка[Наименование расходного материала],MATCH(Расходка[№],Поиск_расходки[Индекс7],0)),"")</f>
        <v>Lepu Medical</v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417</v>
      </c>
    </row>
    <row r="17" spans="1:33">
      <c r="A17">
        <v>16</v>
      </c>
      <c r="B17" t="s">
        <v>376</v>
      </c>
      <c r="C17" t="s">
        <v>469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>Perouse Medical FLAMINGO</v>
      </c>
      <c r="W17" s="139" t="str">
        <f>IFERROR(INDEX(Расходка[Наименование расходного материала],MATCH(Расходка[№],Поиск_расходки[Индекс6],0)),"")</f>
        <v>Perouse Medical FLAMINGO</v>
      </c>
      <c r="X17" s="139" t="str">
        <f>IFERROR(INDEX(Расходка[Наименование расходного материала],MATCH(Расходка[№],Поиск_расходки[Индекс7],0)),"")</f>
        <v>Perouse Medical FLAMINGO</v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414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>Oscor 7F</v>
      </c>
      <c r="W18" s="139" t="str">
        <f>IFERROR(INDEX(Расходка[Наименование расходного материала],MATCH(Расходка[№],Поиск_расходки[Индекс6],0)),"")</f>
        <v>Oscor 7F</v>
      </c>
      <c r="X18" s="139" t="str">
        <f>IFERROR(INDEX(Расходка[Наименование расходного материала],MATCH(Расходка[№],Поиск_расходки[Индекс7],0)),"")</f>
        <v>Oscor 7F</v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>Cougar LS Hydro-Track®</v>
      </c>
      <c r="W19" s="139" t="str">
        <f>IFERROR(INDEX(Расходка[Наименование расходного материала],MATCH(Расходка[№],Поиск_расходки[Индекс6],0)),"")</f>
        <v>Cougar LS Hydro-Track®</v>
      </c>
      <c r="X19" s="139" t="str">
        <f>IFERROR(INDEX(Расходка[Наименование расходного материала],MATCH(Расходка[№],Поиск_расходки[Индекс7],0)),"")</f>
        <v>Cougar LS Hydro-Track®</v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>Cougar XT Hydro-Track®</v>
      </c>
      <c r="W20" s="139" t="str">
        <f>IFERROR(INDEX(Расходка[Наименование расходного материала],MATCH(Расходка[№],Поиск_расходки[Индекс6],0)),"")</f>
        <v>Cougar XT Hydro-Track®</v>
      </c>
      <c r="X20" s="139" t="str">
        <f>IFERROR(INDEX(Расходка[Наименование расходного материала],MATCH(Расходка[№],Поиск_расходки[Индекс7],0)),"")</f>
        <v>Cougar XT Hydro-Track®</v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>Fielder</v>
      </c>
      <c r="W21" s="139" t="str">
        <f>IFERROR(INDEX(Расходка[Наименование расходного материала],MATCH(Расходка[№],Поиск_расходки[Индекс6],0)),"")</f>
        <v>Fielder</v>
      </c>
      <c r="X21" s="139" t="str">
        <f>IFERROR(INDEX(Расходка[Наименование расходного материала],MATCH(Расходка[№],Поиск_расходки[Индекс7],0)),"")</f>
        <v>Fielder</v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477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>Fielder XT-A</v>
      </c>
      <c r="W22" s="139" t="str">
        <f>IFERROR(INDEX(Расходка[Наименование расходного материала],MATCH(Расходка[№],Поиск_расходки[Индекс6],0)),"")</f>
        <v>Fielder XT-A</v>
      </c>
      <c r="X22" s="139" t="str">
        <f>IFERROR(INDEX(Расходка[Наименование расходного материала],MATCH(Расходка[№],Поиск_расходки[Индекс7],0)),"")</f>
        <v>Fielder XT-A</v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t="s">
        <v>478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>Fielder XT-R</v>
      </c>
      <c r="W23" s="139" t="str">
        <f>IFERROR(INDEX(Расходка[Наименование расходного материала],MATCH(Расходка[№],Поиск_расходки[Индекс6],0)),"")</f>
        <v>Fielder XT-R</v>
      </c>
      <c r="X23" s="139" t="str">
        <f>IFERROR(INDEX(Расходка[Наименование расходного материала],MATCH(Расходка[№],Поиск_расходки[Индекс7],0)),"")</f>
        <v>Fielder XT-R</v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>Gaia Second</v>
      </c>
      <c r="W24" s="139" t="str">
        <f>IFERROR(INDEX(Расходка[Наименование расходного материала],MATCH(Расходка[№],Поиск_расходки[Индекс6],0)),"")</f>
        <v>Gaia Second</v>
      </c>
      <c r="X24" s="139" t="str">
        <f>IFERROR(INDEX(Расходка[Наименование расходного материала],MATCH(Расходка[№],Поиск_расходки[Индекс7],0)),"")</f>
        <v>Gaia Second</v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472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>Gaia Third</v>
      </c>
      <c r="W25" s="139" t="str">
        <f>IFERROR(INDEX(Расходка[Наименование расходного материала],MATCH(Расходка[№],Поиск_расходки[Индекс6],0)),"")</f>
        <v>Gaia Third</v>
      </c>
      <c r="X25" s="139" t="str">
        <f>IFERROR(INDEX(Расходка[Наименование расходного материала],MATCH(Расходка[№],Поиск_расходки[Индекс7],0)),"")</f>
        <v>Gaia Third</v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>Intuition</v>
      </c>
      <c r="W26" s="144" t="str">
        <f>IFERROR(INDEX(Расходка[Наименование расходного материала],MATCH(Расходка[№],Поиск_расходки[Индекс6],0)),"")</f>
        <v>Intuition</v>
      </c>
      <c r="X26" s="144" t="str">
        <f>IFERROR(INDEX(Расходка[Наименование расходного материала],MATCH(Расходка[№],Поиск_расходки[Индекс7],0)),"")</f>
        <v>Intuition</v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>ProVia 3 Hydro-Track®</v>
      </c>
      <c r="W27" s="144" t="str">
        <f>IFERROR(INDEX(Расходка[Наименование расходного материала],MATCH(Расходка[№],Поиск_расходки[Индекс6],0)),"")</f>
        <v>ProVia 3 Hydro-Track®</v>
      </c>
      <c r="X27" s="144" t="str">
        <f>IFERROR(INDEX(Расходка[Наименование расходного материала],MATCH(Расходка[№],Поиск_расходки[Индекс7],0)),"")</f>
        <v>ProVia 3 Hydro-Track®</v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>ProVia 6 Hydro-Track®</v>
      </c>
      <c r="W28" s="144" t="str">
        <f>IFERROR(INDEX(Расходка[Наименование расходного материала],MATCH(Расходка[№],Поиск_расходки[Индекс6],0)),"")</f>
        <v>ProVia 6 Hydro-Track®</v>
      </c>
      <c r="X28" s="144" t="str">
        <f>IFERROR(INDEX(Расходка[Наименование расходного материала],MATCH(Расходка[№],Поиск_расходки[Индекс7],0)),"")</f>
        <v>ProVia 6 Hydro-Track®</v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455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>ProVia 9 Hydro-Track®</v>
      </c>
      <c r="W29" s="144" t="str">
        <f>IFERROR(INDEX(Расходка[Наименование расходного материала],MATCH(Расходка[№],Поиск_расходки[Индекс6],0)),"")</f>
        <v>ProVia 9 Hydro-Track®</v>
      </c>
      <c r="X29" s="144" t="str">
        <f>IFERROR(INDEX(Расходка[Наименование расходного материала],MATCH(Расходка[№],Поиск_расходки[Индекс7],0)),"")</f>
        <v>ProVia 9 Hydro-Track®</v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>Rinato</v>
      </c>
      <c r="W30" s="144" t="str">
        <f>IFERROR(INDEX(Расходка[Наименование расходного материала],MATCH(Расходка[№],Поиск_расходки[Индекс6],0)),"")</f>
        <v>Rinato</v>
      </c>
      <c r="X30" s="144" t="str">
        <f>IFERROR(INDEX(Расходка[Наименование расходного материала],MATCH(Расходка[№],Поиск_расходки[Индекс7],0)),"")</f>
        <v>Rinato</v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6</v>
      </c>
      <c r="AG30" s="4" t="s">
        <v>452</v>
      </c>
    </row>
    <row r="31" spans="1:33">
      <c r="A31">
        <v>30</v>
      </c>
      <c r="B31" t="s">
        <v>3</v>
      </c>
      <c r="C31" s="1" t="s">
        <v>447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>Runthrough NS (Floppy)</v>
      </c>
      <c r="W31" s="144" t="str">
        <f>IFERROR(INDEX(Расходка[Наименование расходного материала],MATCH(Расходка[№],Поиск_расходки[Индекс6],0)),"")</f>
        <v>Runthrough NS (Floppy)</v>
      </c>
      <c r="X31" s="144" t="str">
        <f>IFERROR(INDEX(Расходка[Наименование расходного материала],MATCH(Расходка[№],Поиск_расходки[Индекс7],0)),"")</f>
        <v>Runthrough NS (Floppy)</v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418</v>
      </c>
    </row>
    <row r="32" spans="1:33">
      <c r="A32">
        <v>31</v>
      </c>
      <c r="B32" t="s">
        <v>3</v>
      </c>
      <c r="C32" s="1" t="s">
        <v>458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>Runthrough NS Hypercoat</v>
      </c>
      <c r="W32" s="144" t="str">
        <f>IFERROR(INDEX(Расходка[Наименование расходного материала],MATCH(Расходка[№],Поиск_расходки[Индекс6],0)),"")</f>
        <v>Runthrough NS Hypercoat</v>
      </c>
      <c r="X32" s="144" t="str">
        <f>IFERROR(INDEX(Расходка[Наименование расходного материала],MATCH(Расходка[№],Поиск_расходки[Индекс7],0)),"")</f>
        <v>Runthrough NS Hypercoat</v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429</v>
      </c>
    </row>
    <row r="33" spans="1:33">
      <c r="A33">
        <v>32</v>
      </c>
      <c r="B33" t="s">
        <v>3</v>
      </c>
      <c r="C33" s="1" t="s">
        <v>457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>Runthrough NS Intermediate</v>
      </c>
      <c r="W33" s="144" t="str">
        <f>IFERROR(INDEX(Расходка[Наименование расходного материала],MATCH(Расходка[№],Поиск_расходки[Индекс6],0)),"")</f>
        <v>Runthrough NS Intermediate</v>
      </c>
      <c r="X33" s="144" t="str">
        <f>IFERROR(INDEX(Расходка[Наименование расходного материала],MATCH(Расходка[№],Поиск_расходки[Индекс7],0)),"")</f>
        <v>Runthrough NS Intermediate</v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105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>Sion</v>
      </c>
      <c r="W34" s="144" t="str">
        <f>IFERROR(INDEX(Расходка[Наименование расходного материала],MATCH(Расходка[№],Поиск_расходки[Индекс6],0)),"")</f>
        <v>Sion</v>
      </c>
      <c r="X34" s="144" t="str">
        <f>IFERROR(INDEX(Расходка[Наименование расходного материала],MATCH(Расходка[№],Поиск_расходки[Индекс7],0)),"")</f>
        <v>Sion</v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160</v>
      </c>
    </row>
    <row r="35" spans="1:33">
      <c r="A35">
        <v>34</v>
      </c>
      <c r="B35" t="s">
        <v>3</v>
      </c>
      <c r="C35" t="s">
        <v>484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1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>Sion Black</v>
      </c>
      <c r="W35" s="144" t="str">
        <f>IFERROR(INDEX(Расходка[Наименование расходного материала],MATCH(Расходка[№],Поиск_расходки[Индекс6],0)),"")</f>
        <v>Sion Black</v>
      </c>
      <c r="X35" s="144" t="str">
        <f>IFERROR(INDEX(Расходка[Наименование расходного материала],MATCH(Расходка[№],Поиск_расходки[Индекс7],0)),"")</f>
        <v>Sion Black</v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451</v>
      </c>
    </row>
    <row r="36" spans="1:33">
      <c r="A36">
        <v>35</v>
      </c>
      <c r="B36" t="s">
        <v>3</v>
      </c>
      <c r="C36" s="1" t="s">
        <v>476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>Sion Blue</v>
      </c>
      <c r="W36" s="144" t="str">
        <f>IFERROR(INDEX(Расходка[Наименование расходного материала],MATCH(Расходка[№],Поиск_расходки[Индекс6],0)),"")</f>
        <v>Sion Blue</v>
      </c>
      <c r="X36" s="144" t="str">
        <f>IFERROR(INDEX(Расходка[Наименование расходного материала],MATCH(Расходка[№],Поиск_расходки[Индекс7],0)),"")</f>
        <v>Sion Blue</v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163</v>
      </c>
    </row>
    <row r="37" spans="1:33">
      <c r="A37">
        <v>36</v>
      </c>
      <c r="B37" t="s">
        <v>3</v>
      </c>
      <c r="C37" t="s">
        <v>392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>Thunder</v>
      </c>
      <c r="W37" s="144" t="str">
        <f>IFERROR(INDEX(Расходка[Наименование расходного материала],MATCH(Расходка[№],Поиск_расходки[Индекс6],0)),"")</f>
        <v>Thunder</v>
      </c>
      <c r="X37" s="144" t="str">
        <f>IFERROR(INDEX(Расходка[Наименование расходного материала],MATCH(Расходка[№],Поиск_расходки[Индекс7],0)),"")</f>
        <v>Thunder</v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165</v>
      </c>
    </row>
    <row r="38" spans="1:33">
      <c r="A38">
        <v>37</v>
      </c>
      <c r="B38" t="s">
        <v>3</v>
      </c>
      <c r="C38" t="s">
        <v>460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>Whisper MS</v>
      </c>
      <c r="W38" s="144" t="str">
        <f>IFERROR(INDEX(Расходка[Наименование расходного материала],MATCH(Расходка[№],Поиск_расходки[Индекс6],0)),"")</f>
        <v>Whisper MS</v>
      </c>
      <c r="X38" s="144" t="str">
        <f>IFERROR(INDEX(Расходка[Наименование расходного материала],MATCH(Расходка[№],Поиск_расходки[Индекс7],0)),"")</f>
        <v>Whisper MS</v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432</v>
      </c>
    </row>
    <row r="39" spans="1:33">
      <c r="A39">
        <v>38</v>
      </c>
      <c r="B39" t="s">
        <v>3</v>
      </c>
      <c r="C39" t="s">
        <v>461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38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>Winn 200T</v>
      </c>
      <c r="W39" s="144" t="str">
        <f>IFERROR(INDEX(Расходка[Наименование расходного материала],MATCH(Расходка[№],Поиск_расходки[Индекс6],0)),"")</f>
        <v>Winn 200T</v>
      </c>
      <c r="X39" s="144" t="str">
        <f>IFERROR(INDEX(Расходка[Наименование расходного материала],MATCH(Расходка[№],Поиск_расходки[Индекс7],0)),"")</f>
        <v>Winn 200T</v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164</v>
      </c>
    </row>
    <row r="40" spans="1:33">
      <c r="A40">
        <v>39</v>
      </c>
      <c r="B40" t="s">
        <v>3</v>
      </c>
      <c r="C40" t="s">
        <v>434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39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40" s="144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433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40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41" s="144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167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41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>BMS, Integtity</v>
      </c>
      <c r="W42" s="144" t="str">
        <f>IFERROR(INDEX(Расходка[Наименование расходного материала],MATCH(Расходка[№],Поиск_расходки[Индекс6],0)),"")</f>
        <v>BMS, Integtity</v>
      </c>
      <c r="X42" s="144" t="str">
        <f>IFERROR(INDEX(Расходка[Наименование расходного материала],MATCH(Расходка[№],Поиск_расходки[Индекс7],0)),"")</f>
        <v>BMS, Integtity</v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168</v>
      </c>
    </row>
    <row r="43" spans="1:33">
      <c r="A43">
        <v>42</v>
      </c>
      <c r="B43" t="s">
        <v>6</v>
      </c>
      <c r="C43" s="196" t="s">
        <v>428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42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>DES, Calipso</v>
      </c>
      <c r="W43" s="144" t="str">
        <f>IFERROR(INDEX(Расходка[Наименование расходного материала],MATCH(Расходка[№],Поиск_расходки[Индекс6],0)),"")</f>
        <v>DES, Calipso</v>
      </c>
      <c r="X43" s="144" t="str">
        <f>IFERROR(INDEX(Расходка[Наименование расходного материала],MATCH(Расходка[№],Поиск_расходки[Индекс7],0)),"")</f>
        <v>DES, Calipso</v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419</v>
      </c>
    </row>
    <row r="44" spans="1:33">
      <c r="A44">
        <v>43</v>
      </c>
      <c r="B44" t="s">
        <v>6</v>
      </c>
      <c r="C44" s="196" t="s">
        <v>427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43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>DES, NanoMed</v>
      </c>
      <c r="W44" s="144" t="str">
        <f>IFERROR(INDEX(Расходка[Наименование расходного материала],MATCH(Расходка[№],Поиск_расходки[Индекс6],0)),"")</f>
        <v>DES, NanoMed</v>
      </c>
      <c r="X44" s="144" t="str">
        <f>IFERROR(INDEX(Расходка[Наименование расходного материала],MATCH(Расходка[№],Поиск_расходки[Индекс7],0)),"")</f>
        <v>DES, NanoMed</v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420</v>
      </c>
    </row>
    <row r="45" spans="1:33">
      <c r="A45">
        <v>44</v>
      </c>
      <c r="B45" t="s">
        <v>6</v>
      </c>
      <c r="C45" s="163" t="s">
        <v>398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1</v>
      </c>
      <c r="I45" s="142">
        <f>IF(ISNUMBER(SEARCH('Карта учёта'!$B$17,Расходка[Наименование расходного материала])),MAX($I$1:I44)+1,0)</f>
        <v>44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>DES, Resolute Integtity</v>
      </c>
      <c r="W45" s="144" t="str">
        <f>IFERROR(INDEX(Расходка[Наименование расходного материала],MATCH(Расходка[№],Поиск_расходки[Индекс6],0)),"")</f>
        <v>DES, Resolute Integtity</v>
      </c>
      <c r="X45" s="144" t="str">
        <f>IFERROR(INDEX(Расходка[Наименование расходного материала],MATCH(Расходка[№],Поиск_расходки[Индекс7],0)),"")</f>
        <v>DES, Resolute Integtity</v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421</v>
      </c>
    </row>
    <row r="46" spans="1:33">
      <c r="A46">
        <v>45</v>
      </c>
      <c r="B46" t="s">
        <v>6</v>
      </c>
      <c r="C46" t="s">
        <v>453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45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>DES, Yukon Chrome PC</v>
      </c>
      <c r="W46" s="144" t="str">
        <f>IFERROR(INDEX(Расходка[Наименование расходного материала],MATCH(Расходка[№],Поиск_расходки[Индекс6],0)),"")</f>
        <v>DES, Yukon Chrome PC</v>
      </c>
      <c r="X46" s="144" t="str">
        <f>IFERROR(INDEX(Расходка[Наименование расходного материала],MATCH(Расходка[№],Поиск_расходки[Индекс7],0)),"")</f>
        <v>DES, Yukon Chrome PC</v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435</v>
      </c>
    </row>
    <row r="47" spans="1:33">
      <c r="A47">
        <v>46</v>
      </c>
      <c r="B47" t="s">
        <v>6</v>
      </c>
      <c r="C47" s="198" t="s">
        <v>443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46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>DES,Firehawk</v>
      </c>
      <c r="W47" s="144" t="str">
        <f>IFERROR(INDEX(Расходка[Наименование расходного материала],MATCH(Расходка[№],Поиск_расходки[Индекс6],0)),"")</f>
        <v>DES,Firehawk</v>
      </c>
      <c r="X47" s="144" t="str">
        <f>IFERROR(INDEX(Расходка[Наименование расходного материала],MATCH(Расходка[№],Поиск_расходки[Индекс7],0)),"")</f>
        <v>DES,Firehawk</v>
      </c>
      <c r="Y47" s="144" t="str">
        <f>IFERROR(INDEX(Расходка[Наименование расходного материала],MATCH(Расходка[№],Поиск_расходки[Индекс8],0)),"")</f>
        <v>DES,Firehawk</v>
      </c>
      <c r="Z47" s="144" t="str">
        <f>IFERROR(INDEX(Расходка[Наименование расходного материала],MATCH(Расходка[№],Поиск_расходки[Индекс9],0)),"")</f>
        <v>DES,Firehawk</v>
      </c>
      <c r="AA47" s="144" t="str">
        <f>IFERROR(INDEX(Расходка[Наименование расходного материала],MATCH(Расходка[№],Поиск_расходки[Индекс10],0)),"")</f>
        <v>DES,Firehawk</v>
      </c>
      <c r="AB47" s="144" t="str">
        <f>IFERROR(INDEX(Расходка[Наименование расходного материала],MATCH(Расходка[№],Поиск_расходки[Индекс11],0)),"")</f>
        <v>DES,Firehawk</v>
      </c>
      <c r="AC47" s="144" t="str">
        <f>IFERROR(INDEX(Расходка[Наименование расходного материала],MATCH(Расходка[№],Поиск_расходки[Индекс12],0)),"")</f>
        <v>DES,Firehawk</v>
      </c>
      <c r="AD47" s="144" t="str">
        <f>IFERROR(INDEX(Расходка[Наименование расходного материала],MATCH(Расходка[№],Поиск_расходки[Индекс13],0)),"")</f>
        <v>DES,Firehawk</v>
      </c>
      <c r="AF47" s="4" t="s">
        <v>6</v>
      </c>
      <c r="AG47" s="4" t="s">
        <v>422</v>
      </c>
    </row>
    <row r="48" spans="1:33">
      <c r="A48">
        <v>47</v>
      </c>
      <c r="B48" t="s">
        <v>6</v>
      </c>
      <c r="C48" t="s">
        <v>479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47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>Resolute Onyx</v>
      </c>
      <c r="W48" s="144" t="str">
        <f>IFERROR(INDEX(Расходка[Наименование расходного материала],MATCH(Расходка[№],Поиск_расходки[Индекс6],0)),"")</f>
        <v>Resolute Onyx</v>
      </c>
      <c r="X48" s="144" t="str">
        <f>IFERROR(INDEX(Расходка[Наименование расходного материала],MATCH(Расходка[№],Поиск_расходки[Индекс7],0)),"")</f>
        <v>Resolute Onyx</v>
      </c>
      <c r="Y48" s="144" t="str">
        <f>IFERROR(INDEX(Расходка[Наименование расходного материала],MATCH(Расходка[№],Поиск_расходки[Индекс8],0)),"")</f>
        <v>Resolute Onyx</v>
      </c>
      <c r="Z48" s="144" t="str">
        <f>IFERROR(INDEX(Расходка[Наименование расходного материала],MATCH(Расходка[№],Поиск_расходки[Индекс9],0)),"")</f>
        <v>Resolute Onyx</v>
      </c>
      <c r="AA48" s="144" t="str">
        <f>IFERROR(INDEX(Расходка[Наименование расходного материала],MATCH(Расходка[№],Поиск_расходки[Индекс10],0)),"")</f>
        <v>Resolute Onyx</v>
      </c>
      <c r="AB48" s="144" t="str">
        <f>IFERROR(INDEX(Расходка[Наименование расходного материала],MATCH(Расходка[№],Поиск_расходки[Индекс11],0)),"")</f>
        <v>Resolute Onyx</v>
      </c>
      <c r="AC48" s="144" t="str">
        <f>IFERROR(INDEX(Расходка[Наименование расходного материала],MATCH(Расходка[№],Поиск_расходки[Индекс12],0)),"")</f>
        <v>Resolute Onyx</v>
      </c>
      <c r="AD48" s="144" t="str">
        <f>IFERROR(INDEX(Расходка[Наименование расходного материала],MATCH(Расходка[№],Поиск_расходки[Индекс13],0)),"")</f>
        <v>Resolute Onyx</v>
      </c>
      <c r="AF48" s="4" t="s">
        <v>6</v>
      </c>
      <c r="AG48" s="4" t="s">
        <v>436</v>
      </c>
    </row>
    <row r="49" spans="1:33">
      <c r="A49">
        <v>48</v>
      </c>
      <c r="B49" t="s">
        <v>123</v>
      </c>
      <c r="C49" s="1" t="s">
        <v>399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48</v>
      </c>
      <c r="J49" s="142">
        <f>IF(ISNUMBER(SEARCH('Карта учёта'!$B$18,Расходка[Наименование расходного материала])),MAX($J$1:J48)+1,0)</f>
        <v>48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>Guidezilla™ II 6F</v>
      </c>
      <c r="W49" s="144" t="str">
        <f>IFERROR(INDEX(Расходка[Наименование расходного материала],MATCH(Расходка[№],Поиск_расходки[Индекс6],0)),"")</f>
        <v>Guidezilla™ II 6F</v>
      </c>
      <c r="X49" s="144" t="str">
        <f>IFERROR(INDEX(Расходка[Наименование расходного материала],MATCH(Расходка[№],Поиск_расходки[Индекс7],0)),"")</f>
        <v>Guidezilla™ II 6F</v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175</v>
      </c>
    </row>
    <row r="50" spans="1:33">
      <c r="A50">
        <v>49</v>
      </c>
      <c r="B50" t="s">
        <v>123</v>
      </c>
      <c r="C50" s="1" t="s">
        <v>425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49</v>
      </c>
      <c r="J50" s="142">
        <f>IF(ISNUMBER(SEARCH('Карта учёта'!$B$18,Расходка[Наименование расходного материала])),MAX($J$1:J49)+1,0)</f>
        <v>49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>Telescope ™ II 6F</v>
      </c>
      <c r="W50" s="144" t="str">
        <f>IFERROR(INDEX(Расходка[Наименование расходного материала],MATCH(Расходка[№],Поиск_расходки[Индекс6],0)),"")</f>
        <v>Telescope ™ II 6F</v>
      </c>
      <c r="X50" s="144" t="str">
        <f>IFERROR(INDEX(Расходка[Наименование расходного материала],MATCH(Расходка[№],Поиск_расходки[Индекс7],0)),"")</f>
        <v>Telescope ™ II 6F</v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169</v>
      </c>
    </row>
    <row r="51" spans="1:33">
      <c r="A51">
        <v>50</v>
      </c>
      <c r="B51" t="s">
        <v>4</v>
      </c>
      <c r="C51" t="s">
        <v>444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50</v>
      </c>
      <c r="J51" s="142">
        <f>IF(ISNUMBER(SEARCH('Карта учёта'!$B$18,Расходка[Наименование расходного материала])),MAX($J$1:J50)+1,0)</f>
        <v>50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>Launcher 6F AL 1</v>
      </c>
      <c r="W51" s="144" t="str">
        <f>IFERROR(INDEX(Расходка[Наименование расходного материала],MATCH(Расходка[№],Поиск_расходки[Индекс6],0)),"")</f>
        <v>Launcher 6F AL 1</v>
      </c>
      <c r="X51" s="144" t="str">
        <f>IFERROR(INDEX(Расходка[Наименование расходного материала],MATCH(Расходка[№],Поиск_расходки[Индекс7],0)),"")</f>
        <v>Launcher 6F AL 1</v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170</v>
      </c>
    </row>
    <row r="52" spans="1:33">
      <c r="A52">
        <v>51</v>
      </c>
      <c r="B52" t="s">
        <v>4</v>
      </c>
      <c r="C52" t="s">
        <v>445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51</v>
      </c>
      <c r="J52" s="142">
        <f>IF(ISNUMBER(SEARCH('Карта учёта'!$B$18,Расходка[Наименование расходного материала])),MAX($J$1:J51)+1,0)</f>
        <v>51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>Launcher 6F AL 2</v>
      </c>
      <c r="W52" s="144" t="str">
        <f>IFERROR(INDEX(Расходка[Наименование расходного материала],MATCH(Расходка[№],Поиск_расходки[Индекс6],0)),"")</f>
        <v>Launcher 6F AL 2</v>
      </c>
      <c r="X52" s="144" t="str">
        <f>IFERROR(INDEX(Расходка[Наименование расходного материала],MATCH(Расходка[№],Поиск_расходки[Индекс7],0)),"")</f>
        <v>Launcher 6F AL 2</v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171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1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52</v>
      </c>
      <c r="J53" s="142">
        <f>IF(ISNUMBER(SEARCH('Карта учёта'!$B$18,Расходка[Наименование расходного материала])),MAX($J$1:J52)+1,0)</f>
        <v>52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>Launcher 6F EBU 3.5</v>
      </c>
      <c r="W53" s="144" t="str">
        <f>IFERROR(INDEX(Расходка[Наименование расходного материала],MATCH(Расходка[№],Поиск_расходки[Индекс6],0)),"")</f>
        <v>Launcher 6F EBU 3.5</v>
      </c>
      <c r="X53" s="144" t="str">
        <f>IFERROR(INDEX(Расходка[Наименование расходного материала],MATCH(Расходка[№],Поиск_расходки[Индекс7],0)),"")</f>
        <v>Launcher 6F EBU 3.5</v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172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53</v>
      </c>
      <c r="J54" s="142">
        <f>IF(ISNUMBER(SEARCH('Карта учёта'!$B$18,Расходка[Наименование расходного материала])),MAX($J$1:J53)+1,0)</f>
        <v>53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>Launcher 6F EBU 4.0</v>
      </c>
      <c r="W54" s="144" t="str">
        <f>IFERROR(INDEX(Расходка[Наименование расходного материала],MATCH(Расходка[№],Поиск_расходки[Индекс6],0)),"")</f>
        <v>Launcher 6F EBU 4.0</v>
      </c>
      <c r="X54" s="144" t="str">
        <f>IFERROR(INDEX(Расходка[Наименование расходного материала],MATCH(Расходка[№],Поиск_расходки[Индекс7],0)),"")</f>
        <v>Launcher 6F EBU 4.0</v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430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54</v>
      </c>
      <c r="J55" s="142">
        <f>IF(ISNUMBER(SEARCH('Карта учёта'!$B$18,Расходка[Наименование расходного материала])),MAX($J$1:J54)+1,0)</f>
        <v>54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>Launcher 6F JL 3.5</v>
      </c>
      <c r="W55" s="144" t="str">
        <f>IFERROR(INDEX(Расходка[Наименование расходного материала],MATCH(Расходка[№],Поиск_расходки[Индекс6],0)),"")</f>
        <v>Launcher 6F JL 3.5</v>
      </c>
      <c r="X55" s="144" t="str">
        <f>IFERROR(INDEX(Расходка[Наименование расходного материала],MATCH(Расходка[№],Поиск_расходки[Индекс7],0)),"")</f>
        <v>Launcher 6F JL 3.5</v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173</v>
      </c>
    </row>
    <row r="56" spans="1:33">
      <c r="A56">
        <v>55</v>
      </c>
      <c r="B56" t="s">
        <v>4</v>
      </c>
      <c r="C56" t="s">
        <v>403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55</v>
      </c>
      <c r="J56" s="142">
        <f>IF(ISNUMBER(SEARCH('Карта учёта'!$B$18,Расходка[Наименование расходного материала])),MAX($J$1:J55)+1,0)</f>
        <v>55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>Launcher 6F JL 4.0</v>
      </c>
      <c r="W56" s="144" t="str">
        <f>IFERROR(INDEX(Расходка[Наименование расходного материала],MATCH(Расходка[№],Поиск_расходки[Индекс6],0)),"")</f>
        <v>Launcher 6F JL 4.0</v>
      </c>
      <c r="X56" s="144" t="str">
        <f>IFERROR(INDEX(Расходка[Наименование расходного материала],MATCH(Расходка[№],Поиск_расходки[Индекс7],0)),"")</f>
        <v>Launcher 6F JL 4.0</v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174</v>
      </c>
    </row>
    <row r="57" spans="1:33">
      <c r="A57">
        <v>56</v>
      </c>
      <c r="B57" t="s">
        <v>4</v>
      </c>
      <c r="C57" t="s">
        <v>409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56</v>
      </c>
      <c r="J57" s="142">
        <f>IF(ISNUMBER(SEARCH('Карта учёта'!$B$18,Расходка[Наименование расходного материала])),MAX($J$1:J56)+1,0)</f>
        <v>56</v>
      </c>
      <c r="K57" s="142">
        <f>IF(ISNUMBER(SEARCH('Карта учёта'!$B$19,Расходка[Наименование расходного материала])),MAX($K$1:K56)+1,0)</f>
        <v>56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>Launcher 6F JL 4.5</v>
      </c>
      <c r="W57" s="144" t="str">
        <f>IFERROR(INDEX(Расходка[Наименование расходного материала],MATCH(Расходка[№],Поиск_расходки[Индекс6],0)),"")</f>
        <v>Launcher 6F JL 4.5</v>
      </c>
      <c r="X57" s="144" t="str">
        <f>IFERROR(INDEX(Расходка[Наименование расходного материала],MATCH(Расходка[№],Поиск_расходки[Индекс7],0)),"")</f>
        <v>Launcher 6F JL 4.5</v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187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57</v>
      </c>
      <c r="J58" s="142">
        <f>IF(ISNUMBER(SEARCH('Карта учёта'!$B$18,Расходка[Наименование расходного материала])),MAX($J$1:J57)+1,0)</f>
        <v>57</v>
      </c>
      <c r="K58" s="142">
        <f>IF(ISNUMBER(SEARCH('Карта учёта'!$B$19,Расходка[Наименование расходного материала])),MAX($K$1:K57)+1,0)</f>
        <v>57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>Launcher 6F JR 3.5</v>
      </c>
      <c r="W58" s="144" t="str">
        <f>IFERROR(INDEX(Расходка[Наименование расходного материала],MATCH(Расходка[№],Поиск_расходки[Индекс6],0)),"")</f>
        <v>Launcher 6F JR 3.5</v>
      </c>
      <c r="X58" s="144" t="str">
        <f>IFERROR(INDEX(Расходка[Наименование расходного материала],MATCH(Расходка[№],Поиск_расходки[Индекс7],0)),"")</f>
        <v>Launcher 6F JR 3.5</v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111</v>
      </c>
    </row>
    <row r="59" spans="1:33">
      <c r="A59">
        <v>58</v>
      </c>
      <c r="B59" t="s">
        <v>4</v>
      </c>
      <c r="C59" t="s">
        <v>405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58</v>
      </c>
      <c r="J59" s="142">
        <f>IF(ISNUMBER(SEARCH('Карта учёта'!$B$18,Расходка[Наименование расходного материала])),MAX($J$1:J58)+1,0)</f>
        <v>58</v>
      </c>
      <c r="K59" s="142">
        <f>IF(ISNUMBER(SEARCH('Карта учёта'!$B$19,Расходка[Наименование расходного материала])),MAX($K$1:K58)+1,0)</f>
        <v>58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>Launcher 6F JR 4.0</v>
      </c>
      <c r="W59" s="144" t="str">
        <f>IFERROR(INDEX(Расходка[Наименование расходного материала],MATCH(Расходка[№],Поиск_расходки[Индекс6],0)),"")</f>
        <v>Launcher 6F JR 4.0</v>
      </c>
      <c r="X59" s="144" t="str">
        <f>IFERROR(INDEX(Расходка[Наименование расходного материала],MATCH(Расходка[№],Поиск_расходки[Индекс7],0)),"")</f>
        <v>Launcher 6F JR 4.0</v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112</v>
      </c>
    </row>
    <row r="60" spans="1:33">
      <c r="A60">
        <v>59</v>
      </c>
      <c r="B60" t="s">
        <v>4</v>
      </c>
      <c r="C60" t="s">
        <v>416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59</v>
      </c>
      <c r="J60" s="142">
        <f>IF(ISNUMBER(SEARCH('Карта учёта'!$B$18,Расходка[Наименование расходного материала])),MAX($J$1:J59)+1,0)</f>
        <v>59</v>
      </c>
      <c r="K60" s="142">
        <f>IF(ISNUMBER(SEARCH('Карта учёта'!$B$19,Расходка[Наименование расходного материала])),MAX($K$1:K59)+1,0)</f>
        <v>59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>Launcher 7F JL 3.5</v>
      </c>
      <c r="W60" s="144" t="str">
        <f>IFERROR(INDEX(Расходка[Наименование расходного материала],MATCH(Расходка[№],Поиск_расходки[Индекс6],0)),"")</f>
        <v>Launcher 7F JL 3.5</v>
      </c>
      <c r="X60" s="144" t="str">
        <f>IFERROR(INDEX(Расходка[Наименование расходного материала],MATCH(Расходка[№],Поиск_расходки[Индекс7],0)),"")</f>
        <v>Launcher 7F JL 3.5</v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161</v>
      </c>
    </row>
    <row r="61" spans="1:33">
      <c r="A61">
        <v>60</v>
      </c>
      <c r="B61" t="s">
        <v>4</v>
      </c>
      <c r="C61" t="s">
        <v>415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60</v>
      </c>
      <c r="J61" s="142">
        <f>IF(ISNUMBER(SEARCH('Карта учёта'!$B$18,Расходка[Наименование расходного материала])),MAX($J$1:J60)+1,0)</f>
        <v>60</v>
      </c>
      <c r="K61" s="142">
        <f>IF(ISNUMBER(SEARCH('Карта учёта'!$B$19,Расходка[Наименование расходного материала])),MAX($K$1:K60)+1,0)</f>
        <v>60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>Launcher 7F JL 4.0</v>
      </c>
      <c r="W61" s="144" t="str">
        <f>IFERROR(INDEX(Расходка[Наименование расходного материала],MATCH(Расходка[№],Поиск_расходки[Индекс6],0)),"")</f>
        <v>Launcher 7F JL 4.0</v>
      </c>
      <c r="X61" s="144" t="str">
        <f>IFERROR(INDEX(Расходка[Наименование расходного материала],MATCH(Расходка[№],Поиск_расходки[Индекс7],0)),"")</f>
        <v>Launcher 7F JL 4.0</v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176</v>
      </c>
    </row>
    <row r="62" spans="1:33">
      <c r="A62">
        <v>61</v>
      </c>
      <c r="B62" t="s">
        <v>367</v>
      </c>
      <c r="C62" s="1" t="s">
        <v>406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61</v>
      </c>
      <c r="J62" s="142">
        <f>IF(ISNUMBER(SEARCH('Карта учёта'!$B$18,Расходка[Наименование расходного материала])),MAX($J$1:J61)+1,0)</f>
        <v>61</v>
      </c>
      <c r="K62" s="142">
        <f>IF(ISNUMBER(SEARCH('Карта учёта'!$B$19,Расходка[Наименование расходного материала])),MAX($K$1:K61)+1,0)</f>
        <v>61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>Angio-Seal™ VIP</v>
      </c>
      <c r="W62" s="144" t="str">
        <f>IFERROR(INDEX(Расходка[Наименование расходного материала],MATCH(Расходка[№],Поиск_расходки[Индекс6],0)),"")</f>
        <v>Angio-Seal™ VIP</v>
      </c>
      <c r="X62" s="144" t="str">
        <f>IFERROR(INDEX(Расходка[Наименование расходного материала],MATCH(Расходка[№],Поиск_расходки[Индекс7],0)),"")</f>
        <v>Angio-Seal™ VIP</v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166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426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177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431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178</v>
      </c>
    </row>
    <row r="67" spans="5:33">
      <c r="AF67" s="4" t="s">
        <v>6</v>
      </c>
      <c r="AG67" s="4" t="s">
        <v>179</v>
      </c>
    </row>
    <row r="68" spans="5:33">
      <c r="AF68" s="4" t="s">
        <v>6</v>
      </c>
      <c r="AG68" s="4" t="s">
        <v>186</v>
      </c>
    </row>
    <row r="69" spans="5:33">
      <c r="AF69" s="4" t="s">
        <v>6</v>
      </c>
      <c r="AG69" s="4" t="s">
        <v>116</v>
      </c>
    </row>
    <row r="70" spans="5:33">
      <c r="AF70" s="4" t="s">
        <v>6</v>
      </c>
      <c r="AG70" s="4" t="s">
        <v>117</v>
      </c>
    </row>
    <row r="71" spans="5:33">
      <c r="AF71" s="4" t="s">
        <v>6</v>
      </c>
      <c r="AG71" s="4" t="s">
        <v>180</v>
      </c>
    </row>
    <row r="72" spans="5:33">
      <c r="AF72" s="4" t="s">
        <v>6</v>
      </c>
      <c r="AG72" s="4" t="s">
        <v>181</v>
      </c>
    </row>
    <row r="73" spans="5:33">
      <c r="AF73" s="4" t="s">
        <v>6</v>
      </c>
      <c r="AG73" s="4" t="s">
        <v>182</v>
      </c>
    </row>
    <row r="74" spans="5:33">
      <c r="AF74" s="4" t="s">
        <v>6</v>
      </c>
      <c r="AG74" s="4" t="s">
        <v>183</v>
      </c>
    </row>
    <row r="75" spans="5:33">
      <c r="AF75" s="4" t="s">
        <v>6</v>
      </c>
      <c r="AG75" s="4" t="s">
        <v>184</v>
      </c>
    </row>
    <row r="76" spans="5:33">
      <c r="AF76" s="4" t="s">
        <v>6</v>
      </c>
      <c r="AG76" s="4" t="s">
        <v>185</v>
      </c>
    </row>
    <row r="77" spans="5:33">
      <c r="AF77" s="4" t="s">
        <v>6</v>
      </c>
      <c r="AG77" s="4" t="s">
        <v>371</v>
      </c>
    </row>
    <row r="78" spans="5:33">
      <c r="AF78" s="4" t="s">
        <v>6</v>
      </c>
      <c r="AG78" s="4" t="s">
        <v>120</v>
      </c>
    </row>
    <row r="79" spans="5:33">
      <c r="AF79" s="4" t="s">
        <v>6</v>
      </c>
      <c r="AG79" s="4" t="s">
        <v>121</v>
      </c>
    </row>
    <row r="80" spans="5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formatCells="0" formatColumns="0"/>
  <phoneticPr fontId="14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464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470</v>
      </c>
    </row>
    <row r="52" spans="1:2">
      <c r="A52" t="s">
        <v>369</v>
      </c>
      <c r="B52" t="s">
        <v>465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467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2023-01-04T18:21:41Z</cp:lastPrinted>
  <dcterms:created xsi:type="dcterms:W3CDTF">2015-06-05T18:19:34Z</dcterms:created>
  <dcterms:modified xsi:type="dcterms:W3CDTF">2023-01-04T18:21:44Z</dcterms:modified>
</cp:coreProperties>
</file>