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08\"/>
    </mc:Choice>
  </mc:AlternateContent>
  <bookViews>
    <workbookView xWindow="-105" yWindow="-105" windowWidth="23250" windowHeight="1257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AD63" i="1" l="1"/>
  <c r="Q62" i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2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6" i="1"/>
  <c r="T9" i="1"/>
  <c r="T50" i="1"/>
  <c r="T11" i="1"/>
  <c r="T27" i="1"/>
  <c r="T22" i="1"/>
  <c r="T61" i="1"/>
  <c r="T60" i="1"/>
  <c r="T53" i="1"/>
  <c r="T55" i="1"/>
  <c r="T34" i="1"/>
  <c r="T24" i="1"/>
  <c r="T18" i="1"/>
  <c r="T29" i="1"/>
  <c r="T5" i="1"/>
  <c r="T43" i="1"/>
  <c r="T30" i="1"/>
  <c r="T45" i="1"/>
  <c r="T23" i="1"/>
  <c r="T49" i="1"/>
  <c r="T44" i="1"/>
  <c r="T35" i="1"/>
  <c r="M51" i="1"/>
  <c r="M52" i="1" s="1"/>
  <c r="M53" i="1" s="1"/>
  <c r="L50" i="1"/>
  <c r="T56" i="1" l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<sst xmlns="http://schemas.openxmlformats.org/spreadsheetml/2006/main" count="799" uniqueCount="496">
  <si>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</si>
  <si>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</si>
  <si>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</si>
  <si>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</si>
  <si>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</si>
  <si>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</si>
  <si>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</si>
  <si>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</si>
  <si>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</si>
  <si>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</si>
  <si>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</si>
  <si>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</si>
  <si>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</si>
  <si>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</si>
  <si>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</si>
  <si>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</si>
  <si>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</si>
  <si>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</si>
  <si>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</si>
  <si>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</si>
  <si>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</si>
  <si>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</si>
  <si>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</si>
  <si>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</si>
  <si>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</si>
  <si>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</si>
  <si>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</si>
  <si>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</si>
  <si>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</si>
  <si>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</si>
  <si>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</si>
  <si>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</si>
  <si>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</si>
  <si>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</si>
  <si>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</si>
  <si>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</si>
  <si>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</si>
  <si>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</si>
  <si>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</si>
  <si>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</si>
  <si>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</si>
  <si>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</si>
  <si>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</si>
  <si>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</si>
  <si>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</si>
  <si>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</si>
  <si>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</si>
  <si>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</si>
  <si>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</si>
  <si>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</si>
  <si>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</si>
  <si>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</si>
  <si>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</si>
  <si>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</si>
  <si>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</si>
  <si>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</si>
  <si>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</si>
  <si>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</si>
  <si>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</si>
  <si>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</si>
  <si>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</si>
  <si>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</si>
  <si>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</si>
  <si>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</si>
  <si>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</si>
  <si>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</si>
  <si>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</si>
  <si>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</si>
  <si>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</si>
  <si>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</si>
  <si>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</si>
  <si>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</si>
  <si>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</si>
  <si>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</si>
  <si>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</si>
  <si>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</si>
  <si>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</si>
  <si>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</si>
  <si>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</si>
  <si>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</si>
  <si>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</si>
  <si>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</si>
  <si>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</si>
  <si>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</si>
  <si>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</si>
  <si>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</si>
  <si>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</si>
  <si>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</si>
  <si>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</si>
  <si>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</si>
  <si>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</si>
  <si>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</si>
  <si>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</si>
  <si>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</si>
  <si>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</si>
  <si>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</si>
  <si>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</si>
  <si>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</si>
  <si>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</si>
  <si>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</si>
  <si>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</si>
  <si>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</si>
  <si>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</si>
  <si>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</si>
  <si>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</si>
  <si>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</si>
  <si>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</si>
  <si>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</si>
  <si>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</si>
  <si>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</si>
  <si>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</si>
  <si>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</si>
  <si>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</si>
  <si>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</si>
  <si>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</si>
  <si>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</si>
  <si>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</si>
  <si>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</si>
  <si>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</si>
  <si>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</si>
  <si>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</si>
  <si>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</si>
  <si>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</si>
  <si>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</si>
  <si>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</si>
  <si>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</si>
  <si>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</si>
  <si>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</si>
  <si>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</si>
  <si>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</si>
  <si>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</si>
  <si>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</si>
  <si>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</si>
  <si>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</si>
  <si>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</si>
  <si>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</si>
  <si>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</si>
  <si>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</si>
  <si>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</si>
  <si>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</si>
  <si>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</si>
  <si>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</si>
  <si>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</si>
  <si>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</si>
  <si>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</si>
  <si>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</si>
  <si>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</si>
  <si>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</si>
  <si>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</si>
  <si>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</si>
  <si>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</si>
  <si>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</si>
  <si>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</si>
  <si>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</si>
  <si>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</si>
  <si>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</si>
  <si>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</si>
  <si>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</si>
  <si>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</si>
  <si>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</si>
  <si>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</si>
  <si>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</si>
  <si>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</si>
  <si>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</si>
  <si>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</si>
  <si>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</si>
  <si>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</si>
  <si>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</si>
  <si>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</si>
  <si>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</si>
  <si>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</si>
  <si>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</si>
  <si>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</si>
  <si>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</si>
  <si>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</si>
  <si>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</si>
  <si>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</si>
  <si>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</si>
  <si>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</si>
  <si>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</si>
  <si>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</si>
  <si>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</si>
  <si>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</si>
  <si>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</si>
  <si>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</si>
  <si>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</si>
  <si>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</si>
  <si>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</si>
  <si>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</si>
  <si>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</si>
  <si>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</si>
  <si>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</si>
  <si>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</si>
  <si>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</si>
  <si>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</si>
  <si>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</si>
  <si>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</si>
  <si>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</si>
  <si>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</si>
  <si>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</si>
  <si>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</si>
  <si>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</si>
  <si>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</si>
  <si>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</si>
  <si>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</si>
  <si>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</si>
  <si>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</si>
  <si>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</si>
  <si>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</si>
  <si>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</si>
  <si>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</si>
  <si>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</si>
  <si>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</si>
  <si>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</si>
  <si>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</si>
  <si>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</si>
  <si>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</si>
  <si>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</si>
  <si>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</si>
  <si>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</si>
  <si>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</si>
  <si>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</si>
  <si>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</si>
  <si>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</si>
  <si>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</si>
  <si>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</si>
  <si>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</si>
  <si>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</si>
  <si>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</si>
  <si>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</si>
  <si>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</si>
  <si>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</si>
  <si>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</si>
  <si>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</si>
  <si>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</si>
  <si>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</si>
  <si>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</si>
  <si>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</si>
  <si>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</si>
  <si>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</si>
  <si>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</si>
  <si>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</si>
  <si>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</si>
  <si>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</si>
  <si>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</si>
  <si>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</si>
  <si>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</si>
  <si>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</si>
  <si>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</si>
  <si>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</si>
  <si>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</si>
  <si>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</si>
  <si>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</si>
  <si>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</si>
  <si>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</si>
  <si>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</si>
  <si>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</si>
  <si>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</si>
  <si>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</si>
  <si>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</si>
  <si>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</si>
  <si>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</si>
  <si>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</si>
  <si>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</si>
  <si>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</si>
  <si>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</si>
  <si>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</si>
  <si>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</si>
  <si>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</si>
  <si>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</si>
  <si>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</si>
  <si>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</si>
  <si>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</si>
  <si>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</si>
  <si>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</si>
  <si>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</si>
  <si>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</si>
  <si>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</si>
  <si>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</si>
  <si>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</si>
  <si>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</si>
  <si>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</si>
  <si>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</si>
  <si>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</si>
  <si>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</si>
  <si>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</si>
  <si>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</si>
  <si>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</si>
  <si>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</si>
  <si>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</si>
  <si>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</si>
  <si>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</si>
  <si>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</si>
  <si>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</si>
  <si>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</si>
  <si>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</si>
  <si>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</si>
  <si>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</si>
  <si>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</si>
  <si>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</si>
  <si>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</si>
  <si>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</si>
  <si>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</si>
  <si>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</si>
  <si>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</si>
  <si>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</si>
  <si>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</si>
  <si>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</si>
  <si>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</si>
  <si>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</si>
  <si>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</si>
  <si>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</si>
  <si>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</si>
  <si>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</si>
  <si>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</si>
  <si>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</si>
  <si>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</si>
  <si>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</si>
  <si>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</si>
  <si>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</si>
  <si>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</si>
  <si>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</si>
  <si>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</si>
  <si>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</si>
  <si>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</si>
  <si>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</si>
  <si>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</si>
  <si>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</si>
  <si>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</si>
  <si>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</si>
  <si>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</si>
  <si>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</si>
  <si>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</si>
  <si>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</si>
  <si>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</si>
  <si>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</si>
  <si>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</si>
  <si>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</si>
  <si>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</si>
  <si>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</si>
  <si>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</si>
  <si>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</si>
  <si>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</si>
  <si>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</si>
  <si>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</si>
  <si>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</si>
  <si>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</si>
  <si>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</si>
  <si>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</si>
  <si>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</si>
  <si>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</si>
  <si>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</si>
  <si>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</si>
  <si>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</si>
  <si>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</si>
  <si>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</si>
  <si>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</si>
  <si>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</si>
  <si>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</si>
  <si>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</si>
  <si>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</si>
  <si>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</si>
  <si>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</si>
  <si>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</si>
  <si>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</si>
  <si>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</si>
  <si>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</si>
  <si>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</si>
  <si>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</si>
  <si>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</si>
  <si>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</si>
  <si>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</si>
  <si>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</si>
  <si>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</si>
  <si>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</si>
  <si>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</si>
  <si>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</si>
  <si>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</si>
  <si>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</si>
  <si>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</si>
  <si>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</si>
  <si>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</si>
  <si>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</si>
  <si>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</si>
  <si>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</si>
  <si>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</si>
  <si>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</si>
  <si>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</si>
  <si>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</si>
  <si>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</si>
  <si>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</si>
  <si>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</si>
  <si>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</si>
  <si>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</si>
  <si>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</si>
  <si>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</si>
  <si>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</si>
  <si>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</si>
  <si>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</si>
  <si>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</si>
  <si>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</si>
  <si>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</si>
  <si>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</si>
  <si>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</si>
  <si>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</si>
  <si>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</si>
  <si>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</si>
  <si>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</si>
  <si>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</si>
  <si>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</si>
  <si>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</si>
  <si>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</si>
  <si>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</si>
  <si>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</si>
  <si>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</si>
  <si>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</si>
  <si>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</si>
  <si>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</si>
  <si>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</si>
  <si>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</si>
  <si>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</si>
  <si>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</si>
  <si>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</si>
  <si>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</si>
  <si>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</si>
  <si>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</si>
  <si>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</si>
  <si>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</si>
  <si>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</si>
  <si>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</si>
  <si>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</si>
  <si>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</si>
  <si>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</si>
  <si>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</si>
  <si>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</si>
  <si>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</si>
  <si>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</si>
  <si>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</si>
  <si>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</si>
  <si>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</si>
  <si>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</si>
  <si>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</si>
  <si>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</si>
  <si>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</si>
  <si>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</si>
  <si>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</si>
  <si>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</si>
  <si>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</si>
  <si>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</si>
  <si>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</si>
  <si>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</si>
  <si>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</si>
  <si>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</si>
  <si>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</si>
  <si>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</si>
  <si>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</si>
  <si>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</si>
  <si>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</si>
  <si>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</si>
  <si>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</si>
  <si>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</si>
  <si>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</si>
  <si>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</si>
  <si>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</si>
  <si>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</si>
  <si>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</si>
  <si>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</si>
  <si>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</si>
  <si>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</si>
  <si>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</si>
  <si>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</si>
  <si>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</si>
  <si>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</si>
  <si>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</si>
  <si>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</si>
  <si>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</si>
  <si>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</si>
  <si>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</si>
  <si>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</si>
  <si>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</si>
  <si>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</si>
  <si>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</si>
  <si>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50 ml</t>
  </si>
  <si>
    <t xml:space="preserve">Заведующий отделения: Д.В. Карчевский </t>
  </si>
  <si>
    <t>проходим, контуры ровные.</t>
  </si>
  <si>
    <t>Sion Black</t>
  </si>
  <si>
    <t>Аладьев А.А.</t>
  </si>
  <si>
    <t>12:36</t>
  </si>
  <si>
    <t>Левый</t>
  </si>
  <si>
    <t xml:space="preserve">Артерия крупная. Стеноз проксисмальной трети крупной ЗБВ 30%. Антеградный кровоток кровоток TIMI III. </t>
  </si>
  <si>
    <r>
      <rPr>
        <b/>
        <i/>
        <sz val="9"/>
        <color theme="1"/>
        <rFont val="Calibri"/>
        <family val="2"/>
        <charset val="204"/>
        <scheme val="minor"/>
      </rPr>
      <t>гипоплазирован, проходим, контуры ровные.</t>
    </r>
    <r>
      <rPr>
        <sz val="9"/>
        <color theme="1"/>
        <rFont val="Calibri"/>
        <family val="2"/>
        <charset val="204"/>
        <scheme val="minor"/>
      </rPr>
      <t xml:space="preserve">  Антеградный кровоток TIMI II.</t>
    </r>
  </si>
  <si>
    <t>С учётом клинических данных совместно с деж.кардиологом принято решение  о выполнении экстренной реваскуляризации ПНА</t>
  </si>
  <si>
    <t xml:space="preserve">Стеноз устья до 30%, краевой субокклюзирующий  рестеноз (тип IB) проксимального сегмента 95%, рестеноз in stent до 50%, стенозы среднего сегмента до 50%, стеноз дистального сегмента 30%. Антеградный кровоток пропульсивный - TIMI II. </t>
  </si>
  <si>
    <t>150 ml</t>
  </si>
  <si>
    <t>Устье ствола ЛКА катетеризировано проводниковым катетером Launcher EBU 3.5 6Fr. Коронарный проводник Sion Blue заведен в дистальный сегмент ПНА. Выполнена предилатация субокклюзирующего рестеноза проксимального сегмента ПНА  БК Euphora 2.5-15. В средний сегмент  позиционирован и имплантирован DES Resolute Onyx  3,5-30 мм, давлением 14 атм; в проксимальный сегмент  позиционирован и имплантирован DES Resolute Onyx  4,0-34 мм, давлением 16 атм, постдилатация в зоне оверлаппинга сдс 4.0-34, давлением 18 атм. На контрольных съёмках  антеградный кровоток по ПНА полностью  восстановлен, TIMI III, диссекции и признаков тромбирования не определяется. Ангиографический оптимальный, удовлетворительный. Пациент в стабильном состоянии переводится в ПРИТ для дальнейшего наблюдения и лечения.</t>
  </si>
  <si>
    <t>2.5 - 12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</si>
</sst>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49" fontId="57" fillId="0" borderId="26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Fill="1" applyBorder="1" applyAlignment="1" applyProtection="1">
      <alignment horizontal="center" vertical="center"/>
      <protection locked="0"/>
    </xf>
    <xf numFmtId="49" fontId="57" fillId="0" borderId="35" xfId="0" applyNumberFormat="1" applyFont="1" applyFill="1" applyBorder="1" applyAlignment="1" applyProtection="1">
      <alignment horizontal="center" vertical="center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5">
  <tableColumns count="4">
    <tableColumn id="1" name="Модель"/>
    <tableColumn id="2" name="Код модели" dataDxfId="34"/>
    <tableColumn id="3" name="Метод"/>
    <tableColumn id="4" name="Код метода" dataDxfId="3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2">
  <sortState ref="AF2:AG57">
    <sortCondition ref="AF2:AF57"/>
    <sortCondition ref="AG2:AG57"/>
  </sortState>
  <tableColumns count="2">
    <tableColumn id="3" name="Тип" dataDxfId="31"/>
    <tableColumn id="1" name="Размеры" dataDxfId="3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9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8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7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6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5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4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3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2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1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20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9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8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7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6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5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4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3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2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1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10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9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8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7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6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5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4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3">
  <autoFilter ref="AI11:AJ15"/>
  <tableColumns count="2">
    <tableColumn id="1" name="Код" dataDxfId="2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1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0"/>
    <tableColumn id="4" name="Количество" dataDxfId="49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8" dataDxfId="47">
  <tableColumns count="2">
    <tableColumn id="1" name="Код ЕНМУ" totalsRowFunction="custom" dataDxfId="46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4" tableBorderDxfId="43">
  <tableColumns count="4">
    <tableColumn id="1" name="№" dataDxfId="42"/>
    <tableColumn id="2" name="Код услуги" dataDxfId="41"/>
    <tableColumn id="3" name="Номенклатура мед.услуги" dataDxfId="40"/>
    <tableColumn id="4" name="Рентгенэндоваскулярная диагностика и лечение" dataDxfId="39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8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7">
  <tableColumns count="1">
    <tableColumn id="1" name="Диагноз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4" zoomScaleNormal="100" zoomScaleSheetLayoutView="100" zoomScalePageLayoutView="90" workbookViewId="0">
      <selection activeCell="K21" sqref="K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276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0.625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0.63194444444444442</v>
      </c>
      <c r="C10" s="61"/>
      <c r="D10" s="116" t="s">
        <v>235</v>
      </c>
      <c r="E10" s="112"/>
      <c r="F10" s="112"/>
      <c r="G10" s="29" t="s">
        <v>247</v>
      </c>
      <c r="H10" s="31"/>
    </row>
    <row r="11" spans="1:8" ht="18" thickTop="1" thickBot="1">
      <c r="A11" s="106" t="s">
        <v>255</v>
      </c>
      <c r="B11" s="107" t="s">
        <v>486</v>
      </c>
      <c r="C11" s="62"/>
      <c r="D11" s="116" t="s">
        <v>232</v>
      </c>
      <c r="E11" s="112"/>
      <c r="F11" s="112"/>
      <c r="G11" s="29" t="s">
        <v>368</v>
      </c>
      <c r="H11" s="31"/>
    </row>
    <row r="12" spans="1:8" ht="16.5" thickTop="1">
      <c r="A12" s="97" t="s">
        <v>8</v>
      </c>
      <c r="B12" s="98">
        <v>27814</v>
      </c>
      <c r="C12" s="63"/>
      <c r="D12" s="116" t="s">
        <v>369</v>
      </c>
      <c r="E12" s="112"/>
      <c r="F12" s="112"/>
      <c r="G12" s="29" t="s">
        <v>470</v>
      </c>
      <c r="H12" s="31"/>
    </row>
    <row r="13" spans="1:8" ht="15.75">
      <c r="A13" s="20" t="s">
        <v>10</v>
      </c>
      <c r="B13" s="35">
        <f>DATEDIF(B12,B8,"y")</f>
        <v>46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246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487</v>
      </c>
      <c r="H16" s="117">
        <v>880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488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7" t="s">
        <v>484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334</v>
      </c>
      <c r="B22" s="212" t="s">
        <v>492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335</v>
      </c>
      <c r="B27" s="212" t="s">
        <v>489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336</v>
      </c>
      <c r="B32" s="218" t="s">
        <v>490</v>
      </c>
      <c r="C32" s="218"/>
      <c r="D32" s="218"/>
      <c r="E32" s="218"/>
      <c r="F32" s="218"/>
      <c r="G32" s="218"/>
      <c r="H32" s="219"/>
    </row>
    <row r="33" spans="1:8" ht="14.45" customHeight="1">
      <c r="A33" s="43"/>
      <c r="B33" s="220"/>
      <c r="C33" s="220"/>
      <c r="D33" s="220"/>
      <c r="E33" s="220"/>
      <c r="F33" s="220"/>
      <c r="G33" s="220"/>
      <c r="H33" s="221"/>
    </row>
    <row r="34" spans="1:8" ht="15.6" customHeight="1">
      <c r="A34" s="43"/>
      <c r="B34" s="220"/>
      <c r="C34" s="220"/>
      <c r="D34" s="220"/>
      <c r="E34" s="220"/>
      <c r="F34" s="220"/>
      <c r="G34" s="220"/>
      <c r="H34" s="221"/>
    </row>
    <row r="35" spans="1:8" ht="14.45" customHeight="1">
      <c r="A35" s="43"/>
      <c r="B35" s="220"/>
      <c r="C35" s="220"/>
      <c r="D35" s="220"/>
      <c r="E35" s="220"/>
      <c r="F35" s="220"/>
      <c r="G35" s="220"/>
      <c r="H35" s="221"/>
    </row>
    <row r="36" spans="1:8" ht="15.6" customHeight="1">
      <c r="A36" s="151"/>
      <c r="B36" s="220"/>
      <c r="C36" s="220"/>
      <c r="D36" s="220"/>
      <c r="E36" s="220"/>
      <c r="F36" s="220"/>
      <c r="G36" s="220"/>
      <c r="H36" s="221"/>
    </row>
    <row r="37" spans="1:8" ht="14.45" customHeight="1">
      <c r="A37" s="43"/>
      <c r="B37" s="146"/>
      <c r="C37" s="18"/>
      <c r="D37" s="200" t="str">
        <f>IF($A$6=Вмешательства!$D$3,Вмешательства!$N$2,"")</f>
        <v/>
      </c>
      <c r="E37" s="200"/>
      <c r="F37" s="147"/>
      <c r="G37" s="147"/>
      <c r="H37" s="152"/>
    </row>
    <row r="38" spans="1:8" ht="14.45" customHeight="1">
      <c r="A38" s="43"/>
      <c r="B38" s="146"/>
      <c r="C38" s="153"/>
      <c r="D38" s="201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7" t="s">
        <v>491</v>
      </c>
      <c r="E43" s="198"/>
      <c r="F43" s="198"/>
      <c r="G43" s="198"/>
      <c r="H43" s="199"/>
    </row>
    <row r="44" spans="1:8" ht="14.45" customHeight="1">
      <c r="A44" s="40"/>
      <c r="B44" s="147"/>
      <c r="C44" s="155"/>
      <c r="D44" s="198"/>
      <c r="E44" s="198"/>
      <c r="F44" s="198"/>
      <c r="G44" s="198"/>
      <c r="H44" s="199"/>
    </row>
    <row r="45" spans="1:8" ht="14.45" customHeight="1">
      <c r="A45" s="40"/>
      <c r="B45" s="147"/>
      <c r="C45" s="155"/>
      <c r="D45" s="198"/>
      <c r="E45" s="198"/>
      <c r="F45" s="198"/>
      <c r="G45" s="198"/>
      <c r="H45" s="199"/>
    </row>
    <row r="46" spans="1:8">
      <c r="A46" s="40"/>
      <c r="B46" s="147"/>
      <c r="C46" s="155"/>
      <c r="D46" s="198"/>
      <c r="E46" s="198"/>
      <c r="F46" s="198"/>
      <c r="G46" s="198"/>
      <c r="H46" s="199"/>
    </row>
    <row r="47" spans="1:8">
      <c r="A47" s="43"/>
      <c r="B47" s="18"/>
      <c r="C47" s="155"/>
      <c r="D47" s="198"/>
      <c r="E47" s="198"/>
      <c r="F47" s="198"/>
      <c r="G47" s="198"/>
      <c r="H47" s="199"/>
    </row>
    <row r="48" spans="1:8">
      <c r="A48" s="43"/>
      <c r="B48" s="18"/>
      <c r="C48" s="155"/>
      <c r="D48" s="198"/>
      <c r="E48" s="198"/>
      <c r="F48" s="198"/>
      <c r="G48" s="198"/>
      <c r="H48" s="199"/>
    </row>
    <row r="49" spans="1:13">
      <c r="A49" s="45"/>
      <c r="B49" s="36"/>
      <c r="C49" s="156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274</v>
      </c>
    </row>
    <row r="51" spans="1:13">
      <c r="A51" s="70" t="s">
        <v>267</v>
      </c>
      <c r="B51" s="71" t="s">
        <v>482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2" t="s">
        <v>271</v>
      </c>
      <c r="B6" s="233"/>
      <c r="C6" s="233"/>
      <c r="D6" s="233"/>
      <c r="E6" s="233"/>
      <c r="F6" s="233"/>
      <c r="G6" s="233"/>
      <c r="H6" s="234"/>
    </row>
    <row r="7" spans="1:8" ht="21.6" customHeight="1">
      <c r="A7" s="232"/>
      <c r="B7" s="233"/>
      <c r="C7" s="233"/>
      <c r="D7" s="233"/>
      <c r="E7" s="233"/>
      <c r="F7" s="233"/>
      <c r="G7" s="233"/>
      <c r="H7" s="234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1" t="s">
        <v>284</v>
      </c>
      <c r="D8" s="231"/>
      <c r="E8" s="231"/>
      <c r="F8" s="83">
        <v>2</v>
      </c>
      <c r="G8" s="145" t="s">
        <v>379</v>
      </c>
      <c r="H8" s="193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1"/>
      <c r="D9" s="231"/>
      <c r="E9" s="231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31"/>
      <c r="D10" s="231"/>
      <c r="E10" s="23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0.63194444444444442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0.67361111111111116</v>
      </c>
      <c r="C14" s="63"/>
      <c r="D14" s="116" t="s">
        <v>235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6" t="str">
        <f>КАГ!B11</f>
        <v>Аладьев А.А.</v>
      </c>
      <c r="C15" s="18"/>
      <c r="D15" s="116" t="s">
        <v>232</v>
      </c>
      <c r="E15" s="112"/>
      <c r="F15" s="112"/>
      <c r="G15" s="96" t="str">
        <f>КАГ!G11</f>
        <v>Медведева 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27814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246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12:36</v>
      </c>
      <c r="H20" s="118">
        <f>КАГ!H16</f>
        <v>880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38" t="s">
        <v>494</v>
      </c>
      <c r="B23" s="239"/>
      <c r="C23" s="239"/>
      <c r="D23" s="239"/>
      <c r="E23" s="239"/>
      <c r="F23" s="239"/>
      <c r="G23" s="239"/>
      <c r="H23" s="240"/>
    </row>
    <row r="24" spans="1:8" ht="14.45" customHeight="1">
      <c r="A24" s="241"/>
      <c r="B24" s="239"/>
      <c r="C24" s="239"/>
      <c r="D24" s="239"/>
      <c r="E24" s="239"/>
      <c r="F24" s="239"/>
      <c r="G24" s="239"/>
      <c r="H24" s="240"/>
    </row>
    <row r="25" spans="1:8" ht="14.45" customHeight="1">
      <c r="A25" s="241"/>
      <c r="B25" s="239"/>
      <c r="C25" s="239"/>
      <c r="D25" s="239"/>
      <c r="E25" s="239"/>
      <c r="F25" s="239"/>
      <c r="G25" s="239"/>
      <c r="H25" s="240"/>
    </row>
    <row r="26" spans="1:8" ht="14.45" customHeight="1">
      <c r="A26" s="241"/>
      <c r="B26" s="239"/>
      <c r="C26" s="239"/>
      <c r="D26" s="239"/>
      <c r="E26" s="239"/>
      <c r="F26" s="239"/>
      <c r="G26" s="239"/>
      <c r="H26" s="240"/>
    </row>
    <row r="27" spans="1:8" ht="14.45" customHeight="1">
      <c r="A27" s="241"/>
      <c r="B27" s="239"/>
      <c r="C27" s="239"/>
      <c r="D27" s="239"/>
      <c r="E27" s="239"/>
      <c r="F27" s="239"/>
      <c r="G27" s="239"/>
      <c r="H27" s="240"/>
    </row>
    <row r="28" spans="1:8" ht="14.45" customHeight="1">
      <c r="A28" s="241"/>
      <c r="B28" s="239"/>
      <c r="C28" s="239"/>
      <c r="D28" s="239"/>
      <c r="E28" s="239"/>
      <c r="F28" s="239"/>
      <c r="G28" s="239"/>
      <c r="H28" s="240"/>
    </row>
    <row r="29" spans="1:8" ht="14.45" customHeight="1">
      <c r="A29" s="241"/>
      <c r="B29" s="239"/>
      <c r="C29" s="239"/>
      <c r="D29" s="239"/>
      <c r="E29" s="239"/>
      <c r="F29" s="239"/>
      <c r="G29" s="239"/>
      <c r="H29" s="240"/>
    </row>
    <row r="30" spans="1:8" ht="14.45" customHeight="1">
      <c r="A30" s="241"/>
      <c r="B30" s="239"/>
      <c r="C30" s="239"/>
      <c r="D30" s="239"/>
      <c r="E30" s="239"/>
      <c r="F30" s="239"/>
      <c r="G30" s="239"/>
      <c r="H30" s="240"/>
    </row>
    <row r="31" spans="1:8" ht="14.45" customHeight="1">
      <c r="A31" s="241"/>
      <c r="B31" s="239"/>
      <c r="C31" s="239"/>
      <c r="D31" s="239"/>
      <c r="E31" s="239"/>
      <c r="F31" s="239"/>
      <c r="G31" s="239"/>
      <c r="H31" s="240"/>
    </row>
    <row r="32" spans="1:8" ht="14.45" customHeight="1">
      <c r="A32" s="241"/>
      <c r="B32" s="239"/>
      <c r="C32" s="239"/>
      <c r="D32" s="239"/>
      <c r="E32" s="239"/>
      <c r="F32" s="239"/>
      <c r="G32" s="239"/>
      <c r="H32" s="240"/>
    </row>
    <row r="33" spans="1:12" ht="14.45" customHeight="1">
      <c r="A33" s="241"/>
      <c r="B33" s="239"/>
      <c r="C33" s="239"/>
      <c r="D33" s="239"/>
      <c r="E33" s="239"/>
      <c r="F33" s="239"/>
      <c r="G33" s="239"/>
      <c r="H33" s="240"/>
    </row>
    <row r="34" spans="1:12" ht="14.45" customHeight="1">
      <c r="A34" s="241"/>
      <c r="B34" s="239"/>
      <c r="C34" s="239"/>
      <c r="D34" s="239"/>
      <c r="E34" s="239"/>
      <c r="F34" s="239"/>
      <c r="G34" s="239"/>
      <c r="H34" s="240"/>
    </row>
    <row r="35" spans="1:12" ht="14.45" customHeight="1">
      <c r="A35" s="241"/>
      <c r="B35" s="239"/>
      <c r="C35" s="239"/>
      <c r="D35" s="239"/>
      <c r="E35" s="239"/>
      <c r="F35" s="239"/>
      <c r="G35" s="239"/>
      <c r="H35" s="240"/>
    </row>
    <row r="36" spans="1:12" ht="14.45" customHeight="1">
      <c r="A36" s="241"/>
      <c r="B36" s="239"/>
      <c r="C36" s="239"/>
      <c r="D36" s="239"/>
      <c r="E36" s="239"/>
      <c r="F36" s="239"/>
      <c r="G36" s="239"/>
      <c r="H36" s="240"/>
    </row>
    <row r="37" spans="1:12" ht="14.45" customHeight="1">
      <c r="A37" s="241"/>
      <c r="B37" s="239"/>
      <c r="C37" s="239"/>
      <c r="D37" s="239"/>
      <c r="E37" s="239"/>
      <c r="F37" s="239"/>
      <c r="G37" s="239"/>
      <c r="H37" s="240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5" t="s">
        <v>473</v>
      </c>
      <c r="E40" s="236"/>
      <c r="F40" s="236"/>
      <c r="G40" s="236"/>
      <c r="H40" s="237"/>
    </row>
    <row r="41" spans="1:12" ht="14.45" customHeight="1">
      <c r="A41" s="37"/>
      <c r="B41" s="33"/>
      <c r="C41" s="148"/>
      <c r="D41" s="236"/>
      <c r="E41" s="236"/>
      <c r="F41" s="236"/>
      <c r="G41" s="236"/>
      <c r="H41" s="237"/>
    </row>
    <row r="42" spans="1:12" ht="14.45" customHeight="1">
      <c r="A42" s="37"/>
      <c r="B42" s="33"/>
      <c r="C42" s="148"/>
      <c r="D42" s="236"/>
      <c r="E42" s="236"/>
      <c r="F42" s="236"/>
      <c r="G42" s="236"/>
      <c r="H42" s="237"/>
    </row>
    <row r="43" spans="1:12" ht="14.45" customHeight="1">
      <c r="A43" s="37"/>
      <c r="B43" s="33"/>
      <c r="C43" s="148"/>
      <c r="D43" s="236"/>
      <c r="E43" s="236"/>
      <c r="F43" s="236"/>
      <c r="G43" s="236"/>
      <c r="H43" s="237"/>
    </row>
    <row r="44" spans="1:12" ht="14.45" customHeight="1">
      <c r="A44" s="37"/>
      <c r="B44" s="33"/>
      <c r="C44" s="148"/>
      <c r="D44" s="236"/>
      <c r="E44" s="236"/>
      <c r="F44" s="236"/>
      <c r="G44" s="236"/>
      <c r="H44" s="237"/>
      <c r="L44" s="196"/>
    </row>
    <row r="45" spans="1:12" ht="14.45" customHeight="1">
      <c r="A45" s="37"/>
      <c r="B45" s="33"/>
      <c r="C45" s="148"/>
      <c r="D45" s="236"/>
      <c r="E45" s="236"/>
      <c r="F45" s="236"/>
      <c r="G45" s="236"/>
      <c r="H45" s="237"/>
    </row>
    <row r="46" spans="1:12" ht="14.45" customHeight="1">
      <c r="A46" s="37"/>
      <c r="B46" s="33"/>
      <c r="C46" s="148"/>
      <c r="D46" s="236"/>
      <c r="E46" s="236"/>
      <c r="F46" s="236"/>
      <c r="G46" s="236"/>
      <c r="H46" s="237"/>
    </row>
    <row r="47" spans="1:12" ht="14.45" customHeight="1">
      <c r="A47" s="43"/>
      <c r="B47" s="18"/>
      <c r="C47" s="148"/>
      <c r="D47" s="236"/>
      <c r="E47" s="236"/>
      <c r="F47" s="236"/>
      <c r="G47" s="236"/>
      <c r="H47" s="237"/>
    </row>
    <row r="48" spans="1:12" ht="14.45" customHeight="1">
      <c r="A48" s="43"/>
      <c r="B48" s="18"/>
      <c r="C48" s="148"/>
      <c r="D48" s="236"/>
      <c r="E48" s="236"/>
      <c r="F48" s="236"/>
      <c r="G48" s="236"/>
      <c r="H48" s="237"/>
    </row>
    <row r="49" spans="1:8" ht="14.45" customHeight="1">
      <c r="A49" s="43"/>
      <c r="B49" s="18"/>
      <c r="C49" s="148"/>
      <c r="D49" s="236"/>
      <c r="E49" s="236"/>
      <c r="F49" s="236"/>
      <c r="G49" s="236"/>
      <c r="H49" s="237"/>
    </row>
    <row r="50" spans="1:8">
      <c r="A50" s="70" t="s">
        <v>267</v>
      </c>
      <c r="B50" s="71" t="s">
        <v>493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2" t="s">
        <v>475</v>
      </c>
      <c r="B52" s="223"/>
      <c r="C52" s="223"/>
      <c r="D52" s="223"/>
      <c r="E52" s="223"/>
      <c r="F52" s="224"/>
      <c r="G52" s="18"/>
      <c r="H52" s="44"/>
    </row>
    <row r="53" spans="1:8" ht="15" customHeight="1">
      <c r="A53" s="225"/>
      <c r="B53" s="226"/>
      <c r="C53" s="226"/>
      <c r="D53" s="226"/>
      <c r="E53" s="226"/>
      <c r="F53" s="227"/>
      <c r="G53" s="89" t="str">
        <f>IF(ISBLANK(H13),"",H13)</f>
        <v/>
      </c>
      <c r="H53" s="72"/>
    </row>
    <row r="54" spans="1:8">
      <c r="A54" s="228"/>
      <c r="B54" s="229"/>
      <c r="C54" s="229"/>
      <c r="D54" s="229"/>
      <c r="E54" s="229"/>
      <c r="F54" s="230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topLeftCell="A4" zoomScaleNormal="90" zoomScaleSheetLayoutView="100" zoomScalePageLayoutView="80" workbookViewId="0">
      <selection activeCell="C20" sqref="C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44934</v>
      </c>
      <c r="C2" s="185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Аладьев А.А.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27814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46</v>
      </c>
    </row>
    <row r="7" spans="1:4">
      <c r="A7" s="43"/>
      <c r="B7" s="18"/>
      <c r="C7" s="124" t="s">
        <v>12</v>
      </c>
      <c r="D7" s="126">
        <f>КАГ!$B$14</f>
        <v>246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3" t="s">
        <v>13</v>
      </c>
      <c r="D10" s="184">
        <f>КАГ!$B$8</f>
        <v>44934</v>
      </c>
    </row>
    <row r="11" spans="1:4">
      <c r="A11" s="32"/>
      <c r="B11" s="136"/>
      <c r="C11" s="136"/>
      <c r="D11" s="137"/>
    </row>
    <row r="12" spans="1:4" ht="18.75" customHeight="1">
      <c r="A12" s="168" t="s">
        <v>410</v>
      </c>
      <c r="B12" s="169" t="s">
        <v>0</v>
      </c>
      <c r="C12" s="169" t="s">
        <v>14</v>
      </c>
      <c r="D12" s="170" t="s">
        <v>128</v>
      </c>
    </row>
    <row r="13" spans="1:4" ht="27.75" customHeight="1">
      <c r="A13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7" t="s">
        <v>481</v>
      </c>
      <c r="C13" s="242"/>
      <c r="D13" s="172">
        <v>1</v>
      </c>
    </row>
    <row r="14" spans="1:4" ht="27.75" customHeight="1">
      <c r="A14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8" t="s">
        <v>400</v>
      </c>
      <c r="C14" s="243"/>
      <c r="D14" s="172">
        <v>1</v>
      </c>
    </row>
    <row r="15" spans="1:4" ht="27.75" customHeight="1">
      <c r="A15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88" t="s">
        <v>476</v>
      </c>
      <c r="C15" s="243"/>
      <c r="D15" s="172">
        <v>1</v>
      </c>
    </row>
    <row r="16" spans="1:4" ht="27.75" customHeight="1">
      <c r="A16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88" t="s">
        <v>377</v>
      </c>
      <c r="C16" s="243" t="s">
        <v>495</v>
      </c>
      <c r="D16" s="172">
        <v>1</v>
      </c>
    </row>
    <row r="17" spans="1:4" ht="27.75" customHeight="1">
      <c r="A17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88" t="s">
        <v>479</v>
      </c>
      <c r="C17" s="243" t="s">
        <v>177</v>
      </c>
      <c r="D17" s="172">
        <v>1</v>
      </c>
    </row>
    <row r="18" spans="1:4" ht="27.75" customHeight="1">
      <c r="A18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88" t="s">
        <v>479</v>
      </c>
      <c r="C18" s="243" t="s">
        <v>184</v>
      </c>
      <c r="D18" s="172">
        <v>1</v>
      </c>
    </row>
    <row r="19" spans="1:4" ht="27.75" customHeight="1">
      <c r="A19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8"/>
      <c r="C19" s="243"/>
      <c r="D19" s="172"/>
    </row>
    <row r="20" spans="1:4" ht="27.75" customHeight="1">
      <c r="A20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243"/>
      <c r="D20" s="172"/>
    </row>
    <row r="21" spans="1:4" ht="27.75" customHeight="1">
      <c r="A21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243"/>
      <c r="D21" s="172"/>
    </row>
    <row r="22" spans="1:4" ht="27.75" customHeight="1">
      <c r="A22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243"/>
      <c r="D22" s="174"/>
    </row>
    <row r="23" spans="1:4" ht="27.75" customHeight="1">
      <c r="A23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243"/>
      <c r="D23" s="174"/>
    </row>
    <row r="24" spans="1:4" ht="27.75" customHeight="1">
      <c r="A2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244"/>
      <c r="D24" s="174"/>
    </row>
    <row r="25" spans="1:4" ht="27.75" customHeight="1">
      <c r="A25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245"/>
      <c r="D25" s="178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0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NC Euphora</v>
      </c>
      <c r="V2" s="139" t="str">
        <f>IFERROR(INDEX(Расходка[Наименование расходного материала],MATCH(Расходка[№],Поиск_расходки[Индекс5],0)),"")</f>
        <v>Resolute Onyx</v>
      </c>
      <c r="W2" s="139" t="str">
        <f>IFERROR(INDEX(Расходка[Наименование расходного материала],MATCH(Расходка[№],Поиск_расходки[Индекс6],0)),"")</f>
        <v>Resolute Onyx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1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5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481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485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476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2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2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4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DES,Firehawk</v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479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1</v>
      </c>
      <c r="J48" s="142">
        <f>IF(ISNUMBER(SEARCH('Карта учёта'!$B$18,Расходка[Наименование расходного материала])),MAX($J$1:J47)+1,0)</f>
        <v>1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Resolute Onyx</v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2023-01-08T13:34:23Z</cp:lastPrinted>
  <dcterms:created xsi:type="dcterms:W3CDTF">2015-06-05T18:19:34Z</dcterms:created>
  <dcterms:modified xsi:type="dcterms:W3CDTF">2023-01-08T15:50:01Z</dcterms:modified>
</cp:coreProperties>
</file>