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1\1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M15" i="1"/>
  <c r="L13" i="1"/>
  <c r="L14" i="1" s="1"/>
  <c r="L15" i="1" s="1"/>
  <c r="K12" i="1"/>
  <c r="P59" i="1" l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N18" i="1"/>
  <c r="L17" i="1"/>
  <c r="K15" i="1"/>
  <c r="K16" i="1" s="1"/>
  <c r="K17" i="1" s="1"/>
  <c r="G15" i="1"/>
  <c r="J19" i="1" l="1"/>
  <c r="J20" i="1" s="1"/>
  <c r="J21" i="1" s="1"/>
  <c r="AD56" i="1"/>
  <c r="Q61" i="1"/>
  <c r="AD60" i="1"/>
  <c r="AD62" i="1"/>
  <c r="AD57" i="1"/>
  <c r="AD61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AD63" i="1" l="1"/>
  <c r="Q62" i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B59" i="1" l="1"/>
  <c r="O61" i="1"/>
  <c r="AB62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AB63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L25" i="1" l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V2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M51" i="1"/>
  <c r="M52" i="1" s="1"/>
  <c r="M53" i="1" s="1"/>
  <c r="L50" i="1"/>
  <c r="T29" i="1" l="1"/>
  <c r="T49" i="1"/>
  <c r="T22" i="1"/>
  <c r="T43" i="1"/>
  <c r="T55" i="1"/>
  <c r="T9" i="1"/>
  <c r="T35" i="1"/>
  <c r="T45" i="1"/>
  <c r="T5" i="1"/>
  <c r="T24" i="1"/>
  <c r="T60" i="1"/>
  <c r="T11" i="1"/>
  <c r="T6" i="1"/>
  <c r="T44" i="1"/>
  <c r="T23" i="1"/>
  <c r="T30" i="1"/>
  <c r="T18" i="1"/>
  <c r="T34" i="1"/>
  <c r="T53" i="1"/>
  <c r="T61" i="1"/>
  <c r="T27" i="1"/>
  <c r="T50" i="1"/>
  <c r="T56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<sst xmlns="http://schemas.openxmlformats.org/spreadsheetml/2006/main" count="795" uniqueCount="496">
  <si>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</si>
  <si>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</si>
  <si>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</si>
  <si>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</si>
  <si>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</si>
  <si>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</si>
  <si>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</si>
  <si>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</si>
  <si>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</si>
  <si>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</si>
  <si>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</si>
  <si>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</si>
  <si>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</si>
  <si>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</si>
  <si>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</si>
  <si>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</si>
  <si>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</si>
  <si>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</si>
  <si>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</si>
  <si>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</si>
  <si>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</si>
  <si>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</si>
  <si>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</si>
  <si>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</si>
  <si>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</si>
  <si>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</si>
  <si>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</si>
  <si>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</si>
  <si>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</si>
  <si>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</si>
  <si>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</si>
  <si>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</si>
  <si>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</si>
  <si>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</si>
  <si>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</si>
  <si>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</si>
  <si>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</si>
  <si>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</si>
  <si>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</si>
  <si>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</si>
  <si>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</si>
  <si>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</si>
  <si>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</si>
  <si>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</si>
  <si>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</si>
  <si>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</si>
  <si>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</si>
  <si>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</si>
  <si>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</si>
  <si>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</si>
  <si>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</si>
  <si>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</si>
  <si>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</si>
  <si>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</si>
  <si>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</si>
  <si>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</si>
  <si>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</si>
  <si>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</si>
  <si>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</si>
  <si>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</si>
  <si>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</si>
  <si>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</si>
  <si>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</si>
  <si>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</si>
  <si>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</si>
  <si>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</si>
  <si>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</si>
  <si>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</si>
  <si>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</si>
  <si>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</si>
  <si>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</si>
  <si>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</si>
  <si>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</si>
  <si>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</si>
  <si>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</si>
  <si>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</si>
  <si>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</si>
  <si>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</si>
  <si>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</si>
  <si>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</si>
  <si>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</si>
  <si>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</si>
  <si>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</si>
  <si>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</si>
  <si>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</si>
  <si>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</si>
  <si>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</si>
  <si>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</si>
  <si>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</si>
  <si>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</si>
  <si>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</si>
  <si>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</si>
  <si>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</si>
  <si>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</si>
  <si>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</si>
  <si>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</si>
  <si>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</si>
  <si>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</si>
  <si>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</si>
  <si>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</si>
  <si>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</si>
  <si>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</si>
  <si>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</si>
  <si>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</si>
  <si>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</si>
  <si>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</si>
  <si>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</si>
  <si>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</si>
  <si>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</si>
  <si>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</si>
  <si>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</si>
  <si>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</si>
  <si>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</si>
  <si>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</si>
  <si>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</si>
  <si>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</si>
  <si>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</si>
  <si>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</si>
  <si>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</si>
  <si>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</si>
  <si>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</si>
  <si>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</si>
  <si>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</si>
  <si>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</si>
  <si>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</si>
  <si>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</si>
  <si>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</si>
  <si>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</si>
  <si>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</si>
  <si>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</si>
  <si>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</si>
  <si>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</si>
  <si>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</si>
  <si>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</si>
  <si>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</si>
  <si>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</si>
  <si>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</si>
  <si>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</si>
  <si>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</si>
  <si>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</si>
  <si>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</si>
  <si>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</si>
  <si>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</si>
  <si>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</si>
  <si>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</si>
  <si>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</si>
  <si>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</si>
  <si>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</si>
  <si>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</si>
  <si>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</si>
  <si>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</si>
  <si>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</si>
  <si>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</si>
  <si>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</si>
  <si>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</si>
  <si>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</si>
  <si>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</si>
  <si>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</si>
  <si>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</si>
  <si>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</si>
  <si>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</si>
  <si>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</si>
  <si>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</si>
  <si>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</si>
  <si>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</si>
  <si>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</si>
  <si>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</si>
  <si>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</si>
  <si>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</si>
  <si>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</si>
  <si>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</si>
  <si>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</si>
  <si>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</si>
  <si>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</si>
  <si>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</si>
  <si>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</si>
  <si>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</si>
  <si>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</si>
  <si>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</si>
  <si>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</si>
  <si>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</si>
  <si>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</si>
  <si>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</si>
  <si>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</si>
  <si>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</si>
  <si>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</si>
  <si>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</si>
  <si>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</si>
  <si>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</si>
  <si>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</si>
  <si>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</si>
  <si>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</si>
  <si>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</si>
  <si>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</si>
  <si>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</si>
  <si>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</si>
  <si>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</si>
  <si>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</si>
  <si>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</si>
  <si>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</si>
  <si>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</si>
  <si>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</si>
  <si>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</si>
  <si>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</si>
  <si>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</si>
  <si>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</si>
  <si>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</si>
  <si>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</si>
  <si>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</si>
  <si>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</si>
  <si>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</si>
  <si>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</si>
  <si>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</si>
  <si>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</si>
  <si>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</si>
  <si>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</si>
  <si>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</si>
  <si>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</si>
  <si>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</si>
  <si>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</si>
  <si>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</si>
  <si>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</si>
  <si>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</si>
  <si>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</si>
  <si>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</si>
  <si>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</si>
  <si>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</si>
  <si>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</si>
  <si>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</si>
  <si>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</si>
  <si>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</si>
  <si>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</si>
  <si>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</si>
  <si>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</si>
  <si>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</si>
  <si>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</si>
  <si>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</si>
  <si>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</si>
  <si>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</si>
  <si>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</si>
  <si>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</si>
  <si>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</si>
  <si>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</si>
  <si>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</si>
  <si>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</si>
  <si>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</si>
  <si>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</si>
  <si>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</si>
  <si>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</si>
  <si>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</si>
  <si>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</si>
  <si>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</si>
  <si>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</si>
  <si>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</si>
  <si>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</si>
  <si>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</si>
  <si>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</si>
  <si>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</si>
  <si>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</si>
  <si>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</si>
  <si>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</si>
  <si>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</si>
  <si>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</si>
  <si>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</si>
  <si>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</si>
  <si>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</si>
  <si>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</si>
  <si>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</si>
  <si>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</si>
  <si>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</si>
  <si>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</si>
  <si>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</si>
  <si>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</si>
  <si>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</si>
  <si>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</si>
  <si>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</si>
  <si>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</si>
  <si>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</si>
  <si>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</si>
  <si>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</si>
  <si>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</si>
  <si>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</si>
  <si>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</si>
  <si>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</si>
  <si>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</si>
  <si>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</si>
  <si>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</si>
  <si>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</si>
  <si>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</si>
  <si>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</si>
  <si>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</si>
  <si>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</si>
  <si>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</si>
  <si>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</si>
  <si>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</si>
  <si>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</si>
  <si>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</si>
  <si>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</si>
  <si>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</si>
  <si>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</si>
  <si>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</si>
  <si>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</si>
  <si>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</si>
  <si>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</si>
  <si>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</si>
  <si>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</si>
  <si>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</si>
  <si>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</si>
  <si>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</si>
  <si>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</si>
  <si>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</si>
  <si>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</si>
  <si>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</si>
  <si>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</si>
  <si>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</si>
  <si>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</si>
  <si>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</si>
  <si>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</si>
  <si>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</si>
  <si>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</si>
  <si>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</si>
  <si>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</si>
  <si>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</si>
  <si>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</si>
  <si>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</si>
  <si>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</si>
  <si>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</si>
  <si>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</si>
  <si>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</si>
  <si>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</si>
  <si>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</si>
  <si>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</si>
  <si>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</si>
  <si>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</si>
  <si>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</si>
  <si>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</si>
  <si>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</si>
  <si>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</si>
  <si>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</si>
  <si>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</si>
  <si>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</si>
  <si>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</si>
  <si>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</si>
  <si>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</si>
  <si>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</si>
  <si>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</si>
  <si>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</si>
  <si>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</si>
  <si>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</si>
  <si>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</si>
  <si>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</si>
  <si>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</si>
  <si>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</si>
  <si>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</si>
  <si>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</si>
  <si>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</si>
  <si>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</si>
  <si>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</si>
  <si>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</si>
  <si>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</si>
  <si>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</si>
  <si>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</si>
  <si>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</si>
  <si>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</si>
  <si>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</si>
  <si>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</si>
  <si>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</si>
  <si>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</si>
  <si>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</si>
  <si>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</si>
  <si>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</si>
  <si>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</si>
  <si>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</si>
  <si>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</si>
  <si>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</si>
  <si>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</si>
  <si>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</si>
  <si>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</si>
  <si>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</si>
  <si>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</si>
  <si>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</si>
  <si>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</si>
  <si>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</si>
  <si>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</si>
  <si>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</si>
  <si>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</si>
  <si>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</si>
  <si>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</si>
  <si>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</si>
  <si>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</si>
  <si>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</si>
  <si>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</si>
  <si>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</si>
  <si>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</si>
  <si>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</si>
  <si>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</si>
  <si>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</si>
  <si>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</si>
  <si>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</si>
  <si>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</si>
  <si>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</si>
  <si>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</si>
  <si>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</si>
  <si>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</si>
  <si>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</si>
  <si>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</si>
  <si>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</si>
  <si>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</si>
  <si>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</si>
  <si>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</si>
  <si>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</si>
  <si>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</si>
  <si>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</si>
  <si>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</si>
  <si>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</si>
  <si>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</si>
  <si>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</si>
  <si>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</si>
  <si>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</si>
  <si>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</si>
  <si>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</si>
  <si>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</si>
  <si>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</si>
  <si>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</si>
  <si>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</si>
  <si>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</si>
  <si>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</si>
  <si>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</si>
  <si>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</si>
  <si>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</si>
  <si>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</si>
  <si>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</si>
  <si>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</si>
  <si>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</si>
  <si>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</si>
  <si>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</si>
  <si>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</si>
  <si>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</si>
  <si>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</si>
  <si>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</si>
  <si>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</si>
  <si>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</si>
  <si>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</si>
  <si>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</si>
  <si>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</si>
  <si>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</si>
  <si>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</si>
  <si>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</si>
  <si>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</si>
  <si>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</si>
  <si>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</si>
  <si>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</si>
  <si>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</si>
  <si>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</si>
  <si>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</si>
  <si>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</si>
  <si>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</si>
  <si>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</si>
  <si>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</si>
  <si>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</si>
  <si>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</si>
  <si>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</si>
  <si>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</si>
  <si>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</si>
  <si>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</si>
  <si>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</si>
  <si>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</si>
  <si>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</si>
  <si>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</si>
  <si>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</si>
  <si>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</si>
  <si>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</si>
  <si>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</si>
  <si>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</si>
  <si>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</si>
  <si>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</si>
  <si>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</si>
  <si>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</si>
  <si>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</si>
  <si>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Resolute Onyx</t>
  </si>
  <si>
    <t>Колибри</t>
  </si>
  <si>
    <t>Lepu Medical</t>
  </si>
  <si>
    <t>50 ml</t>
  </si>
  <si>
    <t xml:space="preserve">Заведующий отделения: Д.В. Карчевский </t>
  </si>
  <si>
    <t>Sion Black</t>
  </si>
  <si>
    <t>150 ml</t>
  </si>
  <si>
    <t>ОКС с ↑ ST</t>
  </si>
  <si>
    <t>Пыжков А.С.</t>
  </si>
  <si>
    <t>06:36</t>
  </si>
  <si>
    <t>Правый</t>
  </si>
  <si>
    <t>проходим, контуры ровные.</t>
  </si>
  <si>
    <t xml:space="preserve">неровности контуров проксимального сегмента, на границе проксимального и среднего сегмента нестабильный стеноз 90%, стенозы среднего сегмента 70%; стеноз устья ДВ 70%. Антеградный кровоток TIMI II. </t>
  </si>
  <si>
    <t xml:space="preserve">проходим, контуры ровные. Антеградный кровоток кровоток TIMI III. </t>
  </si>
  <si>
    <t>артерия гиганска, проходима, неровности контуров пркосимального и среднего сегментов  Антеградный кровоток TIMI III.</t>
  </si>
  <si>
    <t xml:space="preserve">С учётом клинических данных совместно с деж.кардиологом принято решение  о выполнении экстренной реваскуляризации ПНА. </t>
  </si>
  <si>
    <t>Устье ствола ЛКА катетеризировано проводниковым катетером Launcher EBU 3.5 6Fr. Коронарный проводник Sion Blue заведен в дистальный сегмент ПНА. В зону среднего сегмента с полным покрытием значимых  стенозов ПНА позиционирован и имплантирован DES Resolute Integrity 3,5-38 мм, давлением 16 атм.  На контрольных съёмках  антеградный кровоток по ПНА полностью  восстановлен, TIMI III, диссекции и признаков тромбирования не определяется. Ангиографический оптимальный,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</si>
</sst>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9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7" fillId="0" borderId="0" xfId="0" applyFont="1"/>
    <xf numFmtId="49" fontId="57" fillId="0" borderId="26" xfId="0" applyNumberFormat="1" applyFont="1" applyBorder="1" applyAlignment="1" applyProtection="1">
      <alignment horizontal="center" vertical="center"/>
      <protection locked="0"/>
    </xf>
    <xf numFmtId="49" fontId="57" fillId="0" borderId="25" xfId="0" applyNumberFormat="1" applyFont="1" applyBorder="1" applyAlignment="1" applyProtection="1">
      <alignment horizontal="center" vertical="center"/>
      <protection locked="0"/>
    </xf>
    <xf numFmtId="49" fontId="57" fillId="0" borderId="25" xfId="0" applyNumberFormat="1" applyFont="1" applyFill="1" applyBorder="1" applyAlignment="1" applyProtection="1">
      <alignment horizontal="center" vertical="center"/>
      <protection locked="0"/>
    </xf>
    <xf numFmtId="49" fontId="57" fillId="0" borderId="35" xfId="0" applyNumberFormat="1" applyFont="1" applyFill="1" applyBorder="1" applyAlignment="1" applyProtection="1">
      <alignment horizontal="center" vertical="center"/>
      <protection locked="0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J6" sqref="J6:K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8" t="s">
        <v>276</v>
      </c>
      <c r="B6" s="209"/>
      <c r="C6" s="209"/>
      <c r="D6" s="209"/>
      <c r="E6" s="209"/>
      <c r="F6" s="209"/>
      <c r="G6" s="209"/>
      <c r="H6" s="210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44937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0.78819444444444453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0.79166666666666663</v>
      </c>
      <c r="C10" s="61"/>
      <c r="D10" s="116" t="s">
        <v>235</v>
      </c>
      <c r="E10" s="112"/>
      <c r="F10" s="112"/>
      <c r="G10" s="29" t="s">
        <v>340</v>
      </c>
      <c r="H10" s="31"/>
    </row>
    <row r="11" spans="1:8" ht="18" thickTop="1" thickBot="1">
      <c r="A11" s="106" t="s">
        <v>255</v>
      </c>
      <c r="B11" s="107" t="s">
        <v>487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27187</v>
      </c>
      <c r="C12" s="63"/>
      <c r="D12" s="116" t="s">
        <v>369</v>
      </c>
      <c r="E12" s="112"/>
      <c r="F12" s="112"/>
      <c r="G12" s="29" t="s">
        <v>322</v>
      </c>
      <c r="H12" s="31"/>
    </row>
    <row r="13" spans="1:8" ht="15.75">
      <c r="A13" s="20" t="s">
        <v>10</v>
      </c>
      <c r="B13" s="35">
        <f>DATEDIF(B12,B8,"y")</f>
        <v>48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484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486</v>
      </c>
      <c r="C16" s="18"/>
      <c r="D16" s="41"/>
      <c r="E16" s="41"/>
      <c r="F16" s="41"/>
      <c r="G16" s="159" t="s">
        <v>488</v>
      </c>
      <c r="H16" s="117">
        <v>616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489</v>
      </c>
      <c r="C18" s="18"/>
      <c r="D18" s="33" t="s">
        <v>273</v>
      </c>
      <c r="E18" s="33"/>
      <c r="F18" s="33"/>
      <c r="G18" s="101" t="s">
        <v>252</v>
      </c>
      <c r="H18" s="102" t="s">
        <v>468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45" t="s">
        <v>490</v>
      </c>
      <c r="C20" s="211"/>
      <c r="D20" s="211"/>
      <c r="E20" s="211"/>
      <c r="F20" s="211"/>
      <c r="G20" s="211"/>
      <c r="H20" s="212"/>
    </row>
    <row r="21" spans="1:8">
      <c r="A21" s="66"/>
      <c r="B21" s="213"/>
      <c r="C21" s="213"/>
      <c r="D21" s="213"/>
      <c r="E21" s="213"/>
      <c r="F21" s="213"/>
      <c r="G21" s="213"/>
      <c r="H21" s="214"/>
    </row>
    <row r="22" spans="1:8" ht="15.6" customHeight="1">
      <c r="A22" s="67" t="s">
        <v>334</v>
      </c>
      <c r="B22" s="215" t="s">
        <v>491</v>
      </c>
      <c r="C22" s="215"/>
      <c r="D22" s="215"/>
      <c r="E22" s="215"/>
      <c r="F22" s="215"/>
      <c r="G22" s="215"/>
      <c r="H22" s="216"/>
    </row>
    <row r="23" spans="1:8" ht="14.45" customHeight="1">
      <c r="A23" s="43"/>
      <c r="B23" s="217"/>
      <c r="C23" s="217"/>
      <c r="D23" s="217"/>
      <c r="E23" s="217"/>
      <c r="F23" s="217"/>
      <c r="G23" s="217"/>
      <c r="H23" s="218"/>
    </row>
    <row r="24" spans="1:8" ht="14.45" customHeight="1">
      <c r="A24" s="68"/>
      <c r="B24" s="217"/>
      <c r="C24" s="217"/>
      <c r="D24" s="217"/>
      <c r="E24" s="217"/>
      <c r="F24" s="217"/>
      <c r="G24" s="217"/>
      <c r="H24" s="218"/>
    </row>
    <row r="25" spans="1:8" ht="14.45" customHeight="1">
      <c r="A25" s="43"/>
      <c r="B25" s="217"/>
      <c r="C25" s="217"/>
      <c r="D25" s="217"/>
      <c r="E25" s="217"/>
      <c r="F25" s="217"/>
      <c r="G25" s="217"/>
      <c r="H25" s="218"/>
    </row>
    <row r="26" spans="1:8" ht="14.45" customHeight="1">
      <c r="A26" s="45"/>
      <c r="B26" s="219"/>
      <c r="C26" s="219"/>
      <c r="D26" s="219"/>
      <c r="E26" s="219"/>
      <c r="F26" s="219"/>
      <c r="G26" s="219"/>
      <c r="H26" s="220"/>
    </row>
    <row r="27" spans="1:8" ht="14.45" customHeight="1">
      <c r="A27" s="67" t="s">
        <v>335</v>
      </c>
      <c r="B27" s="215" t="s">
        <v>492</v>
      </c>
      <c r="C27" s="215"/>
      <c r="D27" s="215"/>
      <c r="E27" s="215"/>
      <c r="F27" s="215"/>
      <c r="G27" s="215"/>
      <c r="H27" s="216"/>
    </row>
    <row r="28" spans="1:8" ht="15.6" customHeight="1">
      <c r="A28" s="43"/>
      <c r="B28" s="217"/>
      <c r="C28" s="217"/>
      <c r="D28" s="217"/>
      <c r="E28" s="217"/>
      <c r="F28" s="217"/>
      <c r="G28" s="217"/>
      <c r="H28" s="218"/>
    </row>
    <row r="29" spans="1:8" ht="14.45" customHeight="1">
      <c r="A29" s="43"/>
      <c r="B29" s="217"/>
      <c r="C29" s="217"/>
      <c r="D29" s="217"/>
      <c r="E29" s="217"/>
      <c r="F29" s="217"/>
      <c r="G29" s="217"/>
      <c r="H29" s="218"/>
    </row>
    <row r="30" spans="1:8" ht="14.45" customHeight="1">
      <c r="A30" s="37"/>
      <c r="B30" s="217"/>
      <c r="C30" s="217"/>
      <c r="D30" s="217"/>
      <c r="E30" s="217"/>
      <c r="F30" s="217"/>
      <c r="G30" s="217"/>
      <c r="H30" s="218"/>
    </row>
    <row r="31" spans="1:8" ht="14.45" customHeight="1">
      <c r="A31" s="38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67" t="s">
        <v>336</v>
      </c>
      <c r="B32" s="221" t="s">
        <v>493</v>
      </c>
      <c r="C32" s="221"/>
      <c r="D32" s="221"/>
      <c r="E32" s="221"/>
      <c r="F32" s="221"/>
      <c r="G32" s="221"/>
      <c r="H32" s="222"/>
    </row>
    <row r="33" spans="1:8" ht="14.45" customHeight="1">
      <c r="A33" s="43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43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43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151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6"/>
      <c r="F38" s="206"/>
      <c r="G38" s="206"/>
      <c r="H38" s="207"/>
    </row>
    <row r="39" spans="1:8" ht="14.45" customHeight="1">
      <c r="A39" s="40"/>
      <c r="B39" s="147"/>
      <c r="C39" s="153"/>
      <c r="D39" s="206"/>
      <c r="E39" s="206"/>
      <c r="F39" s="206"/>
      <c r="G39" s="206"/>
      <c r="H39" s="207"/>
    </row>
    <row r="40" spans="1:8" ht="14.45" customHeight="1">
      <c r="A40" s="40"/>
      <c r="B40" s="147"/>
      <c r="C40" s="153"/>
      <c r="D40" s="206"/>
      <c r="E40" s="206"/>
      <c r="F40" s="206"/>
      <c r="G40" s="206"/>
      <c r="H40" s="207"/>
    </row>
    <row r="41" spans="1:8" ht="14.45" customHeight="1">
      <c r="A41" s="40"/>
      <c r="B41" s="147"/>
      <c r="C41" s="153"/>
      <c r="D41" s="206"/>
      <c r="E41" s="206"/>
      <c r="F41" s="206"/>
      <c r="G41" s="206"/>
      <c r="H41" s="207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494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267</v>
      </c>
      <c r="B51" s="71" t="s">
        <v>482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7" zoomScaleNormal="100" zoomScaleSheetLayoutView="100" zoomScalePageLayoutView="90" workbookViewId="0">
      <selection activeCell="I27" sqref="I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5" t="s">
        <v>271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4" t="s">
        <v>284</v>
      </c>
      <c r="D8" s="234"/>
      <c r="E8" s="234"/>
      <c r="F8" s="83">
        <v>1</v>
      </c>
      <c r="G8" s="145" t="s">
        <v>379</v>
      </c>
      <c r="H8" s="193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34"/>
      <c r="D9" s="234"/>
      <c r="E9" s="234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34"/>
      <c r="D10" s="234"/>
      <c r="E10" s="23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44937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0.79166666666666663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0.82986111111111116</v>
      </c>
      <c r="C14" s="63"/>
      <c r="D14" s="116" t="s">
        <v>235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86" t="str">
        <f>КАГ!B11</f>
        <v>Пыжков А.С.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27187</v>
      </c>
      <c r="C16" s="18"/>
      <c r="D16" s="116" t="s">
        <v>369</v>
      </c>
      <c r="E16" s="112"/>
      <c r="F16" s="112"/>
      <c r="G16" s="96" t="str">
        <f>КАГ!G12</f>
        <v>Селезнёва М.В.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48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484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06:36</v>
      </c>
      <c r="H20" s="118">
        <f>КАГ!H16</f>
        <v>616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0.79819444444444454</v>
      </c>
    </row>
    <row r="23" spans="1:8" ht="14.45" customHeight="1">
      <c r="A23" s="241" t="s">
        <v>495</v>
      </c>
      <c r="B23" s="242"/>
      <c r="C23" s="242"/>
      <c r="D23" s="242"/>
      <c r="E23" s="242"/>
      <c r="F23" s="242"/>
      <c r="G23" s="242"/>
      <c r="H23" s="243"/>
    </row>
    <row r="24" spans="1:8" ht="14.45" customHeight="1">
      <c r="A24" s="244"/>
      <c r="B24" s="242"/>
      <c r="C24" s="242"/>
      <c r="D24" s="242"/>
      <c r="E24" s="242"/>
      <c r="F24" s="242"/>
      <c r="G24" s="242"/>
      <c r="H24" s="243"/>
    </row>
    <row r="25" spans="1:8" ht="14.45" customHeight="1">
      <c r="A25" s="244"/>
      <c r="B25" s="242"/>
      <c r="C25" s="242"/>
      <c r="D25" s="242"/>
      <c r="E25" s="242"/>
      <c r="F25" s="242"/>
      <c r="G25" s="242"/>
      <c r="H25" s="243"/>
    </row>
    <row r="26" spans="1:8" ht="14.45" customHeight="1">
      <c r="A26" s="244"/>
      <c r="B26" s="242"/>
      <c r="C26" s="242"/>
      <c r="D26" s="242"/>
      <c r="E26" s="242"/>
      <c r="F26" s="242"/>
      <c r="G26" s="242"/>
      <c r="H26" s="243"/>
    </row>
    <row r="27" spans="1:8" ht="14.45" customHeight="1">
      <c r="A27" s="244"/>
      <c r="B27" s="242"/>
      <c r="C27" s="242"/>
      <c r="D27" s="242"/>
      <c r="E27" s="242"/>
      <c r="F27" s="242"/>
      <c r="G27" s="242"/>
      <c r="H27" s="243"/>
    </row>
    <row r="28" spans="1:8" ht="14.45" customHeight="1">
      <c r="A28" s="244"/>
      <c r="B28" s="242"/>
      <c r="C28" s="242"/>
      <c r="D28" s="242"/>
      <c r="E28" s="242"/>
      <c r="F28" s="242"/>
      <c r="G28" s="242"/>
      <c r="H28" s="243"/>
    </row>
    <row r="29" spans="1:8" ht="14.45" customHeight="1">
      <c r="A29" s="244"/>
      <c r="B29" s="242"/>
      <c r="C29" s="242"/>
      <c r="D29" s="242"/>
      <c r="E29" s="242"/>
      <c r="F29" s="242"/>
      <c r="G29" s="242"/>
      <c r="H29" s="243"/>
    </row>
    <row r="30" spans="1:8" ht="14.45" customHeight="1">
      <c r="A30" s="244"/>
      <c r="B30" s="242"/>
      <c r="C30" s="242"/>
      <c r="D30" s="242"/>
      <c r="E30" s="242"/>
      <c r="F30" s="242"/>
      <c r="G30" s="242"/>
      <c r="H30" s="243"/>
    </row>
    <row r="31" spans="1:8" ht="14.45" customHeight="1">
      <c r="A31" s="244"/>
      <c r="B31" s="242"/>
      <c r="C31" s="242"/>
      <c r="D31" s="242"/>
      <c r="E31" s="242"/>
      <c r="F31" s="242"/>
      <c r="G31" s="242"/>
      <c r="H31" s="243"/>
    </row>
    <row r="32" spans="1:8" ht="14.45" customHeight="1">
      <c r="A32" s="244"/>
      <c r="B32" s="242"/>
      <c r="C32" s="242"/>
      <c r="D32" s="242"/>
      <c r="E32" s="242"/>
      <c r="F32" s="242"/>
      <c r="G32" s="242"/>
      <c r="H32" s="243"/>
    </row>
    <row r="33" spans="1:12" ht="14.45" customHeight="1">
      <c r="A33" s="244"/>
      <c r="B33" s="242"/>
      <c r="C33" s="242"/>
      <c r="D33" s="242"/>
      <c r="E33" s="242"/>
      <c r="F33" s="242"/>
      <c r="G33" s="242"/>
      <c r="H33" s="243"/>
    </row>
    <row r="34" spans="1:12" ht="14.45" customHeight="1">
      <c r="A34" s="244"/>
      <c r="B34" s="242"/>
      <c r="C34" s="242"/>
      <c r="D34" s="242"/>
      <c r="E34" s="242"/>
      <c r="F34" s="242"/>
      <c r="G34" s="242"/>
      <c r="H34" s="243"/>
    </row>
    <row r="35" spans="1:12" ht="14.45" customHeight="1">
      <c r="A35" s="244"/>
      <c r="B35" s="242"/>
      <c r="C35" s="242"/>
      <c r="D35" s="242"/>
      <c r="E35" s="242"/>
      <c r="F35" s="242"/>
      <c r="G35" s="242"/>
      <c r="H35" s="243"/>
    </row>
    <row r="36" spans="1:12" ht="14.45" customHeight="1">
      <c r="A36" s="244"/>
      <c r="B36" s="242"/>
      <c r="C36" s="242"/>
      <c r="D36" s="242"/>
      <c r="E36" s="242"/>
      <c r="F36" s="242"/>
      <c r="G36" s="242"/>
      <c r="H36" s="243"/>
    </row>
    <row r="37" spans="1:12" ht="14.45" customHeight="1">
      <c r="A37" s="244"/>
      <c r="B37" s="242"/>
      <c r="C37" s="242"/>
      <c r="D37" s="242"/>
      <c r="E37" s="242"/>
      <c r="F37" s="242"/>
      <c r="G37" s="242"/>
      <c r="H37" s="243"/>
    </row>
    <row r="38" spans="1:12" ht="14.45" customHeight="1">
      <c r="A38" s="81" t="s">
        <v>463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8" t="s">
        <v>473</v>
      </c>
      <c r="E40" s="239"/>
      <c r="F40" s="239"/>
      <c r="G40" s="239"/>
      <c r="H40" s="240"/>
    </row>
    <row r="41" spans="1:12" ht="14.45" customHeight="1">
      <c r="A41" s="37"/>
      <c r="B41" s="33"/>
      <c r="C41" s="148"/>
      <c r="D41" s="239"/>
      <c r="E41" s="239"/>
      <c r="F41" s="239"/>
      <c r="G41" s="239"/>
      <c r="H41" s="240"/>
    </row>
    <row r="42" spans="1:12" ht="14.45" customHeight="1">
      <c r="A42" s="37"/>
      <c r="B42" s="33"/>
      <c r="C42" s="148"/>
      <c r="D42" s="239"/>
      <c r="E42" s="239"/>
      <c r="F42" s="239"/>
      <c r="G42" s="239"/>
      <c r="H42" s="240"/>
    </row>
    <row r="43" spans="1:12" ht="14.45" customHeight="1">
      <c r="A43" s="37"/>
      <c r="B43" s="33"/>
      <c r="C43" s="148"/>
      <c r="D43" s="239"/>
      <c r="E43" s="239"/>
      <c r="F43" s="239"/>
      <c r="G43" s="239"/>
      <c r="H43" s="240"/>
    </row>
    <row r="44" spans="1:12" ht="14.45" customHeight="1">
      <c r="A44" s="37"/>
      <c r="B44" s="33"/>
      <c r="C44" s="148"/>
      <c r="D44" s="239"/>
      <c r="E44" s="239"/>
      <c r="F44" s="239"/>
      <c r="G44" s="239"/>
      <c r="H44" s="240"/>
      <c r="L44" s="196"/>
    </row>
    <row r="45" spans="1:12" ht="14.45" customHeight="1">
      <c r="A45" s="37"/>
      <c r="B45" s="33"/>
      <c r="C45" s="148"/>
      <c r="D45" s="239"/>
      <c r="E45" s="239"/>
      <c r="F45" s="239"/>
      <c r="G45" s="239"/>
      <c r="H45" s="240"/>
    </row>
    <row r="46" spans="1:12" ht="14.45" customHeight="1">
      <c r="A46" s="37"/>
      <c r="B46" s="33"/>
      <c r="C46" s="148"/>
      <c r="D46" s="239"/>
      <c r="E46" s="239"/>
      <c r="F46" s="239"/>
      <c r="G46" s="239"/>
      <c r="H46" s="240"/>
    </row>
    <row r="47" spans="1:12" ht="14.45" customHeight="1">
      <c r="A47" s="43"/>
      <c r="B47" s="18"/>
      <c r="C47" s="148"/>
      <c r="D47" s="239"/>
      <c r="E47" s="239"/>
      <c r="F47" s="239"/>
      <c r="G47" s="239"/>
      <c r="H47" s="240"/>
    </row>
    <row r="48" spans="1:12" ht="14.45" customHeight="1">
      <c r="A48" s="43"/>
      <c r="B48" s="18"/>
      <c r="C48" s="148"/>
      <c r="D48" s="239"/>
      <c r="E48" s="239"/>
      <c r="F48" s="239"/>
      <c r="G48" s="239"/>
      <c r="H48" s="240"/>
    </row>
    <row r="49" spans="1:8" ht="14.45" customHeight="1">
      <c r="A49" s="43"/>
      <c r="B49" s="18"/>
      <c r="C49" s="148"/>
      <c r="D49" s="239"/>
      <c r="E49" s="239"/>
      <c r="F49" s="239"/>
      <c r="G49" s="239"/>
      <c r="H49" s="240"/>
    </row>
    <row r="50" spans="1:8">
      <c r="A50" s="70" t="s">
        <v>267</v>
      </c>
      <c r="B50" s="71" t="s">
        <v>485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5" t="s">
        <v>475</v>
      </c>
      <c r="B52" s="226"/>
      <c r="C52" s="226"/>
      <c r="D52" s="226"/>
      <c r="E52" s="226"/>
      <c r="F52" s="227"/>
      <c r="G52" s="18"/>
      <c r="H52" s="44"/>
    </row>
    <row r="53" spans="1:8" ht="15" customHeight="1">
      <c r="A53" s="228"/>
      <c r="B53" s="229"/>
      <c r="C53" s="229"/>
      <c r="D53" s="229"/>
      <c r="E53" s="229"/>
      <c r="F53" s="230"/>
      <c r="G53" s="89" t="str">
        <f>IF(ISBLANK(H13),"",H13)</f>
        <v/>
      </c>
      <c r="H53" s="72"/>
    </row>
    <row r="54" spans="1:8">
      <c r="A54" s="231"/>
      <c r="B54" s="232"/>
      <c r="C54" s="232"/>
      <c r="D54" s="232"/>
      <c r="E54" s="232"/>
      <c r="F54" s="233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H14" sqref="H14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44937</v>
      </c>
      <c r="C2" s="185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79" t="s">
        <v>258</v>
      </c>
      <c r="B4" s="180" t="s">
        <v>133</v>
      </c>
      <c r="C4" s="181" t="s">
        <v>15</v>
      </c>
      <c r="D4" s="182" t="str">
        <f>КАГ!$B$11</f>
        <v>Пыжков А.С.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27187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48</v>
      </c>
    </row>
    <row r="7" spans="1:4">
      <c r="A7" s="43"/>
      <c r="B7" s="18"/>
      <c r="C7" s="124" t="s">
        <v>12</v>
      </c>
      <c r="D7" s="126">
        <f>КАГ!$B$14</f>
        <v>484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3" t="s">
        <v>13</v>
      </c>
      <c r="D10" s="184">
        <f>КАГ!$B$8</f>
        <v>44937</v>
      </c>
    </row>
    <row r="11" spans="1:4">
      <c r="A11" s="32"/>
      <c r="B11" s="136"/>
      <c r="C11" s="136"/>
      <c r="D11" s="137"/>
    </row>
    <row r="12" spans="1:4" ht="18.75" customHeight="1">
      <c r="A12" s="168" t="s">
        <v>410</v>
      </c>
      <c r="B12" s="169" t="s">
        <v>0</v>
      </c>
      <c r="C12" s="169" t="s">
        <v>14</v>
      </c>
      <c r="D12" s="170" t="s">
        <v>128</v>
      </c>
    </row>
    <row r="13" spans="1:4" ht="27.75" customHeight="1">
      <c r="A13" s="17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87" t="s">
        <v>481</v>
      </c>
      <c r="C13" s="197"/>
      <c r="D13" s="172">
        <v>1</v>
      </c>
    </row>
    <row r="14" spans="1:4" ht="27.75" customHeight="1">
      <c r="A14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88" t="s">
        <v>400</v>
      </c>
      <c r="C14" s="198"/>
      <c r="D14" s="172">
        <v>1</v>
      </c>
    </row>
    <row r="15" spans="1:4" ht="27.75" customHeight="1">
      <c r="A15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88" t="s">
        <v>476</v>
      </c>
      <c r="C15" s="198"/>
      <c r="D15" s="172">
        <v>1</v>
      </c>
    </row>
    <row r="16" spans="1:4" ht="27.75" customHeight="1">
      <c r="A16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88" t="s">
        <v>398</v>
      </c>
      <c r="C16" s="198" t="s">
        <v>179</v>
      </c>
      <c r="D16" s="172">
        <v>1</v>
      </c>
    </row>
    <row r="17" spans="1:4" ht="27.75" customHeight="1">
      <c r="A17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88"/>
      <c r="C17" s="198"/>
      <c r="D17" s="172"/>
    </row>
    <row r="18" spans="1:4" ht="27.75" customHeight="1">
      <c r="A18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88"/>
      <c r="C18" s="198"/>
      <c r="D18" s="172"/>
    </row>
    <row r="19" spans="1:4" ht="27.75" customHeight="1">
      <c r="A19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88"/>
      <c r="C19" s="198"/>
      <c r="D19" s="172"/>
    </row>
    <row r="20" spans="1:4" ht="27.75" customHeight="1">
      <c r="A20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9"/>
      <c r="C20" s="198"/>
      <c r="D20" s="172"/>
    </row>
    <row r="21" spans="1:4" ht="27.75" customHeight="1">
      <c r="A21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88"/>
      <c r="C21" s="198"/>
      <c r="D21" s="172"/>
    </row>
    <row r="22" spans="1:4" ht="27.75" customHeight="1">
      <c r="A22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0"/>
      <c r="C22" s="198"/>
      <c r="D22" s="174"/>
    </row>
    <row r="23" spans="1:4" ht="27.75" customHeight="1">
      <c r="A23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0"/>
      <c r="C23" s="198"/>
      <c r="D23" s="174"/>
    </row>
    <row r="24" spans="1:4" ht="27.75" customHeight="1">
      <c r="A2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0"/>
      <c r="C24" s="199"/>
      <c r="D24" s="174"/>
    </row>
    <row r="25" spans="1:4" ht="27.75" customHeight="1">
      <c r="A25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1"/>
      <c r="C25" s="200"/>
      <c r="D25" s="178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483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8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0" zoomScaleNormal="100" workbookViewId="0">
      <selection activeCell="C49" sqref="C4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Sion Blue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474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 xml:space="preserve">Medtronic Export Advance </v>
      </c>
      <c r="W3" s="139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Euphora</v>
      </c>
      <c r="W4" s="139" t="str">
        <f>IFERROR(INDEX(Расходка[Наименование расходного материала],MATCH(Расходка[№],Поиск_расходки[Индекс6],0)),"")</f>
        <v>Euphora</v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NC Accuforce</v>
      </c>
      <c r="W5" s="139" t="str">
        <f>IFERROR(INDEX(Расходка[Наименование расходного материала],MATCH(Расходка[№],Поиск_расходки[Индекс6],0)),"")</f>
        <v>NC Accuforce</v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NC Euphora</v>
      </c>
      <c r="W6" s="139" t="str">
        <f>IFERROR(INDEX(Расходка[Наименование расходного материала],MATCH(Расходка[№],Поиск_расходки[Индекс6],0)),"")</f>
        <v>NC Euphora</v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Sapphire</v>
      </c>
      <c r="W7" s="139" t="str">
        <f>IFERROR(INDEX(Расходка[Наименование расходного материала],MATCH(Расходка[№],Поиск_расходки[Индекс6],0)),"")</f>
        <v>Sapphire</v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Sprinter Legend</v>
      </c>
      <c r="W8" s="139" t="str">
        <f>IFERROR(INDEX(Расходка[Наименование расходного материала],MATCH(Расходка[№],Поиск_расходки[Индекс6],0)),"")</f>
        <v>Sprinter Legend</v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SubMarine Rapido, Invatec</v>
      </c>
      <c r="W9" s="139" t="str">
        <f>IFERROR(INDEX(Расходка[Наименование расходного материала],MATCH(Расходка[№],Поиск_расходки[Индекс6],0)),"")</f>
        <v>SubMarine Rapido, Invatec</v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5</v>
      </c>
      <c r="C10" t="s">
        <v>480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Колибри</v>
      </c>
      <c r="W10" s="139" t="str">
        <f>IFERROR(INDEX(Расходка[Наименование расходного материала],MATCH(Расходка[№],Поиск_расходки[Индекс6],0)),"")</f>
        <v>Колибри</v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Nitrex 260</v>
      </c>
      <c r="W11" s="139" t="str">
        <f>IFERROR(INDEX(Расходка[Наименование расходного материала],MATCH(Расходка[№],Поиск_расходки[Индекс6],0)),"")</f>
        <v>Nitrex 260</v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175</v>
      </c>
      <c r="AI11" s="2" t="s">
        <v>90</v>
      </c>
      <c r="AJ11" s="195" t="s">
        <v>450</v>
      </c>
      <c r="AM11" t="s">
        <v>378</v>
      </c>
    </row>
    <row r="12" spans="1:39">
      <c r="A12">
        <v>11</v>
      </c>
      <c r="B12" t="s">
        <v>378</v>
      </c>
      <c r="C12" t="s">
        <v>466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RadiFocus</v>
      </c>
      <c r="W12" s="139" t="str">
        <f>IFERROR(INDEX(Расходка[Наименование расходного материала],MATCH(Расходка[№],Поиск_расходки[Индекс6],0)),"")</f>
        <v>RadiFocus</v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BasixCOMPAK</v>
      </c>
      <c r="W13" s="139" t="str">
        <f>IFERROR(INDEX(Расходка[Наименование расходного материала],MATCH(Расходка[№],Поиск_расходки[Индекс6],0)),"")</f>
        <v>BasixCOMPAK</v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462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BasixTOUCH</v>
      </c>
      <c r="W14" s="139" t="str">
        <f>IFERROR(INDEX(Расходка[Наименование расходного материала],MATCH(Расходка[№],Поиск_расходки[Индекс6],0)),"")</f>
        <v>BasixTOUCH</v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Dolphin</v>
      </c>
      <c r="W15" s="139" t="str">
        <f>IFERROR(INDEX(Расходка[Наименование расходного материала],MATCH(Расходка[№],Поиск_расходки[Индекс6],0)),"")</f>
        <v>Dolphin</v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481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Lepu Medical</v>
      </c>
      <c r="W16" s="139" t="str">
        <f>IFERROR(INDEX(Расходка[Наименование расходного материала],MATCH(Расходка[№],Поиск_расходки[Индекс6],0)),"")</f>
        <v>Lepu Medical</v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417</v>
      </c>
    </row>
    <row r="17" spans="1:33">
      <c r="A17">
        <v>16</v>
      </c>
      <c r="B17" t="s">
        <v>376</v>
      </c>
      <c r="C17" t="s">
        <v>469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Perouse Medical FLAMINGO</v>
      </c>
      <c r="W17" s="139" t="str">
        <f>IFERROR(INDEX(Расходка[Наименование расходного материала],MATCH(Расходка[№],Поиск_расходки[Индекс6],0)),"")</f>
        <v>Perouse Medical FLAMINGO</v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414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Oscor 7F</v>
      </c>
      <c r="W18" s="139" t="str">
        <f>IFERROR(INDEX(Расходка[Наименование расходного материала],MATCH(Расходка[№],Поиск_расходки[Индекс6],0)),"")</f>
        <v>Oscor 7F</v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Cougar LS Hydro-Track®</v>
      </c>
      <c r="W19" s="139" t="str">
        <f>IFERROR(INDEX(Расходка[Наименование расходного материала],MATCH(Расходка[№],Поиск_расходки[Индекс6],0)),"")</f>
        <v>Cougar LS Hydro-Track®</v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Cougar XT Hydro-Track®</v>
      </c>
      <c r="W20" s="139" t="str">
        <f>IFERROR(INDEX(Расходка[Наименование расходного материала],MATCH(Расходка[№],Поиск_расходки[Индекс6],0)),"")</f>
        <v>Cougar XT Hydro-Track®</v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Fielder</v>
      </c>
      <c r="W21" s="139" t="str">
        <f>IFERROR(INDEX(Расходка[Наименование расходного материала],MATCH(Расходка[№],Поиск_расходки[Индекс6],0)),"")</f>
        <v>Fielder</v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477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Fielder XT-A</v>
      </c>
      <c r="W22" s="139" t="str">
        <f>IFERROR(INDEX(Расходка[Наименование расходного материала],MATCH(Расходка[№],Поиск_расходки[Индекс6],0)),"")</f>
        <v>Fielder XT-A</v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t="s">
        <v>478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Fielder XT-R</v>
      </c>
      <c r="W23" s="139" t="str">
        <f>IFERROR(INDEX(Расходка[Наименование расходного материала],MATCH(Расходка[№],Поиск_расходки[Индекс6],0)),"")</f>
        <v>Fielder XT-R</v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Gaia Second</v>
      </c>
      <c r="W24" s="139" t="str">
        <f>IFERROR(INDEX(Расходка[Наименование расходного материала],MATCH(Расходка[№],Поиск_расходки[Индекс6],0)),"")</f>
        <v>Gaia Second</v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472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Gaia Third</v>
      </c>
      <c r="W25" s="139" t="str">
        <f>IFERROR(INDEX(Расходка[Наименование расходного материала],MATCH(Расходка[№],Поиск_расходки[Индекс6],0)),"")</f>
        <v>Gaia Third</v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Intuition</v>
      </c>
      <c r="W26" s="144" t="str">
        <f>IFERROR(INDEX(Расходка[Наименование расходного материала],MATCH(Расходка[№],Поиск_расходки[Индекс6],0)),"")</f>
        <v>Intuition</v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ProVia 3 Hydro-Track®</v>
      </c>
      <c r="W27" s="144" t="str">
        <f>IFERROR(INDEX(Расходка[Наименование расходного материала],MATCH(Расходка[№],Поиск_расходки[Индекс6],0)),"")</f>
        <v>ProVia 3 Hydro-Track®</v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ProVia 6 Hydro-Track®</v>
      </c>
      <c r="W28" s="144" t="str">
        <f>IFERROR(INDEX(Расходка[Наименование расходного материала],MATCH(Расходка[№],Поиск_расходки[Индекс6],0)),"")</f>
        <v>ProVia 6 Hydro-Track®</v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455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ProVia 9 Hydro-Track®</v>
      </c>
      <c r="W29" s="144" t="str">
        <f>IFERROR(INDEX(Расходка[Наименование расходного материала],MATCH(Расходка[№],Поиск_расходки[Индекс6],0)),"")</f>
        <v>ProVia 9 Hydro-Track®</v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Rinato</v>
      </c>
      <c r="W30" s="144" t="str">
        <f>IFERROR(INDEX(Расходка[Наименование расходного материала],MATCH(Расходка[№],Поиск_расходки[Индекс6],0)),"")</f>
        <v>Rinato</v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6</v>
      </c>
      <c r="AG30" s="4" t="s">
        <v>452</v>
      </c>
    </row>
    <row r="31" spans="1:33">
      <c r="A31">
        <v>30</v>
      </c>
      <c r="B31" t="s">
        <v>3</v>
      </c>
      <c r="C31" s="1" t="s">
        <v>447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Runthrough NS (Floppy)</v>
      </c>
      <c r="W31" s="144" t="str">
        <f>IFERROR(INDEX(Расходка[Наименование расходного материала],MATCH(Расходка[№],Поиск_расходки[Индекс6],0)),"")</f>
        <v>Runthrough NS (Floppy)</v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418</v>
      </c>
    </row>
    <row r="32" spans="1:33">
      <c r="A32">
        <v>31</v>
      </c>
      <c r="B32" t="s">
        <v>3</v>
      </c>
      <c r="C32" s="1" t="s">
        <v>458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Runthrough NS Hypercoat</v>
      </c>
      <c r="W32" s="144" t="str">
        <f>IFERROR(INDEX(Расходка[Наименование расходного материала],MATCH(Расходка[№],Поиск_расходки[Индекс6],0)),"")</f>
        <v>Runthrough NS Hypercoat</v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429</v>
      </c>
    </row>
    <row r="33" spans="1:33">
      <c r="A33">
        <v>32</v>
      </c>
      <c r="B33" t="s">
        <v>3</v>
      </c>
      <c r="C33" s="1" t="s">
        <v>457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Runthrough NS Intermediate</v>
      </c>
      <c r="W33" s="144" t="str">
        <f>IFERROR(INDEX(Расходка[Наименование расходного материала],MATCH(Расходка[№],Поиск_расходки[Индекс6],0)),"")</f>
        <v>Runthrough NS Intermediate</v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105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Sion</v>
      </c>
      <c r="W34" s="144" t="str">
        <f>IFERROR(INDEX(Расходка[Наименование расходного материала],MATCH(Расходка[№],Поиск_расходки[Индекс6],0)),"")</f>
        <v>Sion</v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160</v>
      </c>
    </row>
    <row r="35" spans="1:33">
      <c r="A35">
        <v>34</v>
      </c>
      <c r="B35" t="s">
        <v>3</v>
      </c>
      <c r="C35" t="s">
        <v>484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Sion Black</v>
      </c>
      <c r="W35" s="144" t="str">
        <f>IFERROR(INDEX(Расходка[Наименование расходного материала],MATCH(Расходка[№],Поиск_расходки[Индекс6],0)),"")</f>
        <v>Sion Black</v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451</v>
      </c>
    </row>
    <row r="36" spans="1:33">
      <c r="A36">
        <v>35</v>
      </c>
      <c r="B36" t="s">
        <v>3</v>
      </c>
      <c r="C36" s="1" t="s">
        <v>476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1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Sion Blue</v>
      </c>
      <c r="W36" s="144" t="str">
        <f>IFERROR(INDEX(Расходка[Наименование расходного материала],MATCH(Расходка[№],Поиск_расходки[Индекс6],0)),"")</f>
        <v>Sion Blue</v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163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Thunder</v>
      </c>
      <c r="W37" s="144" t="str">
        <f>IFERROR(INDEX(Расходка[Наименование расходного материала],MATCH(Расходка[№],Поиск_расходки[Индекс6],0)),"")</f>
        <v>Thunder</v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165</v>
      </c>
    </row>
    <row r="38" spans="1:33">
      <c r="A38">
        <v>37</v>
      </c>
      <c r="B38" t="s">
        <v>3</v>
      </c>
      <c r="C38" t="s">
        <v>460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Whisper MS</v>
      </c>
      <c r="W38" s="144" t="str">
        <f>IFERROR(INDEX(Расходка[Наименование расходного материала],MATCH(Расходка[№],Поиск_расходки[Индекс6],0)),"")</f>
        <v>Whisper MS</v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432</v>
      </c>
    </row>
    <row r="39" spans="1:33">
      <c r="A39">
        <v>38</v>
      </c>
      <c r="B39" t="s">
        <v>3</v>
      </c>
      <c r="C39" t="s">
        <v>461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>Winn 200T</v>
      </c>
      <c r="W39" s="144" t="str">
        <f>IFERROR(INDEX(Расходка[Наименование расходного материала],MATCH(Расходка[№],Поиск_расходки[Индекс6],0)),"")</f>
        <v>Winn 200T</v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164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4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433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4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167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41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>BMS, Integtity</v>
      </c>
      <c r="W42" s="144" t="str">
        <f>IFERROR(INDEX(Расходка[Наименование расходного материала],MATCH(Расходка[№],Поиск_расходки[Индекс6],0)),"")</f>
        <v>BMS, Integtity</v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168</v>
      </c>
    </row>
    <row r="43" spans="1:33">
      <c r="A43">
        <v>42</v>
      </c>
      <c r="B43" t="s">
        <v>6</v>
      </c>
      <c r="C43" s="192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42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>DES, Calipso</v>
      </c>
      <c r="W43" s="144" t="str">
        <f>IFERROR(INDEX(Расходка[Наименование расходного материала],MATCH(Расходка[№],Поиск_расходки[Индекс6],0)),"")</f>
        <v>DES, Calipso</v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419</v>
      </c>
    </row>
    <row r="44" spans="1:33">
      <c r="A44">
        <v>43</v>
      </c>
      <c r="B44" t="s">
        <v>6</v>
      </c>
      <c r="C44" s="192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43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>DES, NanoMed</v>
      </c>
      <c r="W44" s="144" t="str">
        <f>IFERROR(INDEX(Расходка[Наименование расходного материала],MATCH(Расходка[№],Поиск_расходки[Индекс6],0)),"")</f>
        <v>DES, NanoMed</v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420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1</v>
      </c>
      <c r="I45" s="142">
        <f>IF(ISNUMBER(SEARCH('Карта учёта'!$B$17,Расходка[Наименование расходного материала])),MAX($I$1:I44)+1,0)</f>
        <v>44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>DES, Resolute Integtity</v>
      </c>
      <c r="W45" s="144" t="str">
        <f>IFERROR(INDEX(Расходка[Наименование расходного материала],MATCH(Расходка[№],Поиск_расходки[Индекс6],0)),"")</f>
        <v>DES, Resolute Integtity</v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421</v>
      </c>
    </row>
    <row r="46" spans="1:33">
      <c r="A46">
        <v>45</v>
      </c>
      <c r="B46" t="s">
        <v>6</v>
      </c>
      <c r="C46" t="s">
        <v>453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45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>DES, Yukon Chrome PC</v>
      </c>
      <c r="W46" s="144" t="str">
        <f>IFERROR(INDEX(Расходка[Наименование расходного материала],MATCH(Расходка[№],Поиск_расходки[Индекс6],0)),"")</f>
        <v>DES, Yukon Chrome PC</v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435</v>
      </c>
    </row>
    <row r="47" spans="1:33">
      <c r="A47">
        <v>46</v>
      </c>
      <c r="B47" t="s">
        <v>6</v>
      </c>
      <c r="C47" s="194" t="s">
        <v>443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46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>DES,Firehawk</v>
      </c>
      <c r="W47" s="144" t="str">
        <f>IFERROR(INDEX(Расходка[Наименование расходного материала],MATCH(Расходка[№],Поиск_расходки[Индекс6],0)),"")</f>
        <v>DES,Firehawk</v>
      </c>
      <c r="X47" s="144" t="str">
        <f>IFERROR(INDEX(Расходка[Наименование расходного материала],MATCH(Расходка[№],Поиск_расходки[Индекс7],0)),"")</f>
        <v>DES,Firehawk</v>
      </c>
      <c r="Y47" s="144" t="str">
        <f>IFERROR(INDEX(Расходка[Наименование расходного материала],MATCH(Расходка[№],Поиск_расходки[Индекс8],0)),"")</f>
        <v>DES,Firehawk</v>
      </c>
      <c r="Z47" s="144" t="str">
        <f>IFERROR(INDEX(Расходка[Наименование расходного материала],MATCH(Расходка[№],Поиск_расходки[Индекс9],0)),"")</f>
        <v>DES,Firehawk</v>
      </c>
      <c r="AA47" s="144" t="str">
        <f>IFERROR(INDEX(Расходка[Наименование расходного материала],MATCH(Расходка[№],Поиск_расходки[Индекс10],0)),"")</f>
        <v>DES,Firehawk</v>
      </c>
      <c r="AB47" s="144" t="str">
        <f>IFERROR(INDEX(Расходка[Наименование расходного материала],MATCH(Расходка[№],Поиск_расходки[Индекс11],0)),"")</f>
        <v>DES,Firehawk</v>
      </c>
      <c r="AC47" s="144" t="str">
        <f>IFERROR(INDEX(Расходка[Наименование расходного материала],MATCH(Расходка[№],Поиск_расходки[Индекс12],0)),"")</f>
        <v>DES,Firehawk</v>
      </c>
      <c r="AD47" s="144" t="str">
        <f>IFERROR(INDEX(Расходка[Наименование расходного материала],MATCH(Расходка[№],Поиск_расходки[Индекс13],0)),"")</f>
        <v>DES,Firehawk</v>
      </c>
      <c r="AF47" s="4" t="s">
        <v>6</v>
      </c>
      <c r="AG47" s="4" t="s">
        <v>422</v>
      </c>
    </row>
    <row r="48" spans="1:33">
      <c r="A48">
        <v>47</v>
      </c>
      <c r="B48" t="s">
        <v>6</v>
      </c>
      <c r="C48" t="s">
        <v>479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47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>Resolute Onyx</v>
      </c>
      <c r="W48" s="144" t="str">
        <f>IFERROR(INDEX(Расходка[Наименование расходного материала],MATCH(Расходка[№],Поиск_расходки[Индекс6],0)),"")</f>
        <v>Resolute Onyx</v>
      </c>
      <c r="X48" s="144" t="str">
        <f>IFERROR(INDEX(Расходка[Наименование расходного материала],MATCH(Расходка[№],Поиск_расходки[Индекс7],0)),"")</f>
        <v>Resolute Onyx</v>
      </c>
      <c r="Y48" s="144" t="str">
        <f>IFERROR(INDEX(Расходка[Наименование расходного материала],MATCH(Расходка[№],Поиск_расходки[Индекс8],0)),"")</f>
        <v>Resolute Onyx</v>
      </c>
      <c r="Z48" s="144" t="str">
        <f>IFERROR(INDEX(Расходка[Наименование расходного материала],MATCH(Расходка[№],Поиск_расходки[Индекс9],0)),"")</f>
        <v>Resolute Onyx</v>
      </c>
      <c r="AA48" s="144" t="str">
        <f>IFERROR(INDEX(Расходка[Наименование расходного материала],MATCH(Расходка[№],Поиск_расходки[Индекс10],0)),"")</f>
        <v>Resolute Onyx</v>
      </c>
      <c r="AB48" s="144" t="str">
        <f>IFERROR(INDEX(Расходка[Наименование расходного материала],MATCH(Расходка[№],Поиск_расходки[Индекс11],0)),"")</f>
        <v>Resolute Onyx</v>
      </c>
      <c r="AC48" s="144" t="str">
        <f>IFERROR(INDEX(Расходка[Наименование расходного материала],MATCH(Расходка[№],Поиск_расходки[Индекс12],0)),"")</f>
        <v>Resolute Onyx</v>
      </c>
      <c r="AD48" s="144" t="str">
        <f>IFERROR(INDEX(Расходка[Наименование расходного материала],MATCH(Расходка[№],Поиск_расходки[Индекс13],0)),"")</f>
        <v>Resolute Onyx</v>
      </c>
      <c r="AF48" s="4" t="s">
        <v>6</v>
      </c>
      <c r="AG48" s="4" t="s">
        <v>436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48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>Guidezilla™ II 6F</v>
      </c>
      <c r="W49" s="144" t="str">
        <f>IFERROR(INDEX(Расходка[Наименование расходного материала],MATCH(Расходка[№],Поиск_расходки[Индекс6],0)),"")</f>
        <v>Guidezilla™ II 6F</v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175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49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>Telescope ™ II 6F</v>
      </c>
      <c r="W50" s="144" t="str">
        <f>IFERROR(INDEX(Расходка[Наименование расходного материала],MATCH(Расходка[№],Поиск_расходки[Индекс6],0)),"")</f>
        <v>Telescope ™ II 6F</v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169</v>
      </c>
    </row>
    <row r="51" spans="1:33">
      <c r="A51">
        <v>50</v>
      </c>
      <c r="B51" t="s">
        <v>4</v>
      </c>
      <c r="C51" t="s">
        <v>444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50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>Launcher 6F AL 1</v>
      </c>
      <c r="W51" s="144" t="str">
        <f>IFERROR(INDEX(Расходка[Наименование расходного материала],MATCH(Расходка[№],Поиск_расходки[Индекс6],0)),"")</f>
        <v>Launcher 6F AL 1</v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170</v>
      </c>
    </row>
    <row r="52" spans="1:33">
      <c r="A52">
        <v>51</v>
      </c>
      <c r="B52" t="s">
        <v>4</v>
      </c>
      <c r="C52" t="s">
        <v>445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51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>Launcher 6F AL 2</v>
      </c>
      <c r="W52" s="144" t="str">
        <f>IFERROR(INDEX(Расходка[Наименование расходного материала],MATCH(Расходка[№],Поиск_расходки[Индекс6],0)),"")</f>
        <v>Launcher 6F AL 2</v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171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52</v>
      </c>
      <c r="J53" s="142">
        <f>IF(ISNUMBER(SEARCH('Карта учёта'!$B$18,Расходка[Наименование расходного материала])),MAX($J$1:J52)+1,0)</f>
        <v>52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>Launcher 6F EBU 3.5</v>
      </c>
      <c r="W53" s="144" t="str">
        <f>IFERROR(INDEX(Расходка[Наименование расходного материала],MATCH(Расходка[№],Поиск_расходки[Индекс6],0)),"")</f>
        <v>Launcher 6F EBU 3.5</v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172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53</v>
      </c>
      <c r="J54" s="142">
        <f>IF(ISNUMBER(SEARCH('Карта учёта'!$B$18,Расходка[Наименование расходного материала])),MAX($J$1:J53)+1,0)</f>
        <v>53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>Launcher 6F EBU 4.0</v>
      </c>
      <c r="W54" s="144" t="str">
        <f>IFERROR(INDEX(Расходка[Наименование расходного материала],MATCH(Расходка[№],Поиск_расходки[Индекс6],0)),"")</f>
        <v>Launcher 6F EBU 4.0</v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430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54</v>
      </c>
      <c r="J55" s="142">
        <f>IF(ISNUMBER(SEARCH('Карта учёта'!$B$18,Расходка[Наименование расходного материала])),MAX($J$1:J54)+1,0)</f>
        <v>54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>Launcher 6F JL 3.5</v>
      </c>
      <c r="W55" s="144" t="str">
        <f>IFERROR(INDEX(Расходка[Наименование расходного материала],MATCH(Расходка[№],Поиск_расходки[Индекс6],0)),"")</f>
        <v>Launcher 6F JL 3.5</v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173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55</v>
      </c>
      <c r="J56" s="142">
        <f>IF(ISNUMBER(SEARCH('Карта учёта'!$B$18,Расходка[Наименование расходного материала])),MAX($J$1:J55)+1,0)</f>
        <v>55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>Launcher 6F JL 4.0</v>
      </c>
      <c r="W56" s="144" t="str">
        <f>IFERROR(INDEX(Расходка[Наименование расходного материала],MATCH(Расходка[№],Поиск_расходки[Индекс6],0)),"")</f>
        <v>Launcher 6F JL 4.0</v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56</v>
      </c>
      <c r="J57" s="142">
        <f>IF(ISNUMBER(SEARCH('Карта учёта'!$B$18,Расходка[Наименование расходного материала])),MAX($J$1:J56)+1,0)</f>
        <v>56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>Launcher 6F JL 4.5</v>
      </c>
      <c r="W57" s="144" t="str">
        <f>IFERROR(INDEX(Расходка[Наименование расходного материала],MATCH(Расходка[№],Поиск_расходки[Индекс6],0)),"")</f>
        <v>Launcher 6F JL 4.5</v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187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57</v>
      </c>
      <c r="J58" s="142">
        <f>IF(ISNUMBER(SEARCH('Карта учёта'!$B$18,Расходка[Наименование расходного материала])),MAX($J$1:J57)+1,0)</f>
        <v>57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>Launcher 6F JR 3.5</v>
      </c>
      <c r="W58" s="144" t="str">
        <f>IFERROR(INDEX(Расходка[Наименование расходного материала],MATCH(Расходка[№],Поиск_расходки[Индекс6],0)),"")</f>
        <v>Launcher 6F JR 3.5</v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111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58</v>
      </c>
      <c r="J59" s="142">
        <f>IF(ISNUMBER(SEARCH('Карта учёта'!$B$18,Расходка[Наименование расходного материала])),MAX($J$1:J58)+1,0)</f>
        <v>58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>Launcher 6F JR 4.0</v>
      </c>
      <c r="W59" s="144" t="str">
        <f>IFERROR(INDEX(Расходка[Наименование расходного материала],MATCH(Расходка[№],Поиск_расходки[Индекс6],0)),"")</f>
        <v>Launcher 6F JR 4.0</v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112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59</v>
      </c>
      <c r="J60" s="142">
        <f>IF(ISNUMBER(SEARCH('Карта учёта'!$B$18,Расходка[Наименование расходного материала])),MAX($J$1:J59)+1,0)</f>
        <v>59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>Launcher 7F JL 3.5</v>
      </c>
      <c r="W60" s="144" t="str">
        <f>IFERROR(INDEX(Расходка[Наименование расходного материала],MATCH(Расходка[№],Поиск_расходки[Индекс6],0)),"")</f>
        <v>Launcher 7F JL 3.5</v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161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60</v>
      </c>
      <c r="J61" s="142">
        <f>IF(ISNUMBER(SEARCH('Карта учёта'!$B$18,Расходка[Наименование расходного материала])),MAX($J$1:J60)+1,0)</f>
        <v>60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>Launcher 7F JL 4.0</v>
      </c>
      <c r="W61" s="144" t="str">
        <f>IFERROR(INDEX(Расходка[Наименование расходного материала],MATCH(Расходка[№],Поиск_расходки[Индекс6],0)),"")</f>
        <v>Launcher 7F JL 4.0</v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176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61</v>
      </c>
      <c r="J62" s="142">
        <f>IF(ISNUMBER(SEARCH('Карта учёта'!$B$18,Расходка[Наименование расходного материала])),MAX($J$1:J61)+1,0)</f>
        <v>61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>Angio-Seal™ VIP</v>
      </c>
      <c r="W62" s="144" t="str">
        <f>IFERROR(INDEX(Расходка[Наименование расходного материала],MATCH(Расходка[№],Поиск_расходки[Индекс6],0)),"")</f>
        <v>Angio-Seal™ VIP</v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166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177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431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178</v>
      </c>
    </row>
    <row r="67" spans="5:33">
      <c r="AF67" s="4" t="s">
        <v>6</v>
      </c>
      <c r="AG67" s="4" t="s">
        <v>179</v>
      </c>
    </row>
    <row r="68" spans="5:33">
      <c r="AF68" s="4" t="s">
        <v>6</v>
      </c>
      <c r="AG68" s="4" t="s">
        <v>186</v>
      </c>
    </row>
    <row r="69" spans="5:33">
      <c r="AF69" s="4" t="s">
        <v>6</v>
      </c>
      <c r="AG69" s="4" t="s">
        <v>116</v>
      </c>
    </row>
    <row r="70" spans="5:33">
      <c r="AF70" s="4" t="s">
        <v>6</v>
      </c>
      <c r="AG70" s="4" t="s">
        <v>117</v>
      </c>
    </row>
    <row r="71" spans="5:33">
      <c r="AF71" s="4" t="s">
        <v>6</v>
      </c>
      <c r="AG71" s="4" t="s">
        <v>180</v>
      </c>
    </row>
    <row r="72" spans="5:33">
      <c r="AF72" s="4" t="s">
        <v>6</v>
      </c>
      <c r="AG72" s="4" t="s">
        <v>181</v>
      </c>
    </row>
    <row r="73" spans="5:33">
      <c r="AF73" s="4" t="s">
        <v>6</v>
      </c>
      <c r="AG73" s="4" t="s">
        <v>182</v>
      </c>
    </row>
    <row r="74" spans="5:33">
      <c r="AF74" s="4" t="s">
        <v>6</v>
      </c>
      <c r="AG74" s="4" t="s">
        <v>183</v>
      </c>
    </row>
    <row r="75" spans="5:33">
      <c r="AF75" s="4" t="s">
        <v>6</v>
      </c>
      <c r="AG75" s="4" t="s">
        <v>184</v>
      </c>
    </row>
    <row r="76" spans="5:33">
      <c r="AF76" s="4" t="s">
        <v>6</v>
      </c>
      <c r="AG76" s="4" t="s">
        <v>185</v>
      </c>
    </row>
    <row r="77" spans="5:33">
      <c r="AF77" s="4" t="s">
        <v>6</v>
      </c>
      <c r="AG77" s="4" t="s">
        <v>371</v>
      </c>
    </row>
    <row r="78" spans="5:33">
      <c r="AF78" s="4" t="s">
        <v>6</v>
      </c>
      <c r="AG78" s="4" t="s">
        <v>120</v>
      </c>
    </row>
    <row r="79" spans="5:33">
      <c r="AF79" s="4" t="s">
        <v>6</v>
      </c>
      <c r="AG79" s="4" t="s">
        <v>121</v>
      </c>
    </row>
    <row r="80" spans="5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464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369</v>
      </c>
      <c r="B52" t="s">
        <v>465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467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2023-01-11T17:14:13Z</cp:lastPrinted>
  <dcterms:created xsi:type="dcterms:W3CDTF">2015-06-05T18:19:34Z</dcterms:created>
  <dcterms:modified xsi:type="dcterms:W3CDTF">2023-01-11T17:14:19Z</dcterms:modified>
</cp:coreProperties>
</file>