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3\ЧКВ ОКС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9" l="1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1" i="1"/>
  <c r="F62" i="1"/>
  <c r="F63" i="1"/>
  <c r="G61" i="1"/>
  <c r="G62" i="1"/>
  <c r="G63" i="1"/>
  <c r="H62" i="1"/>
  <c r="H63" i="1"/>
  <c r="I62" i="1"/>
  <c r="I63" i="1"/>
  <c r="J62" i="1"/>
  <c r="J63" i="1"/>
  <c r="K62" i="1"/>
  <c r="K63" i="1"/>
  <c r="L62" i="1"/>
  <c r="L63" i="1"/>
  <c r="M62" i="1"/>
  <c r="M63" i="1"/>
  <c r="N62" i="1"/>
  <c r="N63" i="1"/>
  <c r="O62" i="1"/>
  <c r="O63" i="1"/>
  <c r="P62" i="1"/>
  <c r="P63" i="1"/>
  <c r="Q62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AC58" i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R60" i="1"/>
  <c r="J13" i="1"/>
  <c r="J14" i="1" s="1"/>
  <c r="J15" i="1" s="1"/>
  <c r="J16" i="1" s="1"/>
  <c r="J12" i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N16" i="1"/>
  <c r="N17" i="1" s="1"/>
  <c r="H16" i="1"/>
  <c r="H17" i="1" s="1"/>
  <c r="F16" i="1"/>
  <c r="F17" i="1" s="1"/>
  <c r="M16" i="1"/>
  <c r="M17" i="1" s="1"/>
  <c r="K13" i="1"/>
  <c r="K14" i="1" s="1"/>
  <c r="L16" i="1"/>
  <c r="G14" i="1"/>
  <c r="AC63" i="1" l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J19" i="1"/>
  <c r="J20" i="1" s="1"/>
  <c r="J21" i="1" s="1"/>
  <c r="N18" i="1"/>
  <c r="L17" i="1"/>
  <c r="K15" i="1"/>
  <c r="K16" i="1" s="1"/>
  <c r="K17" i="1" s="1"/>
  <c r="G15" i="1"/>
  <c r="AD56" i="1" l="1"/>
  <c r="Q61" i="1"/>
  <c r="AD60" i="1"/>
  <c r="AD62" i="1"/>
  <c r="AD57" i="1"/>
  <c r="AD61" i="1"/>
  <c r="AD63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J22" i="1"/>
  <c r="L18" i="1"/>
  <c r="G16" i="1"/>
  <c r="G17" i="1" s="1"/>
  <c r="F20" i="1"/>
  <c r="O60" i="1" l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J23" i="1"/>
  <c r="J24" i="1" s="1"/>
  <c r="L19" i="1"/>
  <c r="L20" i="1" s="1"/>
  <c r="F21" i="1"/>
  <c r="AB59" i="1" l="1"/>
  <c r="O61" i="1"/>
  <c r="AB61" i="1"/>
  <c r="AB62" i="1"/>
  <c r="AB56" i="1"/>
  <c r="AB60" i="1"/>
  <c r="AB58" i="1"/>
  <c r="AB63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H26" i="1" l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7" i="1" l="1"/>
  <c r="W46" i="1"/>
  <c r="W56" i="1"/>
  <c r="U2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V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G57" i="1"/>
  <c r="G58" i="1" s="1"/>
  <c r="G59" i="1" s="1"/>
  <c r="G60" i="1" s="1"/>
  <c r="T2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2" i="1" l="1"/>
  <c r="T4" i="1"/>
  <c r="T35" i="1"/>
  <c r="T31" i="1"/>
  <c r="T12" i="1"/>
  <c r="T6" i="1"/>
  <c r="T44" i="1"/>
  <c r="T61" i="1"/>
  <c r="T21" i="1"/>
  <c r="T38" i="1"/>
  <c r="T49" i="1"/>
  <c r="T26" i="1"/>
  <c r="T28" i="1"/>
  <c r="T40" i="1"/>
  <c r="AA61" i="1"/>
  <c r="AA60" i="1"/>
  <c r="AA59" i="1"/>
  <c r="AA58" i="1"/>
  <c r="AA63" i="1"/>
  <c r="AA57" i="1"/>
  <c r="AA56" i="1"/>
  <c r="T57" i="1"/>
  <c r="T23" i="1"/>
  <c r="T22" i="1"/>
  <c r="T25" i="1"/>
  <c r="T8" i="1"/>
  <c r="T45" i="1"/>
  <c r="T37" i="1"/>
  <c r="T36" i="1"/>
  <c r="T32" i="1"/>
  <c r="T30" i="1"/>
  <c r="T27" i="1"/>
  <c r="T46" i="1"/>
  <c r="T41" i="1"/>
  <c r="T43" i="1"/>
  <c r="T48" i="1"/>
  <c r="T58" i="1"/>
  <c r="T56" i="1"/>
  <c r="T5" i="1"/>
  <c r="T11" i="1"/>
  <c r="T33" i="1"/>
  <c r="T7" i="1"/>
  <c r="T29" i="1"/>
  <c r="T15" i="1"/>
  <c r="T16" i="1"/>
  <c r="T14" i="1"/>
  <c r="T18" i="1"/>
  <c r="T50" i="1"/>
  <c r="T42" i="1"/>
  <c r="T3" i="1"/>
  <c r="T24" i="1"/>
  <c r="T20" i="1"/>
  <c r="T17" i="1"/>
  <c r="T10" i="1"/>
  <c r="T34" i="1"/>
  <c r="T9" i="1"/>
  <c r="T19" i="1"/>
  <c r="T13" i="1"/>
  <c r="T55" i="1"/>
  <c r="T54" i="1"/>
  <c r="T39" i="1"/>
  <c r="T52" i="1"/>
  <c r="T53" i="1"/>
  <c r="T51" i="1"/>
  <c r="T47" i="1"/>
  <c r="T62" i="1"/>
  <c r="T60" i="1"/>
  <c r="T59" i="1"/>
  <c r="T63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Z13" i="1"/>
  <c r="Z45" i="1"/>
  <c r="Z51" i="1"/>
  <c r="Z41" i="1"/>
  <c r="Z23" i="1"/>
  <c r="Z29" i="1"/>
  <c r="Z52" i="1"/>
  <c r="Z39" i="1"/>
  <c r="Z34" i="1"/>
  <c r="Z40" i="1"/>
  <c r="Z47" i="1"/>
  <c r="Z4" i="1"/>
  <c r="Z46" i="1"/>
  <c r="Z26" i="1"/>
  <c r="Z9" i="1"/>
  <c r="Z58" i="1"/>
  <c r="Z60" i="1"/>
  <c r="Z57" i="1"/>
  <c r="Z59" i="1"/>
  <c r="Z14" i="1"/>
  <c r="Z28" i="1"/>
  <c r="Z44" i="1"/>
  <c r="Z21" i="1"/>
  <c r="Z25" i="1"/>
  <c r="Z19" i="1"/>
  <c r="Z24" i="1"/>
  <c r="Z18" i="1"/>
  <c r="Z54" i="1"/>
  <c r="Z53" i="1"/>
  <c r="Z22" i="1"/>
  <c r="Z49" i="1"/>
  <c r="Z32" i="1"/>
  <c r="Z38" i="1"/>
  <c r="Z43" i="1"/>
  <c r="Z35" i="1"/>
  <c r="Z30" i="1"/>
  <c r="Z20" i="1"/>
  <c r="Z7" i="1"/>
  <c r="Z11" i="1"/>
  <c r="Z12" i="1"/>
  <c r="Z6" i="1"/>
  <c r="Z15" i="1"/>
  <c r="Z3" i="1"/>
  <c r="Z10" i="1"/>
  <c r="Z36" i="1"/>
  <c r="Z56" i="1"/>
  <c r="L55" i="1"/>
  <c r="L56" i="1" s="1"/>
  <c r="L57" i="1" s="1"/>
  <c r="L58" i="1" s="1"/>
  <c r="L59" i="1" s="1"/>
  <c r="L60" i="1" s="1"/>
  <c r="L61" i="1" s="1"/>
  <c r="Z27" i="1" l="1"/>
  <c r="M61" i="1"/>
  <c r="Z61" i="1" s="1"/>
  <c r="Z8" i="1"/>
  <c r="Z17" i="1"/>
  <c r="Z33" i="1"/>
  <c r="Z42" i="1"/>
  <c r="Z50" i="1"/>
  <c r="Z31" i="1"/>
  <c r="Z48" i="1"/>
  <c r="Z37" i="1"/>
  <c r="Z55" i="1"/>
  <c r="Z5" i="1"/>
  <c r="Y61" i="1"/>
  <c r="Y58" i="1"/>
  <c r="Y57" i="1"/>
  <c r="Y56" i="1"/>
  <c r="Y63" i="1"/>
  <c r="Y59" i="1"/>
  <c r="Y60" i="1"/>
  <c r="Y62" i="1"/>
  <c r="Y20" i="1"/>
  <c r="Z63" i="1" l="1"/>
  <c r="Z62" i="1"/>
  <c r="Z16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<sst xmlns="http://schemas.openxmlformats.org/spreadsheetml/2006/main" count="800" uniqueCount="496">
  <si>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</si>
  <si>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</si>
  <si>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</si>
  <si>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</si>
  <si>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</si>
  <si>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</si>
  <si>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</si>
  <si>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</si>
  <si>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</si>
  <si>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</si>
  <si>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</si>
  <si>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</si>
  <si>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</si>
  <si>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</si>
  <si>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</si>
  <si>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</si>
  <si>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</si>
  <si>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</si>
  <si>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</si>
  <si>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</si>
  <si>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</si>
  <si>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</si>
  <si>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</si>
  <si>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</si>
  <si>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</si>
  <si>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</si>
  <si>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</si>
  <si>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</si>
  <si>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</si>
  <si>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</si>
  <si>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</si>
  <si>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</si>
  <si>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</si>
  <si>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</si>
  <si>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</si>
  <si>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</si>
  <si>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</si>
  <si>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</si>
  <si>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</si>
  <si>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</si>
  <si>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</si>
  <si>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</si>
  <si>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</si>
  <si>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</si>
  <si>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</si>
  <si>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</si>
  <si>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</si>
  <si>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</si>
  <si>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</si>
  <si>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</si>
  <si>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</si>
  <si>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</si>
  <si>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</si>
  <si>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</si>
  <si>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</si>
  <si>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</si>
  <si>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</si>
  <si>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</si>
  <si>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</si>
  <si>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</si>
  <si>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</si>
  <si>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</si>
  <si>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</si>
  <si>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</si>
  <si>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</si>
  <si>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</si>
  <si>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</si>
  <si>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</si>
  <si>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</si>
  <si>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</si>
  <si>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</si>
  <si>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</si>
  <si>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</si>
  <si>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</si>
  <si>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</si>
  <si>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</si>
  <si>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</si>
  <si>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</si>
  <si>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</si>
  <si>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</si>
  <si>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</si>
  <si>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</si>
  <si>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</si>
  <si>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</si>
  <si>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</si>
  <si>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</si>
  <si>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</si>
  <si>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</si>
  <si>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</si>
  <si>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</si>
  <si>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</si>
  <si>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</si>
  <si>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</si>
  <si>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</si>
  <si>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</si>
  <si>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</si>
  <si>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</si>
  <si>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</si>
  <si>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</si>
  <si>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</si>
  <si>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</si>
  <si>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</si>
  <si>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</si>
  <si>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</si>
  <si>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</si>
  <si>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</si>
  <si>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</si>
  <si>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</si>
  <si>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</si>
  <si>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</si>
  <si>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</si>
  <si>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</si>
  <si>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</si>
  <si>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</si>
  <si>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</si>
  <si>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</si>
  <si>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</si>
  <si>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</si>
  <si>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</si>
  <si>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</si>
  <si>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</si>
  <si>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</si>
  <si>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</si>
  <si>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</si>
  <si>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</si>
  <si>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</si>
  <si>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</si>
  <si>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</si>
  <si>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</si>
  <si>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</si>
  <si>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</si>
  <si>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</si>
  <si>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</si>
  <si>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</si>
  <si>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</si>
  <si>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</si>
  <si>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</si>
  <si>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</si>
  <si>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</si>
  <si>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</si>
  <si>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</si>
  <si>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</si>
  <si>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</si>
  <si>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</si>
  <si>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</si>
  <si>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</si>
  <si>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</si>
  <si>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</si>
  <si>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</si>
  <si>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</si>
  <si>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</si>
  <si>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</si>
  <si>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</si>
  <si>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</si>
  <si>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</si>
  <si>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</si>
  <si>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</si>
  <si>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</si>
  <si>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</si>
  <si>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</si>
  <si>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</si>
  <si>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</si>
  <si>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</si>
  <si>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</si>
  <si>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</si>
  <si>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</si>
  <si>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</si>
  <si>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</si>
  <si>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</si>
  <si>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</si>
  <si>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</si>
  <si>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</si>
  <si>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</si>
  <si>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</si>
  <si>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</si>
  <si>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</si>
  <si>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</si>
  <si>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</si>
  <si>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</si>
  <si>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</si>
  <si>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</si>
  <si>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</si>
  <si>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</si>
  <si>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</si>
  <si>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</si>
  <si>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</si>
  <si>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</si>
  <si>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</si>
  <si>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</si>
  <si>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</si>
  <si>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</si>
  <si>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</si>
  <si>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</si>
  <si>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</si>
  <si>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</si>
  <si>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</si>
  <si>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</si>
  <si>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</si>
  <si>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</si>
  <si>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</si>
  <si>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</si>
  <si>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</si>
  <si>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</si>
  <si>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</si>
  <si>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</si>
  <si>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</si>
  <si>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</si>
  <si>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</si>
  <si>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</si>
  <si>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</si>
  <si>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</si>
  <si>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</si>
  <si>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</si>
  <si>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</si>
  <si>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</si>
  <si>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</si>
  <si>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</si>
  <si>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</si>
  <si>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</si>
  <si>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</si>
  <si>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</si>
  <si>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</si>
  <si>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</si>
  <si>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</si>
  <si>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</si>
  <si>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</si>
  <si>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</si>
  <si>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</si>
  <si>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</si>
  <si>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</si>
  <si>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</si>
  <si>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</si>
  <si>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</si>
  <si>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</si>
  <si>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</si>
  <si>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</si>
  <si>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</si>
  <si>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</si>
  <si>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</si>
  <si>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</si>
  <si>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</si>
  <si>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</si>
  <si>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</si>
  <si>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</si>
  <si>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</si>
  <si>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</si>
  <si>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</si>
  <si>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</si>
  <si>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</si>
  <si>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</si>
  <si>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</si>
  <si>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</si>
  <si>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</si>
  <si>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</si>
  <si>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</si>
  <si>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</si>
  <si>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</si>
  <si>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</si>
  <si>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</si>
  <si>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</si>
  <si>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</si>
  <si>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</si>
  <si>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</si>
  <si>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</si>
  <si>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</si>
  <si>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</si>
  <si>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</si>
  <si>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</si>
  <si>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</si>
  <si>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</si>
  <si>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</si>
  <si>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</si>
  <si>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</si>
  <si>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</si>
  <si>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</si>
  <si>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</si>
  <si>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</si>
  <si>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</si>
  <si>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</si>
  <si>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</si>
  <si>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</si>
  <si>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</si>
  <si>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</si>
  <si>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</si>
  <si>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</si>
  <si>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</si>
  <si>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</si>
  <si>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</si>
  <si>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</si>
  <si>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</si>
  <si>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</si>
  <si>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</si>
  <si>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</si>
  <si>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</si>
  <si>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</si>
  <si>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</si>
  <si>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</si>
  <si>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</si>
  <si>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</si>
  <si>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</si>
  <si>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</si>
  <si>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</si>
  <si>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</si>
  <si>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</si>
  <si>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</si>
  <si>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</si>
  <si>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</si>
  <si>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</si>
  <si>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</si>
  <si>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</si>
  <si>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</si>
  <si>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</si>
  <si>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</si>
  <si>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</si>
  <si>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</si>
  <si>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</si>
  <si>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</si>
  <si>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</si>
  <si>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</si>
  <si>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</si>
  <si>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</si>
  <si>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</si>
  <si>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</si>
  <si>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</si>
  <si>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</si>
  <si>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</si>
  <si>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</si>
  <si>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</si>
  <si>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</si>
  <si>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</si>
  <si>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</si>
  <si>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</si>
  <si>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</si>
  <si>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</si>
  <si>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</si>
  <si>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</si>
  <si>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</si>
  <si>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</si>
  <si>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</si>
  <si>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</si>
  <si>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</si>
  <si>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</si>
  <si>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</si>
  <si>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</si>
  <si>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</si>
  <si>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</si>
  <si>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</si>
  <si>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</si>
  <si>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</si>
  <si>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</si>
  <si>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</si>
  <si>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</si>
  <si>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</si>
  <si>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</si>
  <si>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</si>
  <si>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</si>
  <si>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</si>
  <si>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</si>
  <si>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</si>
  <si>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</si>
  <si>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</si>
  <si>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</si>
  <si>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</si>
  <si>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</si>
  <si>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</si>
  <si>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</si>
  <si>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</si>
  <si>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</si>
  <si>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</si>
  <si>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</si>
  <si>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</si>
  <si>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</si>
  <si>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</si>
  <si>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</si>
  <si>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</si>
  <si>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</si>
  <si>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</si>
  <si>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</si>
  <si>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</si>
  <si>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</si>
  <si>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</si>
  <si>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</si>
  <si>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</si>
  <si>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</si>
  <si>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</si>
  <si>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</si>
  <si>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</si>
  <si>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</si>
  <si>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</si>
  <si>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</si>
  <si>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</si>
  <si>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</si>
  <si>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</si>
  <si>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</si>
  <si>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</si>
  <si>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</si>
  <si>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</si>
  <si>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</si>
  <si>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</si>
  <si>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</si>
  <si>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</si>
  <si>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</si>
  <si>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</si>
  <si>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</si>
  <si>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</si>
  <si>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</si>
  <si>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</si>
  <si>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</si>
  <si>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</si>
  <si>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</si>
  <si>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</si>
  <si>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</si>
  <si>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</si>
  <si>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</si>
  <si>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</si>
  <si>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</si>
  <si>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</si>
  <si>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</si>
  <si>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</si>
  <si>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</si>
  <si>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</si>
  <si>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</si>
  <si>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</si>
  <si>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</si>
  <si>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</si>
  <si>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</si>
  <si>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</si>
  <si>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</si>
  <si>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</si>
  <si>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</si>
  <si>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</si>
  <si>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</si>
  <si>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</si>
  <si>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</si>
  <si>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</si>
  <si>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</si>
  <si>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</si>
  <si>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</si>
  <si>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</si>
  <si>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</si>
  <si>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</si>
  <si>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</si>
  <si>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</si>
  <si>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</si>
  <si>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</si>
  <si>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</si>
  <si>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</si>
  <si>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</si>
  <si>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</si>
  <si>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</si>
  <si>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</si>
  <si>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</si>
  <si>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</si>
  <si>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</si>
  <si>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</si>
  <si>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</si>
  <si>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</si>
  <si>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</si>
  <si>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</si>
  <si>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</si>
  <si>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</si>
  <si>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</si>
  <si>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</si>
  <si>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</si>
  <si>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</si>
  <si>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</si>
  <si>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</si>
  <si>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</si>
  <si>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</si>
  <si>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</si>
  <si>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</si>
  <si>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</si>
  <si>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</si>
  <si>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</si>
  <si>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</si>
  <si>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</si>
  <si>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</si>
  <si>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лучевой</t>
  </si>
  <si>
    <t>DES</t>
  </si>
  <si>
    <t>100 ml</t>
  </si>
  <si>
    <t>Правый</t>
  </si>
  <si>
    <t>С учётом клинических данных, совместно с деж. кардиологом принято решение выполнить реваскуляризацию ПКА.</t>
  </si>
  <si>
    <t xml:space="preserve"> без стенозов</t>
  </si>
  <si>
    <t>Оставлен</t>
  </si>
  <si>
    <t>Смекалин В.А.</t>
  </si>
  <si>
    <t>ОКС с ↑ ST</t>
  </si>
  <si>
    <t>30:12</t>
  </si>
  <si>
    <t>стеноз средней трети доминантной ВТК 90% D&gt;2.0мм, кровоток TIMI 3.</t>
  </si>
  <si>
    <t>стеноз устья 50%, стеноз проксимального сегмента 70%, стеноз среднего сегмента до 90%,    миокардиальный мостик среднего сегмента до 50%, кровоток TIMI 3.</t>
  </si>
  <si>
    <t>стеноз проксимального сегмента 50%, острая тромботическая окклюзия среднего сегмента, антеградный кровоток TIMI 0.</t>
  </si>
  <si>
    <r>
      <t xml:space="preserve">Коллатеральный кровоток: </t>
    </r>
    <r>
      <rPr>
        <sz val="10"/>
        <color theme="1"/>
        <rFont val="Calibri"/>
        <family val="2"/>
        <charset val="204"/>
        <scheme val="minor"/>
      </rPr>
      <t>развитые межсистемные коллатерали из дистального сегмента ОА и ПМЖА, в дистальный сегмент ПКА, ретроградно ПКА заполняется дистальный сегмент.</t>
    </r>
  </si>
  <si>
    <t>350 ml</t>
  </si>
  <si>
    <t xml:space="preserve">1. Контроль места пункции, повязка на  7 часов.  2. Консультация кардиохирурга.    </t>
  </si>
  <si>
    <t xml:space="preserve">Устье ПКА катетеризировано проводниковым катетером Launcher JR 4.0 6Fr, из за выраженной С- образной извитости ПКА заменен на Launcher AL 1.0 6 Fr. Коронарный проводник Sion Black, заведен за зону окклюзии. Тромбаспирация катетером Hunter 6 Fr, пассаж несколько раз по 15 мл., получено мелкие фрагменты тромботических масс. Кровоток восстановлен (17:24). Выявлен критический стеноз среднего сегмента 90%, стеноз средней трети ЗБВ 70% D=2.0 мм, визуализируется пристеночные тромботические массы дистального сегмента, принято рещение о введени коромакс по схеме. Предилатация зоны значимого стеноза среднего сегмента Euphora 3.0-12 мм, 12 атм. В зону остаточного значимого стеноза имплантирован стент  DES Resolute Onyx  3.0-12 mm, давлением 18 атм.  На контрольных ангиограммах кровоток по ПКА  восстановлен TIMI 3. Тромбозов, диссекций, не выявлено. Принято решение о завершении процедуры.  Пациент транспортируется в ПРИТ для дальнейшего наблюдения и лечения. </t>
  </si>
  <si>
    <t>DES Resolute Onyx</t>
  </si>
  <si>
    <t>Sion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</si>
</sst>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sz val="9"/>
      <color theme="1"/>
      <name val="Berlin Sans FB Demi"/>
      <family val="2"/>
    </font>
    <font>
      <b/>
      <u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16" fontId="56" fillId="0" borderId="25" xfId="0" applyNumberFormat="1" applyFont="1" applyBorder="1" applyAlignment="1" applyProtection="1">
      <alignment horizontal="center" vertical="center"/>
      <protection locked="0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Border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62" fillId="0" borderId="0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44941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0.71527777777777779</v>
      </c>
      <c r="C9" s="60"/>
      <c r="D9" s="115" t="s">
        <v>234</v>
      </c>
      <c r="E9" s="111"/>
      <c r="F9" s="111"/>
      <c r="G9" s="28" t="s">
        <v>421</v>
      </c>
      <c r="H9" s="30" t="s">
        <v>225</v>
      </c>
    </row>
    <row r="10" spans="1:8" ht="15.6" customHeight="1" thickBot="1">
      <c r="A10" s="99" t="s">
        <v>257</v>
      </c>
      <c r="B10" s="100">
        <v>0.72222222222222221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484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18044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686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485</v>
      </c>
      <c r="C16" s="18"/>
      <c r="D16" s="41"/>
      <c r="E16" s="41"/>
      <c r="F16" s="41"/>
      <c r="G16" s="159" t="s">
        <v>486</v>
      </c>
      <c r="H16" s="117">
        <v>1965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480</v>
      </c>
      <c r="C18" s="18"/>
      <c r="D18" s="33" t="s">
        <v>273</v>
      </c>
      <c r="E18" s="33"/>
      <c r="F18" s="33"/>
      <c r="G18" s="101" t="s">
        <v>252</v>
      </c>
      <c r="H18" s="102" t="s">
        <v>477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0" t="s">
        <v>482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488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487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489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6" t="str">
        <f>IF($A$6=Вмешательства!$D$3,Вмешательства!$N$2,"")</f>
        <v/>
      </c>
      <c r="E37" s="206"/>
      <c r="F37" s="147"/>
      <c r="G37" s="147"/>
      <c r="H37" s="152"/>
    </row>
    <row r="38" spans="1:8" ht="14.45" customHeight="1">
      <c r="A38" s="43"/>
      <c r="B38" s="146"/>
      <c r="C38" s="153"/>
      <c r="D38" s="240" t="s">
        <v>490</v>
      </c>
      <c r="E38" s="241"/>
      <c r="F38" s="241"/>
      <c r="G38" s="241"/>
      <c r="H38" s="242"/>
    </row>
    <row r="39" spans="1:8" ht="14.45" customHeight="1">
      <c r="A39" s="40"/>
      <c r="B39" s="147"/>
      <c r="C39" s="153"/>
      <c r="D39" s="241"/>
      <c r="E39" s="241"/>
      <c r="F39" s="241"/>
      <c r="G39" s="241"/>
      <c r="H39" s="242"/>
    </row>
    <row r="40" spans="1:8" ht="14.45" customHeight="1">
      <c r="A40" s="40"/>
      <c r="B40" s="147"/>
      <c r="C40" s="153"/>
      <c r="D40" s="241"/>
      <c r="E40" s="241"/>
      <c r="F40" s="241"/>
      <c r="G40" s="241"/>
      <c r="H40" s="242"/>
    </row>
    <row r="41" spans="1:8" ht="14.45" customHeight="1">
      <c r="A41" s="40"/>
      <c r="B41" s="147"/>
      <c r="C41" s="153"/>
      <c r="D41" s="241"/>
      <c r="E41" s="241"/>
      <c r="F41" s="241"/>
      <c r="G41" s="241"/>
      <c r="H41" s="24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3" t="s">
        <v>481</v>
      </c>
      <c r="E43" s="204"/>
      <c r="F43" s="204"/>
      <c r="G43" s="204"/>
      <c r="H43" s="205"/>
    </row>
    <row r="44" spans="1:8" ht="14.45" customHeight="1">
      <c r="A44" s="40"/>
      <c r="B44" s="147"/>
      <c r="C44" s="155"/>
      <c r="D44" s="204"/>
      <c r="E44" s="204"/>
      <c r="F44" s="204"/>
      <c r="G44" s="204"/>
      <c r="H44" s="205"/>
    </row>
    <row r="45" spans="1:8" ht="14.45" customHeight="1">
      <c r="A45" s="40"/>
      <c r="B45" s="147"/>
      <c r="C45" s="155"/>
      <c r="D45" s="204"/>
      <c r="E45" s="204"/>
      <c r="F45" s="204"/>
      <c r="G45" s="204"/>
      <c r="H45" s="205"/>
    </row>
    <row r="46" spans="1:8">
      <c r="A46" s="40"/>
      <c r="B46" s="147"/>
      <c r="C46" s="155"/>
      <c r="D46" s="204"/>
      <c r="E46" s="204"/>
      <c r="F46" s="204"/>
      <c r="G46" s="204"/>
      <c r="H46" s="205"/>
    </row>
    <row r="47" spans="1:8">
      <c r="A47" s="43"/>
      <c r="B47" s="18"/>
      <c r="C47" s="155"/>
      <c r="D47" s="204"/>
      <c r="E47" s="204"/>
      <c r="F47" s="204"/>
      <c r="G47" s="204"/>
      <c r="H47" s="205"/>
    </row>
    <row r="48" spans="1:8">
      <c r="A48" s="43"/>
      <c r="B48" s="18"/>
      <c r="C48" s="155"/>
      <c r="D48" s="204"/>
      <c r="E48" s="204"/>
      <c r="F48" s="204"/>
      <c r="G48" s="204"/>
      <c r="H48" s="205"/>
    </row>
    <row r="49" spans="1:13">
      <c r="A49" s="45"/>
      <c r="B49" s="36"/>
      <c r="C49" s="156"/>
      <c r="D49" s="204"/>
      <c r="E49" s="204"/>
      <c r="F49" s="204"/>
      <c r="G49" s="204"/>
      <c r="H49" s="205"/>
    </row>
    <row r="50" spans="1:13">
      <c r="A50" s="43"/>
      <c r="B50" s="18"/>
      <c r="C50" s="18"/>
      <c r="D50" s="204"/>
      <c r="E50" s="204"/>
      <c r="F50" s="204"/>
      <c r="G50" s="204"/>
      <c r="H50" s="205"/>
      <c r="M50" t="s">
        <v>274</v>
      </c>
    </row>
    <row r="51" spans="1:13">
      <c r="A51" s="70" t="s">
        <v>267</v>
      </c>
      <c r="B51" s="71" t="s">
        <v>479</v>
      </c>
      <c r="C51" s="18"/>
      <c r="D51" s="18"/>
      <c r="E51" s="18"/>
      <c r="F51" s="18"/>
      <c r="G51" s="89" t="str">
        <f>$G$9</f>
        <v>Анохин В.С.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483</v>
      </c>
      <c r="C53" s="18"/>
      <c r="D53" s="18"/>
      <c r="E53" s="18"/>
      <c r="F53" s="18"/>
      <c r="G53" s="89" t="str">
        <f>IF(ISBLANK(H9),"",H9)</f>
        <v>Щербаков А.С.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topLeftCell="A11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1" t="s">
        <v>436</v>
      </c>
      <c r="B6" s="232"/>
      <c r="C6" s="232"/>
      <c r="D6" s="232"/>
      <c r="E6" s="232"/>
      <c r="F6" s="232"/>
      <c r="G6" s="232"/>
      <c r="H6" s="233"/>
    </row>
    <row r="7" spans="1:8" ht="21.6" customHeight="1">
      <c r="A7" s="231"/>
      <c r="B7" s="232"/>
      <c r="C7" s="232"/>
      <c r="D7" s="232"/>
      <c r="E7" s="232"/>
      <c r="F7" s="232"/>
      <c r="G7" s="232"/>
      <c r="H7" s="23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0" t="s">
        <v>279</v>
      </c>
      <c r="D8" s="230"/>
      <c r="E8" s="230"/>
      <c r="F8" s="83">
        <v>1</v>
      </c>
      <c r="G8" s="145" t="s">
        <v>478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0"/>
      <c r="D9" s="230"/>
      <c r="E9" s="23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0"/>
      <c r="D10" s="230"/>
      <c r="E10" s="23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44941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0.72222222222222221</v>
      </c>
      <c r="C13" s="63"/>
      <c r="D13" s="115" t="s">
        <v>234</v>
      </c>
      <c r="E13" s="111"/>
      <c r="F13" s="111"/>
      <c r="G13" s="95" t="str">
        <f>КАГ!G9</f>
        <v>Анохин В.С.</v>
      </c>
      <c r="H13" s="108" t="str">
        <f>IF(ISBLANK(КАГ!H9),"",КАГ!H9)</f>
        <v>Щербаков А.С.</v>
      </c>
    </row>
    <row r="14" spans="1:8" ht="16.5" thickBot="1">
      <c r="A14" s="91" t="s">
        <v>257</v>
      </c>
      <c r="B14" s="27">
        <v>0.78125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Смекалин В.А.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18044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686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30:12</v>
      </c>
      <c r="H20" s="118">
        <f>КАГ!H16</f>
        <v>1965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0.7252777777777778</v>
      </c>
    </row>
    <row r="23" spans="1:8" ht="14.45" customHeight="1">
      <c r="A23" s="236" t="s">
        <v>493</v>
      </c>
      <c r="B23" s="237"/>
      <c r="C23" s="237"/>
      <c r="D23" s="237"/>
      <c r="E23" s="237"/>
      <c r="F23" s="237"/>
      <c r="G23" s="237"/>
      <c r="H23" s="238"/>
    </row>
    <row r="24" spans="1:8" ht="14.45" customHeight="1">
      <c r="A24" s="239"/>
      <c r="B24" s="237"/>
      <c r="C24" s="237"/>
      <c r="D24" s="237"/>
      <c r="E24" s="237"/>
      <c r="F24" s="237"/>
      <c r="G24" s="237"/>
      <c r="H24" s="238"/>
    </row>
    <row r="25" spans="1:8" ht="14.45" customHeight="1">
      <c r="A25" s="239"/>
      <c r="B25" s="237"/>
      <c r="C25" s="237"/>
      <c r="D25" s="237"/>
      <c r="E25" s="237"/>
      <c r="F25" s="237"/>
      <c r="G25" s="237"/>
      <c r="H25" s="238"/>
    </row>
    <row r="26" spans="1:8" ht="14.45" customHeight="1">
      <c r="A26" s="239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239"/>
      <c r="B27" s="237"/>
      <c r="C27" s="237"/>
      <c r="D27" s="237"/>
      <c r="E27" s="237"/>
      <c r="F27" s="237"/>
      <c r="G27" s="237"/>
      <c r="H27" s="238"/>
    </row>
    <row r="28" spans="1:8" ht="14.45" customHeight="1">
      <c r="A28" s="239"/>
      <c r="B28" s="237"/>
      <c r="C28" s="237"/>
      <c r="D28" s="237"/>
      <c r="E28" s="237"/>
      <c r="F28" s="237"/>
      <c r="G28" s="237"/>
      <c r="H28" s="238"/>
    </row>
    <row r="29" spans="1:8" ht="14.45" customHeight="1">
      <c r="A29" s="239"/>
      <c r="B29" s="237"/>
      <c r="C29" s="237"/>
      <c r="D29" s="237"/>
      <c r="E29" s="237"/>
      <c r="F29" s="237"/>
      <c r="G29" s="237"/>
      <c r="H29" s="238"/>
    </row>
    <row r="30" spans="1:8" ht="14.45" customHeight="1">
      <c r="A30" s="239"/>
      <c r="B30" s="237"/>
      <c r="C30" s="237"/>
      <c r="D30" s="237"/>
      <c r="E30" s="237"/>
      <c r="F30" s="237"/>
      <c r="G30" s="237"/>
      <c r="H30" s="238"/>
    </row>
    <row r="31" spans="1:8" ht="14.45" customHeight="1">
      <c r="A31" s="239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239"/>
      <c r="B32" s="237"/>
      <c r="C32" s="237"/>
      <c r="D32" s="237"/>
      <c r="E32" s="237"/>
      <c r="F32" s="237"/>
      <c r="G32" s="237"/>
      <c r="H32" s="238"/>
    </row>
    <row r="33" spans="1:12" ht="14.45" customHeight="1">
      <c r="A33" s="239"/>
      <c r="B33" s="237"/>
      <c r="C33" s="237"/>
      <c r="D33" s="237"/>
      <c r="E33" s="237"/>
      <c r="F33" s="237"/>
      <c r="G33" s="237"/>
      <c r="H33" s="238"/>
    </row>
    <row r="34" spans="1:12" ht="14.45" customHeight="1">
      <c r="A34" s="239"/>
      <c r="B34" s="237"/>
      <c r="C34" s="237"/>
      <c r="D34" s="237"/>
      <c r="E34" s="237"/>
      <c r="F34" s="237"/>
      <c r="G34" s="237"/>
      <c r="H34" s="238"/>
    </row>
    <row r="35" spans="1:12" ht="14.45" customHeight="1">
      <c r="A35" s="239"/>
      <c r="B35" s="237"/>
      <c r="C35" s="237"/>
      <c r="D35" s="237"/>
      <c r="E35" s="237"/>
      <c r="F35" s="237"/>
      <c r="G35" s="237"/>
      <c r="H35" s="238"/>
    </row>
    <row r="36" spans="1:12" ht="14.45" customHeight="1">
      <c r="A36" s="239"/>
      <c r="B36" s="237"/>
      <c r="C36" s="237"/>
      <c r="D36" s="237"/>
      <c r="E36" s="237"/>
      <c r="F36" s="237"/>
      <c r="G36" s="237"/>
      <c r="H36" s="238"/>
    </row>
    <row r="37" spans="1:12" ht="14.45" customHeight="1">
      <c r="A37" s="239"/>
      <c r="B37" s="237"/>
      <c r="C37" s="237"/>
      <c r="D37" s="237"/>
      <c r="E37" s="237"/>
      <c r="F37" s="237"/>
      <c r="G37" s="237"/>
      <c r="H37" s="238"/>
    </row>
    <row r="38" spans="1:12" ht="14.45" customHeight="1">
      <c r="A38" s="81" t="s">
        <v>461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43" t="s">
        <v>492</v>
      </c>
      <c r="E40" s="234"/>
      <c r="F40" s="234"/>
      <c r="G40" s="234"/>
      <c r="H40" s="235"/>
    </row>
    <row r="41" spans="1:12" ht="14.45" customHeight="1">
      <c r="A41" s="37"/>
      <c r="B41" s="33"/>
      <c r="C41" s="148"/>
      <c r="D41" s="234"/>
      <c r="E41" s="234"/>
      <c r="F41" s="234"/>
      <c r="G41" s="234"/>
      <c r="H41" s="235"/>
    </row>
    <row r="42" spans="1:12" ht="14.45" customHeight="1">
      <c r="A42" s="37"/>
      <c r="B42" s="33"/>
      <c r="C42" s="148"/>
      <c r="D42" s="234"/>
      <c r="E42" s="234"/>
      <c r="F42" s="234"/>
      <c r="G42" s="234"/>
      <c r="H42" s="235"/>
    </row>
    <row r="43" spans="1:12" ht="14.45" customHeight="1">
      <c r="A43" s="37"/>
      <c r="B43" s="33"/>
      <c r="C43" s="148"/>
      <c r="D43" s="234"/>
      <c r="E43" s="234"/>
      <c r="F43" s="234"/>
      <c r="G43" s="234"/>
      <c r="H43" s="235"/>
    </row>
    <row r="44" spans="1:12" ht="14.45" customHeight="1">
      <c r="A44" s="37"/>
      <c r="B44" s="33"/>
      <c r="C44" s="148"/>
      <c r="D44" s="234"/>
      <c r="E44" s="234"/>
      <c r="F44" s="234"/>
      <c r="G44" s="234"/>
      <c r="H44" s="235"/>
      <c r="L44" s="200"/>
    </row>
    <row r="45" spans="1:12" ht="14.45" customHeight="1">
      <c r="A45" s="37"/>
      <c r="B45" s="33"/>
      <c r="C45" s="148"/>
      <c r="D45" s="234"/>
      <c r="E45" s="234"/>
      <c r="F45" s="234"/>
      <c r="G45" s="234"/>
      <c r="H45" s="235"/>
    </row>
    <row r="46" spans="1:12" ht="14.45" customHeight="1">
      <c r="A46" s="37"/>
      <c r="B46" s="33"/>
      <c r="C46" s="148"/>
      <c r="D46" s="234"/>
      <c r="E46" s="234"/>
      <c r="F46" s="234"/>
      <c r="G46" s="234"/>
      <c r="H46" s="235"/>
    </row>
    <row r="47" spans="1:12" ht="14.45" customHeight="1">
      <c r="A47" s="43"/>
      <c r="B47" s="18"/>
      <c r="C47" s="148"/>
      <c r="D47" s="234"/>
      <c r="E47" s="234"/>
      <c r="F47" s="234"/>
      <c r="G47" s="234"/>
      <c r="H47" s="235"/>
    </row>
    <row r="48" spans="1:12" ht="14.45" customHeight="1">
      <c r="A48" s="43"/>
      <c r="B48" s="18"/>
      <c r="C48" s="148"/>
      <c r="D48" s="234"/>
      <c r="E48" s="234"/>
      <c r="F48" s="234"/>
      <c r="G48" s="234"/>
      <c r="H48" s="235"/>
    </row>
    <row r="49" spans="1:8" ht="14.45" customHeight="1">
      <c r="A49" s="43"/>
      <c r="B49" s="18"/>
      <c r="C49" s="148"/>
      <c r="D49" s="234"/>
      <c r="E49" s="234"/>
      <c r="F49" s="234"/>
      <c r="G49" s="234"/>
      <c r="H49" s="235"/>
    </row>
    <row r="50" spans="1:8">
      <c r="A50" s="70" t="s">
        <v>267</v>
      </c>
      <c r="B50" s="71" t="s">
        <v>491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380</v>
      </c>
      <c r="C51" s="18"/>
      <c r="D51" s="18"/>
      <c r="E51" s="18"/>
      <c r="F51" s="18"/>
      <c r="G51" s="89" t="str">
        <f>$G$13</f>
        <v>Анохин В.С.</v>
      </c>
      <c r="H51" s="72"/>
    </row>
    <row r="52" spans="1:8">
      <c r="A52" s="221"/>
      <c r="B52" s="222"/>
      <c r="C52" s="222"/>
      <c r="D52" s="222"/>
      <c r="E52" s="222"/>
      <c r="F52" s="223"/>
      <c r="G52" s="18"/>
      <c r="H52" s="44"/>
    </row>
    <row r="53" spans="1:8" ht="15" customHeight="1">
      <c r="A53" s="224"/>
      <c r="B53" s="225"/>
      <c r="C53" s="225"/>
      <c r="D53" s="225"/>
      <c r="E53" s="225"/>
      <c r="F53" s="226"/>
      <c r="G53" s="89" t="str">
        <f>IF(ISBLANK(H13),"",H13)</f>
        <v>Щербаков А.С.</v>
      </c>
      <c r="H53" s="72"/>
    </row>
    <row r="54" spans="1:8">
      <c r="A54" s="227"/>
      <c r="B54" s="228"/>
      <c r="C54" s="228"/>
      <c r="D54" s="228"/>
      <c r="E54" s="228"/>
      <c r="F54" s="229"/>
      <c r="G54" s="36"/>
      <c r="H54" s="46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44941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Смекалин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18044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73</v>
      </c>
    </row>
    <row r="7" spans="1:4">
      <c r="A7" s="43"/>
      <c r="B7" s="18"/>
      <c r="C7" s="124" t="s">
        <v>12</v>
      </c>
      <c r="D7" s="126">
        <f>КАГ!$B$14</f>
        <v>686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44941</v>
      </c>
    </row>
    <row r="11" spans="1:4">
      <c r="A11" s="32"/>
      <c r="B11" s="136"/>
      <c r="C11" s="136"/>
      <c r="D11" s="137"/>
    </row>
    <row r="12" spans="1:4" ht="18.75" customHeight="1">
      <c r="A12" s="171" t="s">
        <v>408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442</v>
      </c>
      <c r="C14" s="201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2" t="s">
        <v>403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494</v>
      </c>
      <c r="C16" s="168" t="s">
        <v>108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343</v>
      </c>
      <c r="C17" s="202" t="s">
        <v>108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387</v>
      </c>
      <c r="C18" s="202" t="s">
        <v>175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92" t="s">
        <v>379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3" t="s">
        <v>495</v>
      </c>
      <c r="C20" s="168"/>
      <c r="D20" s="175">
        <v>2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Анохин В.С.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457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9" zoomScaleNormal="100" workbookViewId="0">
      <selection activeCell="C27" sqref="C2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447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AL 1</v>
      </c>
      <c r="T2" s="139" t="str">
        <f>IFERROR(INDEX(Расходка[Наименование расходного материала],MATCH(Расходка[№],Поиск_расходки[Индекс3],0)),"")</f>
        <v>Launcher 6F JR 4.0</v>
      </c>
      <c r="U2" s="139" t="str">
        <f>IFERROR(INDEX(Расходка[Наименование расходного материала],MATCH(Расходка[№],Поиск_расходки[Индекс4],0)),"")</f>
        <v>DES Resolute Onyx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Sion Black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387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1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474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448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376</v>
      </c>
      <c r="C13" t="s">
        <v>405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376</v>
      </c>
      <c r="C14" t="s">
        <v>460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376</v>
      </c>
      <c r="C15" t="s">
        <v>446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475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415</v>
      </c>
    </row>
    <row r="17" spans="1:33">
      <c r="A17">
        <v>16</v>
      </c>
      <c r="B17" t="s">
        <v>376</v>
      </c>
      <c r="C17" t="s">
        <v>466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412</v>
      </c>
    </row>
    <row r="18" spans="1:33">
      <c r="A18">
        <v>17</v>
      </c>
      <c r="B18" t="s">
        <v>269</v>
      </c>
      <c r="C18" s="1" t="s">
        <v>411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394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473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469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395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391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392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453</v>
      </c>
    </row>
    <row r="29" spans="1:33">
      <c r="A29">
        <v>28</v>
      </c>
      <c r="B29" t="s">
        <v>3</v>
      </c>
      <c r="C29" t="s">
        <v>393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389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450</v>
      </c>
    </row>
    <row r="31" spans="1:33">
      <c r="A31">
        <v>30</v>
      </c>
      <c r="B31" t="s">
        <v>3</v>
      </c>
      <c r="C31" s="1" t="s">
        <v>445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416</v>
      </c>
    </row>
    <row r="32" spans="1:33">
      <c r="A32">
        <v>31</v>
      </c>
      <c r="B32" t="s">
        <v>3</v>
      </c>
      <c r="C32" s="1" t="s">
        <v>456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427</v>
      </c>
    </row>
    <row r="33" spans="1:33">
      <c r="A33">
        <v>32</v>
      </c>
      <c r="B33" t="s">
        <v>3</v>
      </c>
      <c r="C33" s="1" t="s">
        <v>455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495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1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Sion Black</v>
      </c>
      <c r="AA34" s="144" t="str">
        <f>IFERROR(INDEX(Расходка[Наименование расходного материала],MATCH(Расходка[№],Поиск_расходки[Индекс10],0)),"")</f>
        <v>Sion Black</v>
      </c>
      <c r="AB34" s="144" t="str">
        <f>IFERROR(INDEX(Расходка[Наименование расходного материала],MATCH(Расходка[№],Поиск_расходки[Индекс11],0)),"")</f>
        <v>Sion Black</v>
      </c>
      <c r="AC34" s="144" t="str">
        <f>IFERROR(INDEX(Расходка[Наименование расходного материала],MATCH(Расходка[№],Поиск_расходки[Индекс12],0)),"")</f>
        <v>Sion Black</v>
      </c>
      <c r="AD34" s="144" t="str">
        <f>IFERROR(INDEX(Расходка[Наименование расходного материала],MATCH(Расходка[№],Поиск_расходки[Индекс13],0)),"")</f>
        <v>Sion Black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s="1" t="s">
        <v>471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>Sion Blue</v>
      </c>
      <c r="AA35" s="144" t="str">
        <f>IFERROR(INDEX(Расходка[Наименование расходного материала],MATCH(Расходка[№],Поиск_расходки[Индекс10],0)),"")</f>
        <v>Sion Blue</v>
      </c>
      <c r="AB35" s="144" t="str">
        <f>IFERROR(INDEX(Расходка[Наименование расходного материала],MATCH(Расходка[№],Поиск_расходки[Индекс11],0)),"")</f>
        <v>Sion Blue</v>
      </c>
      <c r="AC35" s="144" t="str">
        <f>IFERROR(INDEX(Расходка[Наименование расходного материала],MATCH(Расходка[№],Поиск_расходки[Индекс12],0)),"")</f>
        <v>Sion Blue</v>
      </c>
      <c r="AD35" s="144" t="str">
        <f>IFERROR(INDEX(Расходка[Наименование расходного материала],MATCH(Расходка[№],Поиск_расходки[Индекс13],0)),"")</f>
        <v>Sion Blue</v>
      </c>
      <c r="AF35" s="4" t="s">
        <v>6</v>
      </c>
      <c r="AG35" s="4" t="s">
        <v>449</v>
      </c>
    </row>
    <row r="36" spans="1:33">
      <c r="A36">
        <v>35</v>
      </c>
      <c r="B36" t="s">
        <v>3</v>
      </c>
      <c r="C36" t="s">
        <v>390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Thunder</v>
      </c>
      <c r="AA36" s="144" t="str">
        <f>IFERROR(INDEX(Расходка[Наименование расходного материала],MATCH(Расходка[№],Поиск_расходки[Индекс10],0)),"")</f>
        <v>Thunder</v>
      </c>
      <c r="AB36" s="144" t="str">
        <f>IFERROR(INDEX(Расходка[Наименование расходного материала],MATCH(Расходка[№],Поиск_расходки[Индекс11],0)),"")</f>
        <v>Thunder</v>
      </c>
      <c r="AC36" s="144" t="str">
        <f>IFERROR(INDEX(Расходка[Наименование расходного материала],MATCH(Расходка[№],Поиск_расходки[Индекс12],0)),"")</f>
        <v>Thunder</v>
      </c>
      <c r="AD36" s="144" t="str">
        <f>IFERROR(INDEX(Расходка[Наименование расходного материала],MATCH(Расходка[№],Поиск_расходки[Индекс13],0)),"")</f>
        <v>Thunder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458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>Whisper MS</v>
      </c>
      <c r="AA37" s="144" t="str">
        <f>IFERROR(INDEX(Расходка[Наименование расходного материала],MATCH(Расходка[№],Поиск_расходки[Индекс10],0)),"")</f>
        <v>Whisper MS</v>
      </c>
      <c r="AB37" s="144" t="str">
        <f>IFERROR(INDEX(Расходка[Наименование расходного материала],MATCH(Расходка[№],Поиск_расходки[Индекс11],0)),"")</f>
        <v>Whisper MS</v>
      </c>
      <c r="AC37" s="144" t="str">
        <f>IFERROR(INDEX(Расходка[Наименование расходного материала],MATCH(Расходка[№],Поиск_расходки[Индекс12],0)),"")</f>
        <v>Whisper MS</v>
      </c>
      <c r="AD37" s="144" t="str">
        <f>IFERROR(INDEX(Расходка[Наименование расходного материала],MATCH(Расходка[№],Поиск_расходки[Индекс13],0)),"")</f>
        <v>Whisper MS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>Winn 200T</v>
      </c>
      <c r="AA38" s="144" t="str">
        <f>IFERROR(INDEX(Расходка[Наименование расходного материала],MATCH(Расходка[№],Поиск_расходки[Индекс10],0)),"")</f>
        <v>Winn 200T</v>
      </c>
      <c r="AB38" s="144" t="str">
        <f>IFERROR(INDEX(Расходка[Наименование расходного материала],MATCH(Расходка[№],Поиск_расходки[Индекс11],0)),"")</f>
        <v>Winn 200T</v>
      </c>
      <c r="AC38" s="144" t="str">
        <f>IFERROR(INDEX(Расходка[Наименование расходного материала],MATCH(Расходка[№],Поиск_расходки[Индекс12],0)),"")</f>
        <v>Winn 200T</v>
      </c>
      <c r="AD38" s="144" t="str">
        <f>IFERROR(INDEX(Расходка[Наименование расходного материала],MATCH(Расходка[№],Поиск_расходки[Индекс13],0)),"")</f>
        <v>Winn 200T</v>
      </c>
      <c r="AF38" s="4" t="s">
        <v>6</v>
      </c>
      <c r="AG38" s="4" t="s">
        <v>430</v>
      </c>
    </row>
    <row r="39" spans="1:33">
      <c r="A39">
        <v>38</v>
      </c>
      <c r="B39" t="s">
        <v>3</v>
      </c>
      <c r="C39" t="s">
        <v>432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9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9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9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9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124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0" s="4" t="s">
        <v>6</v>
      </c>
      <c r="AG40" s="4" t="s">
        <v>431</v>
      </c>
    </row>
    <row r="41" spans="1:33">
      <c r="A41">
        <v>40</v>
      </c>
      <c r="B41" t="s">
        <v>6</v>
      </c>
      <c r="C41" s="1" t="s">
        <v>344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>BMS, Integtity</v>
      </c>
      <c r="AA41" s="144" t="str">
        <f>IFERROR(INDEX(Расходка[Наименование расходного материала],MATCH(Расходка[№],Поиск_расходки[Индекс10],0)),"")</f>
        <v>BMS, Integtity</v>
      </c>
      <c r="AB41" s="144" t="str">
        <f>IFERROR(INDEX(Расходка[Наименование расходного материала],MATCH(Расходка[№],Поиск_расходки[Индекс11],0)),"")</f>
        <v>BMS, Integtity</v>
      </c>
      <c r="AC41" s="144" t="str">
        <f>IFERROR(INDEX(Расходка[Наименование расходного материала],MATCH(Расходка[№],Поиск_расходки[Индекс12],0)),"")</f>
        <v>BMS, Integtity</v>
      </c>
      <c r="AD41" s="144" t="str">
        <f>IFERROR(INDEX(Расходка[Наименование расходного материала],MATCH(Расходка[№],Поиск_расходки[Индекс13],0)),"")</f>
        <v>BMS, Integtity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96" t="s">
        <v>426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>DES, Calipso</v>
      </c>
      <c r="AA42" s="144" t="str">
        <f>IFERROR(INDEX(Расходка[Наименование расходного материала],MATCH(Расходка[№],Поиск_расходки[Индекс10],0)),"")</f>
        <v>DES, Calipso</v>
      </c>
      <c r="AB42" s="144" t="str">
        <f>IFERROR(INDEX(Расходка[Наименование расходного материала],MATCH(Расходка[№],Поиск_расходки[Индекс11],0)),"")</f>
        <v>DES, Calipso</v>
      </c>
      <c r="AC42" s="144" t="str">
        <f>IFERROR(INDEX(Расходка[Наименование расходного материала],MATCH(Расходка[№],Поиск_расходки[Индекс12],0)),"")</f>
        <v>DES, Calipso</v>
      </c>
      <c r="AD42" s="144" t="str">
        <f>IFERROR(INDEX(Расходка[Наименование расходного материала],MATCH(Расходка[№],Поиск_расходки[Индекс13],0)),"")</f>
        <v>DES, Calipso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425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>DES, NanoMed</v>
      </c>
      <c r="AA43" s="144" t="str">
        <f>IFERROR(INDEX(Расходка[Наименование расходного материала],MATCH(Расходка[№],Поиск_расходки[Индекс10],0)),"")</f>
        <v>DES, NanoMed</v>
      </c>
      <c r="AB43" s="144" t="str">
        <f>IFERROR(INDEX(Расходка[Наименование расходного материала],MATCH(Расходка[№],Поиск_расходки[Индекс11],0)),"")</f>
        <v>DES, NanoMed</v>
      </c>
      <c r="AC43" s="144" t="str">
        <f>IFERROR(INDEX(Расходка[Наименование расходного материала],MATCH(Расходка[№],Поиск_расходки[Индекс12],0)),"")</f>
        <v>DES, NanoMed</v>
      </c>
      <c r="AD43" s="144" t="str">
        <f>IFERROR(INDEX(Расходка[Наименование расходного материала],MATCH(Расходка[№],Поиск_расходки[Индекс13],0)),"")</f>
        <v>DES, NanoMed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3" t="s">
        <v>396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>DES, Resolute Integtity</v>
      </c>
      <c r="AA44" s="144" t="str">
        <f>IFERROR(INDEX(Расходка[Наименование расходного материала],MATCH(Расходка[№],Поиск_расходки[Индекс10],0)),"")</f>
        <v>DES, Resolute Integtity</v>
      </c>
      <c r="AB44" s="144" t="str">
        <f>IFERROR(INDEX(Расходка[Наименование расходного материала],MATCH(Расходка[№],Поиск_расходки[Индекс11],0)),"")</f>
        <v>DES, Resolute Integtity</v>
      </c>
      <c r="AC44" s="144" t="str">
        <f>IFERROR(INDEX(Расходка[Наименование расходного материала],MATCH(Расходка[№],Поиск_расходки[Индекс12],0)),"")</f>
        <v>DES, Resolute Integtity</v>
      </c>
      <c r="AD44" s="144" t="str">
        <f>IFERROR(INDEX(Расходка[Наименование расходного материала],MATCH(Расходка[№],Поиск_расходки[Индекс13],0)),"")</f>
        <v>DES, Resolute Integtity</v>
      </c>
      <c r="AF44" s="4" t="s">
        <v>6</v>
      </c>
      <c r="AG44" s="4" t="s">
        <v>418</v>
      </c>
    </row>
    <row r="45" spans="1:33">
      <c r="A45">
        <v>44</v>
      </c>
      <c r="B45" t="s">
        <v>6</v>
      </c>
      <c r="C45" t="s">
        <v>451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s="198" t="s">
        <v>441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>DES,Firehawk</v>
      </c>
      <c r="AA46" s="144" t="str">
        <f>IFERROR(INDEX(Расходка[Наименование расходного материала],MATCH(Расходка[№],Поиск_расходки[Индекс10],0)),"")</f>
        <v>DES,Firehawk</v>
      </c>
      <c r="AB46" s="144" t="str">
        <f>IFERROR(INDEX(Расходка[Наименование расходного материала],MATCH(Расходка[№],Поиск_расходки[Индекс11],0)),"")</f>
        <v>DES,Firehawk</v>
      </c>
      <c r="AC46" s="144" t="str">
        <f>IFERROR(INDEX(Расходка[Наименование расходного материала],MATCH(Расходка[№],Поиск_расходки[Индекс12],0)),"")</f>
        <v>DES,Firehawk</v>
      </c>
      <c r="AD46" s="144" t="str">
        <f>IFERROR(INDEX(Расходка[Наименование расходного материала],MATCH(Расходка[№],Поиск_расходки[Индекс13],0)),"")</f>
        <v>DES,Firehawk</v>
      </c>
      <c r="AF46" s="4" t="s">
        <v>6</v>
      </c>
      <c r="AG46" s="4" t="s">
        <v>433</v>
      </c>
    </row>
    <row r="47" spans="1:33">
      <c r="A47">
        <v>46</v>
      </c>
      <c r="B47" t="s">
        <v>6</v>
      </c>
      <c r="C47" t="s">
        <v>494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1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>DES Resolute Onyx</v>
      </c>
      <c r="AA47" s="144" t="str">
        <f>IFERROR(INDEX(Расходка[Наименование расходного материала],MATCH(Расходка[№],Поиск_расходки[Индекс10],0)),"")</f>
        <v>DES Resolute Onyx</v>
      </c>
      <c r="AB47" s="144" t="str">
        <f>IFERROR(INDEX(Расходка[Наименование расходного материала],MATCH(Расходка[№],Поиск_расходки[Индекс11],0)),"")</f>
        <v>DES Resolute Onyx</v>
      </c>
      <c r="AC47" s="144" t="str">
        <f>IFERROR(INDEX(Расходка[Наименование расходного материала],MATCH(Расходка[№],Поиск_расходки[Индекс12],0)),"")</f>
        <v>DES Resolute Onyx</v>
      </c>
      <c r="AD47" s="144" t="str">
        <f>IFERROR(INDEX(Расходка[Наименование расходного материала],MATCH(Расходка[№],Поиск_расходки[Индекс13],0)),"")</f>
        <v>DES Resolute Onyx</v>
      </c>
      <c r="AF47" s="4" t="s">
        <v>6</v>
      </c>
      <c r="AG47" s="4" t="s">
        <v>420</v>
      </c>
    </row>
    <row r="48" spans="1:33">
      <c r="A48">
        <v>47</v>
      </c>
      <c r="B48" t="s">
        <v>123</v>
      </c>
      <c r="C48" s="1" t="s">
        <v>397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>Guidezilla™ II 6F</v>
      </c>
      <c r="AA48" s="144" t="str">
        <f>IFERROR(INDEX(Расходка[Наименование расходного материала],MATCH(Расходка[№],Поиск_расходки[Индекс10],0)),"")</f>
        <v>Guidezilla™ II 6F</v>
      </c>
      <c r="AB48" s="144" t="str">
        <f>IFERROR(INDEX(Расходка[Наименование расходного материала],MATCH(Расходка[№],Поиск_расходки[Индекс11],0)),"")</f>
        <v>Guidezilla™ II 6F</v>
      </c>
      <c r="AC48" s="144" t="str">
        <f>IFERROR(INDEX(Расходка[Наименование расходного материала],MATCH(Расходка[№],Поиск_расходки[Индекс12],0)),"")</f>
        <v>Guidezilla™ II 6F</v>
      </c>
      <c r="AD48" s="144" t="str">
        <f>IFERROR(INDEX(Расходка[Наименование расходного материала],MATCH(Расходка[№],Поиск_расходки[Индекс13],0)),"")</f>
        <v>Guidezilla™ II 6F</v>
      </c>
      <c r="AF48" s="4" t="s">
        <v>6</v>
      </c>
      <c r="AG48" s="4" t="s">
        <v>434</v>
      </c>
    </row>
    <row r="49" spans="1:33">
      <c r="A49">
        <v>48</v>
      </c>
      <c r="B49" t="s">
        <v>123</v>
      </c>
      <c r="C49" s="1" t="s">
        <v>423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>Telescope ™ II 6F</v>
      </c>
      <c r="AA49" s="144" t="str">
        <f>IFERROR(INDEX(Расходка[Наименование расходного материала],MATCH(Расходка[№],Поиск_расходки[Индекс10],0)),"")</f>
        <v>Telescope ™ II 6F</v>
      </c>
      <c r="AB49" s="144" t="str">
        <f>IFERROR(INDEX(Расходка[Наименование расходного материала],MATCH(Расходка[№],Поиск_расходки[Индекс11],0)),"")</f>
        <v>Telescope ™ II 6F</v>
      </c>
      <c r="AC49" s="144" t="str">
        <f>IFERROR(INDEX(Расходка[Наименование расходного материала],MATCH(Расходка[№],Поиск_расходки[Индекс12],0)),"")</f>
        <v>Telescope ™ II 6F</v>
      </c>
      <c r="AD49" s="144" t="str">
        <f>IFERROR(INDEX(Расходка[Наименование расходного материала],MATCH(Расходка[№],Поиск_расходки[Индекс13],0)),"")</f>
        <v>Telescope ™ II 6F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442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1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>Launcher 6F AL 1</v>
      </c>
      <c r="AA50" s="144" t="str">
        <f>IFERROR(INDEX(Расходка[Наименование расходного материала],MATCH(Расходка[№],Поиск_расходки[Индекс10],0)),"")</f>
        <v>Launcher 6F AL 1</v>
      </c>
      <c r="AB50" s="144" t="str">
        <f>IFERROR(INDEX(Расходка[Наименование расходного материала],MATCH(Расходка[№],Поиск_расходки[Индекс11],0)),"")</f>
        <v>Launcher 6F AL 1</v>
      </c>
      <c r="AC50" s="144" t="str">
        <f>IFERROR(INDEX(Расходка[Наименование расходного материала],MATCH(Расходка[№],Поиск_расходки[Индекс12],0)),"")</f>
        <v>Launcher 6F AL 1</v>
      </c>
      <c r="AD50" s="144" t="str">
        <f>IFERROR(INDEX(Расходка[Наименование расходного материала],MATCH(Расходка[№],Поиск_расходки[Индекс13],0)),"")</f>
        <v>Launcher 6F AL 1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>Launcher 6F AL 2</v>
      </c>
      <c r="AA51" s="144" t="str">
        <f>IFERROR(INDEX(Расходка[Наименование расходного материала],MATCH(Расходка[№],Поиск_расходки[Индекс10],0)),"")</f>
        <v>Launcher 6F AL 2</v>
      </c>
      <c r="AB51" s="144" t="str">
        <f>IFERROR(INDEX(Расходка[Наименование расходного материала],MATCH(Расходка[№],Поиск_расходки[Индекс11],0)),"")</f>
        <v>Launcher 6F AL 2</v>
      </c>
      <c r="AC51" s="144" t="str">
        <f>IFERROR(INDEX(Расходка[Наименование расходного материала],MATCH(Расходка[№],Поиск_расходки[Индекс12],0)),"")</f>
        <v>Launcher 6F AL 2</v>
      </c>
      <c r="AD51" s="144" t="str">
        <f>IFERROR(INDEX(Расходка[Наименование расходного материала],MATCH(Расходка[№],Поиск_расходки[Индекс13],0)),"")</f>
        <v>Launcher 6F AL 2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398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>Launcher 6F EBU 3.5</v>
      </c>
      <c r="AA52" s="144" t="str">
        <f>IFERROR(INDEX(Расходка[Наименование расходного материала],MATCH(Расходка[№],Поиск_расходки[Индекс10],0)),"")</f>
        <v>Launcher 6F EBU 3.5</v>
      </c>
      <c r="AB52" s="144" t="str">
        <f>IFERROR(INDEX(Расходка[Наименование расходного материала],MATCH(Расходка[№],Поиск_расходки[Индекс11],0)),"")</f>
        <v>Launcher 6F EBU 3.5</v>
      </c>
      <c r="AC52" s="144" t="str">
        <f>IFERROR(INDEX(Расходка[Наименование расходного материала],MATCH(Расходка[№],Поиск_расходки[Индекс12],0)),"")</f>
        <v>Launcher 6F EBU 3.5</v>
      </c>
      <c r="AD52" s="144" t="str">
        <f>IFERROR(INDEX(Расходка[Наименование расходного материала],MATCH(Расходка[№],Поиск_расходки[Индекс13],0)),"")</f>
        <v>Launcher 6F EBU 3.5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399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>Launcher 6F EBU 4.0</v>
      </c>
      <c r="AA53" s="144" t="str">
        <f>IFERROR(INDEX(Расходка[Наименование расходного материала],MATCH(Расходка[№],Поиск_расходки[Индекс10],0)),"")</f>
        <v>Launcher 6F EBU 4.0</v>
      </c>
      <c r="AB53" s="144" t="str">
        <f>IFERROR(INDEX(Расходка[Наименование расходного материала],MATCH(Расходка[№],Поиск_расходки[Индекс11],0)),"")</f>
        <v>Launcher 6F EBU 4.0</v>
      </c>
      <c r="AC53" s="144" t="str">
        <f>IFERROR(INDEX(Расходка[Наименование расходного материала],MATCH(Расходка[№],Поиск_расходки[Индекс12],0)),"")</f>
        <v>Launcher 6F EBU 4.0</v>
      </c>
      <c r="AD53" s="144" t="str">
        <f>IFERROR(INDEX(Расходка[Наименование расходного материала],MATCH(Расходка[№],Поиск_расходки[Индекс13],0)),"")</f>
        <v>Launcher 6F EBU 4.0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400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>Launcher 6F JL 3.5</v>
      </c>
      <c r="AA54" s="144" t="str">
        <f>IFERROR(INDEX(Расходка[Наименование расходного материала],MATCH(Расходка[№],Поиск_расходки[Индекс10],0)),"")</f>
        <v>Launcher 6F JL 3.5</v>
      </c>
      <c r="AB54" s="144" t="str">
        <f>IFERROR(INDEX(Расходка[Наименование расходного материала],MATCH(Расходка[№],Поиск_расходки[Индекс11],0)),"")</f>
        <v>Launcher 6F JL 3.5</v>
      </c>
      <c r="AC54" s="144" t="str">
        <f>IFERROR(INDEX(Расходка[Наименование расходного материала],MATCH(Расходка[№],Поиск_расходки[Индекс12],0)),"")</f>
        <v>Launcher 6F JL 3.5</v>
      </c>
      <c r="AD54" s="144" t="str">
        <f>IFERROR(INDEX(Расходка[Наименование расходного материала],MATCH(Расходка[№],Поиск_расходки[Индекс13],0)),"")</f>
        <v>Launcher 6F JL 3.5</v>
      </c>
      <c r="AF54" s="4" t="s">
        <v>6</v>
      </c>
      <c r="AG54" s="4" t="s">
        <v>428</v>
      </c>
    </row>
    <row r="55" spans="1:33">
      <c r="A55">
        <v>54</v>
      </c>
      <c r="B55" t="s">
        <v>4</v>
      </c>
      <c r="C55" t="s">
        <v>401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>Launcher 6F JL 4.0</v>
      </c>
      <c r="AA55" s="144" t="str">
        <f>IFERROR(INDEX(Расходка[Наименование расходного материала],MATCH(Расходка[№],Поиск_расходки[Индекс10],0)),"")</f>
        <v>Launcher 6F JL 4.0</v>
      </c>
      <c r="AB55" s="144" t="str">
        <f>IFERROR(INDEX(Расходка[Наименование расходного материала],MATCH(Расходка[№],Поиск_расходки[Индекс11],0)),"")</f>
        <v>Launcher 6F JL 4.0</v>
      </c>
      <c r="AC55" s="144" t="str">
        <f>IFERROR(INDEX(Расходка[Наименование расходного материала],MATCH(Расходка[№],Поиск_расходки[Индекс12],0)),"")</f>
        <v>Launcher 6F JL 4.0</v>
      </c>
      <c r="AD55" s="144" t="str">
        <f>IFERROR(INDEX(Расходка[Наименование расходного материала],MATCH(Расходка[№],Поиск_расходки[Индекс13],0)),"")</f>
        <v>Launcher 6F JL 4.0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407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>Launcher 6F JL 4.5</v>
      </c>
      <c r="AA56" s="144" t="str">
        <f>IFERROR(INDEX(Расходка[Наименование расходного материала],MATCH(Расходка[№],Поиск_расходки[Индекс10],0)),"")</f>
        <v>Launcher 6F JL 4.5</v>
      </c>
      <c r="AB56" s="144" t="str">
        <f>IFERROR(INDEX(Расходка[Наименование расходного материала],MATCH(Расходка[№],Поиск_расходки[Индекс11],0)),"")</f>
        <v>Launcher 6F JL 4.5</v>
      </c>
      <c r="AC56" s="144" t="str">
        <f>IFERROR(INDEX(Расходка[Наименование расходного материала],MATCH(Расходка[№],Поиск_расходки[Индекс12],0)),"")</f>
        <v>Launcher 6F JL 4.5</v>
      </c>
      <c r="AD56" s="144" t="str">
        <f>IFERROR(INDEX(Расходка[Наименование расходного материала],MATCH(Расходка[№],Поиск_расходки[Индекс13],0)),"")</f>
        <v>Launcher 6F JL 4.5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402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0</v>
      </c>
      <c r="L57" s="142">
        <f>IF(ISNUMBER(SEARCH('Карта учёта'!$B$20,Расходка[Наименование расходного материала])),MAX($L$1:L56)+1,0)</f>
        <v>0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>Launcher 6F JR 3.5</v>
      </c>
      <c r="AA57" s="144" t="str">
        <f>IFERROR(INDEX(Расходка[Наименование расходного материала],MATCH(Расходка[№],Поиск_расходки[Индекс10],0)),"")</f>
        <v>Launcher 6F JR 3.5</v>
      </c>
      <c r="AB57" s="144" t="str">
        <f>IFERROR(INDEX(Расходка[Наименование расходного материала],MATCH(Расходка[№],Поиск_расходки[Индекс11],0)),"")</f>
        <v>Launcher 6F JR 3.5</v>
      </c>
      <c r="AC57" s="144" t="str">
        <f>IFERROR(INDEX(Расходка[Наименование расходного материала],MATCH(Расходка[№],Поиск_расходки[Индекс12],0)),"")</f>
        <v>Launcher 6F JR 3.5</v>
      </c>
      <c r="AD57" s="144" t="str">
        <f>IFERROR(INDEX(Расходка[Наименование расходного материала],MATCH(Расходка[№],Поиск_расходки[Индекс13],0)),"")</f>
        <v>Launcher 6F JR 3.5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403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1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>Launcher 6F JR 4.0</v>
      </c>
      <c r="AA58" s="144" t="str">
        <f>IFERROR(INDEX(Расходка[Наименование расходного материала],MATCH(Расходка[№],Поиск_расходки[Индекс10],0)),"")</f>
        <v>Launcher 6F JR 4.0</v>
      </c>
      <c r="AB58" s="144" t="str">
        <f>IFERROR(INDEX(Расходка[Наименование расходного материала],MATCH(Расходка[№],Поиск_расходки[Индекс11],0)),"")</f>
        <v>Launcher 6F JR 4.0</v>
      </c>
      <c r="AC58" s="144" t="str">
        <f>IFERROR(INDEX(Расходка[Наименование расходного материала],MATCH(Расходка[№],Поиск_расходки[Индекс12],0)),"")</f>
        <v>Launcher 6F JR 4.0</v>
      </c>
      <c r="AD58" s="144" t="str">
        <f>IFERROR(INDEX(Расходка[Наименование расходного материала],MATCH(Расходка[№],Поиск_расходки[Индекс13],0)),"")</f>
        <v>Launcher 6F JR 4.0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414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>Launcher 7F JL 3.5</v>
      </c>
      <c r="AA59" s="144" t="str">
        <f>IFERROR(INDEX(Расходка[Наименование расходного материала],MATCH(Расходка[№],Поиск_расходки[Индекс10],0)),"")</f>
        <v>Launcher 7F JL 3.5</v>
      </c>
      <c r="AB59" s="144" t="str">
        <f>IFERROR(INDEX(Расходка[Наименование расходного материала],MATCH(Расходка[№],Поиск_расходки[Индекс11],0)),"")</f>
        <v>Launcher 7F JL 3.5</v>
      </c>
      <c r="AC59" s="144" t="str">
        <f>IFERROR(INDEX(Расходка[Наименование расходного материала],MATCH(Расходка[№],Поиск_расходки[Индекс12],0)),"")</f>
        <v>Launcher 7F JL 3.5</v>
      </c>
      <c r="AD59" s="144" t="str">
        <f>IFERROR(INDEX(Расходка[Наименование расходного материала],MATCH(Расходка[№],Поиск_расходки[Индекс13],0)),"")</f>
        <v>Launcher 7F JL 3.5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413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>Launcher 7F JL 4.0</v>
      </c>
      <c r="AA60" s="144" t="str">
        <f>IFERROR(INDEX(Расходка[Наименование расходного материала],MATCH(Расходка[№],Поиск_расходки[Индекс10],0)),"")</f>
        <v>Launcher 7F JL 4.0</v>
      </c>
      <c r="AB60" s="144" t="str">
        <f>IFERROR(INDEX(Расходка[Наименование расходного материала],MATCH(Расходка[№],Поиск_расходки[Индекс11],0)),"")</f>
        <v>Launcher 7F JL 4.0</v>
      </c>
      <c r="AC60" s="144" t="str">
        <f>IFERROR(INDEX(Расходка[Наименование расходного материала],MATCH(Расходка[№],Поиск_расходки[Индекс12],0)),"")</f>
        <v>Launcher 7F JL 4.0</v>
      </c>
      <c r="AD60" s="144" t="str">
        <f>IFERROR(INDEX(Расходка[Наименование расходного материала],MATCH(Расходка[№],Поиск_расходки[Индекс13],0)),"")</f>
        <v>Launcher 7F JL 4.0</v>
      </c>
      <c r="AF60" s="4" t="s">
        <v>6</v>
      </c>
      <c r="AG60" s="4" t="s">
        <v>161</v>
      </c>
    </row>
    <row r="61" spans="1:33">
      <c r="A61">
        <v>60</v>
      </c>
      <c r="B61" t="s">
        <v>367</v>
      </c>
      <c r="C61" s="1" t="s">
        <v>404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>Angio-Seal™ VIP</v>
      </c>
      <c r="AA61" s="144" t="str">
        <f>IFERROR(INDEX(Расходка[Наименование расходного материала],MATCH(Расходка[№],Поиск_расходки[Индекс10],0)),"")</f>
        <v>Angio-Seal™ VIP</v>
      </c>
      <c r="AB61" s="144" t="str">
        <f>IFERROR(INDEX(Расходка[Наименование расходного материала],MATCH(Расходка[№],Поиск_расходки[Индекс11],0)),"")</f>
        <v>Angio-Seal™ VIP</v>
      </c>
      <c r="AC61" s="144" t="str">
        <f>IFERROR(INDEX(Расходка[Наименование расходного материала],MATCH(Расходка[№],Поиск_расходки[Индекс12],0)),"")</f>
        <v>Angio-Seal™ VIP</v>
      </c>
      <c r="AD61" s="144" t="str">
        <f>IFERROR(INDEX(Расходка[Наименование расходного материала],MATCH(Расходка[№],Поиск_расходки[Индекс13],0)),"")</f>
        <v>Angio-Seal™ VIP</v>
      </c>
      <c r="AF61" s="4" t="s">
        <v>6</v>
      </c>
      <c r="AG61" s="4" t="s">
        <v>176</v>
      </c>
    </row>
    <row r="62" spans="1:33">
      <c r="A62">
        <v>61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424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429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440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439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444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467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421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2023-01-15T16:09:48Z</cp:lastPrinted>
  <dcterms:created xsi:type="dcterms:W3CDTF">2015-06-05T18:19:34Z</dcterms:created>
  <dcterms:modified xsi:type="dcterms:W3CDTF">2023-01-15T16:12:35Z</dcterms:modified>
</cp:coreProperties>
</file>