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1\29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T6" i="1"/>
  <c r="T9" i="1"/>
  <c r="T11" i="1"/>
  <c r="T22" i="1"/>
  <c r="T60" i="1"/>
  <c r="T55" i="1"/>
  <c r="T24" i="1"/>
  <c r="T29" i="1"/>
  <c r="T43" i="1"/>
  <c r="T45" i="1"/>
  <c r="T49" i="1"/>
  <c r="T35" i="1"/>
  <c r="M51" i="1"/>
  <c r="M52" i="1" s="1"/>
  <c r="M53" i="1" s="1"/>
  <c r="L50" i="1"/>
  <c r="T56" i="1" l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<sst xmlns="http://schemas.openxmlformats.org/spreadsheetml/2006/main" count="809" uniqueCount="501">
  <si>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</si>
  <si>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</si>
  <si>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</si>
  <si>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</si>
  <si>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</si>
  <si>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</si>
  <si>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</si>
  <si>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</si>
  <si>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</si>
  <si>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</si>
  <si>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</si>
  <si>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</si>
  <si>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</si>
  <si>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</si>
  <si>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</si>
  <si>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</si>
  <si>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</si>
  <si>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</si>
  <si>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</si>
  <si>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</si>
  <si>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</si>
  <si>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</si>
  <si>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</si>
  <si>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</si>
  <si>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</si>
  <si>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</si>
  <si>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</si>
  <si>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</si>
  <si>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</si>
  <si>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</si>
  <si>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</si>
  <si>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</si>
  <si>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</si>
  <si>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</si>
  <si>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</si>
  <si>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</si>
  <si>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</si>
  <si>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</si>
  <si>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</si>
  <si>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</si>
  <si>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</si>
  <si>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</si>
  <si>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</si>
  <si>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</si>
  <si>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</si>
  <si>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</si>
  <si>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</si>
  <si>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</si>
  <si>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</si>
  <si>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</si>
  <si>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</si>
  <si>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</si>
  <si>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</si>
  <si>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</si>
  <si>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</si>
  <si>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</si>
  <si>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</si>
  <si>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</si>
  <si>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</si>
  <si>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</si>
  <si>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</si>
  <si>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</si>
  <si>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</si>
  <si>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</si>
  <si>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</si>
  <si>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</si>
  <si>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</si>
  <si>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</si>
  <si>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</si>
  <si>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</si>
  <si>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</si>
  <si>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</si>
  <si>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</si>
  <si>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</si>
  <si>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</si>
  <si>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</si>
  <si>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</si>
  <si>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</si>
  <si>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</si>
  <si>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</si>
  <si>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</si>
  <si>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</si>
  <si>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</si>
  <si>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</si>
  <si>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</si>
  <si>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</si>
  <si>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</si>
  <si>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</si>
  <si>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</si>
  <si>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</si>
  <si>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</si>
  <si>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</si>
  <si>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</si>
  <si>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</si>
  <si>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</si>
  <si>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</si>
  <si>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</si>
  <si>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</si>
  <si>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</si>
  <si>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</si>
  <si>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</si>
  <si>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</si>
  <si>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</si>
  <si>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</si>
  <si>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</si>
  <si>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</si>
  <si>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</si>
  <si>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</si>
  <si>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</si>
  <si>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</si>
  <si>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</si>
  <si>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</si>
  <si>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</si>
  <si>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</si>
  <si>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</si>
  <si>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</si>
  <si>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</si>
  <si>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</si>
  <si>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</si>
  <si>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</si>
  <si>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</si>
  <si>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</si>
  <si>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</si>
  <si>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</si>
  <si>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</si>
  <si>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</si>
  <si>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</si>
  <si>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</si>
  <si>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</si>
  <si>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</si>
  <si>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</si>
  <si>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</si>
  <si>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</si>
  <si>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</si>
  <si>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</si>
  <si>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</si>
  <si>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</si>
  <si>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</si>
  <si>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</si>
  <si>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</si>
  <si>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</si>
  <si>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</si>
  <si>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</si>
  <si>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</si>
  <si>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</si>
  <si>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</si>
  <si>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</si>
  <si>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</si>
  <si>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</si>
  <si>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</si>
  <si>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</si>
  <si>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</si>
  <si>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</si>
  <si>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</si>
  <si>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</si>
  <si>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</si>
  <si>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</si>
  <si>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</si>
  <si>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</si>
  <si>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</si>
  <si>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</si>
  <si>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</si>
  <si>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</si>
  <si>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</si>
  <si>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</si>
  <si>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</si>
  <si>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</si>
  <si>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</si>
  <si>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</si>
  <si>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</si>
  <si>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</si>
  <si>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</si>
  <si>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</si>
  <si>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</si>
  <si>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</si>
  <si>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</si>
  <si>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</si>
  <si>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</si>
  <si>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</si>
  <si>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</si>
  <si>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</si>
  <si>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</si>
  <si>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</si>
  <si>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</si>
  <si>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</si>
  <si>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</si>
  <si>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</si>
  <si>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</si>
  <si>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</si>
  <si>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</si>
  <si>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</si>
  <si>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</si>
  <si>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</si>
  <si>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</si>
  <si>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</si>
  <si>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</si>
  <si>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</si>
  <si>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</si>
  <si>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</si>
  <si>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</si>
  <si>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</si>
  <si>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</si>
  <si>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</si>
  <si>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</si>
  <si>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</si>
  <si>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</si>
  <si>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</si>
  <si>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</si>
  <si>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</si>
  <si>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</si>
  <si>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</si>
  <si>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</si>
  <si>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</si>
  <si>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</si>
  <si>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</si>
  <si>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</si>
  <si>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</si>
  <si>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</si>
  <si>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</si>
  <si>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</si>
  <si>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</si>
  <si>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</si>
  <si>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</si>
  <si>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</si>
  <si>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</si>
  <si>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</si>
  <si>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</si>
  <si>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</si>
  <si>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</si>
  <si>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</si>
  <si>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</si>
  <si>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</si>
  <si>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</si>
  <si>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</si>
  <si>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</si>
  <si>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</si>
  <si>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</si>
  <si>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</si>
  <si>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</si>
  <si>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</si>
  <si>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</si>
  <si>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</si>
  <si>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</si>
  <si>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</si>
  <si>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</si>
  <si>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</si>
  <si>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</si>
  <si>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</si>
  <si>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</si>
  <si>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</si>
  <si>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</si>
  <si>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</si>
  <si>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</si>
  <si>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</si>
  <si>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</si>
  <si>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</si>
  <si>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</si>
  <si>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</si>
  <si>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</si>
  <si>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</si>
  <si>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</si>
  <si>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</si>
  <si>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</si>
  <si>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</si>
  <si>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</si>
  <si>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</si>
  <si>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</si>
  <si>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</si>
  <si>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</si>
  <si>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</si>
  <si>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</si>
  <si>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</si>
  <si>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</si>
  <si>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</si>
  <si>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</si>
  <si>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</si>
  <si>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</si>
  <si>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</si>
  <si>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</si>
  <si>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</si>
  <si>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</si>
  <si>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</si>
  <si>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</si>
  <si>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</si>
  <si>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</si>
  <si>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</si>
  <si>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</si>
  <si>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</si>
  <si>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</si>
  <si>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</si>
  <si>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</si>
  <si>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</si>
  <si>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</si>
  <si>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</si>
  <si>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</si>
  <si>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</si>
  <si>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</si>
  <si>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</si>
  <si>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</si>
  <si>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</si>
  <si>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</si>
  <si>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</si>
  <si>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</si>
  <si>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</si>
  <si>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</si>
  <si>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</si>
  <si>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</si>
  <si>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</si>
  <si>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</si>
  <si>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</si>
  <si>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</si>
  <si>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</si>
  <si>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</si>
  <si>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</si>
  <si>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</si>
  <si>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</si>
  <si>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</si>
  <si>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</si>
  <si>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</si>
  <si>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</si>
  <si>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</si>
  <si>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</si>
  <si>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</si>
  <si>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</si>
  <si>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</si>
  <si>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</si>
  <si>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</si>
  <si>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</si>
  <si>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</si>
  <si>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</si>
  <si>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</si>
  <si>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</si>
  <si>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</si>
  <si>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</si>
  <si>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</si>
  <si>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</si>
  <si>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</si>
  <si>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</si>
  <si>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</si>
  <si>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</si>
  <si>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</si>
  <si>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</si>
  <si>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</si>
  <si>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</si>
  <si>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</si>
  <si>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</si>
  <si>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</si>
  <si>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</si>
  <si>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</si>
  <si>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</si>
  <si>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</si>
  <si>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</si>
  <si>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</si>
  <si>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</si>
  <si>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</si>
  <si>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</si>
  <si>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</si>
  <si>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</si>
  <si>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</si>
  <si>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</si>
  <si>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</si>
  <si>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</si>
  <si>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</si>
  <si>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</si>
  <si>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</si>
  <si>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</si>
  <si>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</si>
  <si>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</si>
  <si>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</si>
  <si>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</si>
  <si>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</si>
  <si>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</si>
  <si>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</si>
  <si>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</si>
  <si>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</si>
  <si>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</si>
  <si>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</si>
  <si>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</si>
  <si>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</si>
  <si>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</si>
  <si>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</si>
  <si>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</si>
  <si>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</si>
  <si>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</si>
  <si>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</si>
  <si>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</si>
  <si>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</si>
  <si>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</si>
  <si>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</si>
  <si>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</si>
  <si>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</si>
  <si>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</si>
  <si>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</si>
  <si>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</si>
  <si>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</si>
  <si>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</si>
  <si>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</si>
  <si>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</si>
  <si>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</si>
  <si>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</si>
  <si>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</si>
  <si>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</si>
  <si>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</si>
  <si>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</si>
  <si>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</si>
  <si>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</si>
  <si>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</si>
  <si>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</si>
  <si>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</si>
  <si>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</si>
  <si>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</si>
  <si>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</si>
  <si>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</si>
  <si>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</si>
  <si>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</si>
  <si>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</si>
  <si>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</si>
  <si>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</si>
  <si>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</si>
  <si>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</si>
  <si>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</si>
  <si>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</si>
  <si>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</si>
  <si>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</si>
  <si>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</si>
  <si>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</si>
  <si>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</si>
  <si>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</si>
  <si>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</si>
  <si>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</si>
  <si>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</si>
  <si>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</si>
  <si>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</si>
  <si>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</si>
  <si>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</si>
  <si>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</si>
  <si>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</si>
  <si>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</si>
  <si>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</si>
  <si>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</si>
  <si>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</si>
  <si>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</si>
  <si>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</si>
  <si>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</si>
  <si>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</si>
  <si>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</si>
  <si>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</si>
  <si>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</si>
  <si>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</si>
  <si>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</si>
  <si>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</si>
  <si>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</si>
  <si>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</si>
  <si>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</si>
  <si>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</si>
  <si>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</si>
  <si>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</si>
  <si>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</si>
  <si>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</si>
  <si>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</si>
  <si>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</si>
  <si>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</si>
  <si>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</si>
  <si>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</si>
  <si>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</si>
  <si>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</si>
  <si>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</si>
  <si>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</si>
  <si>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</si>
  <si>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</si>
  <si>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</si>
  <si>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</si>
  <si>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</si>
  <si>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</si>
  <si>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</si>
  <si>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</si>
  <si>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</si>
  <si>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</si>
  <si>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</si>
  <si>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</si>
  <si>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</si>
  <si>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</si>
  <si>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</si>
  <si>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</si>
  <si>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</si>
  <si>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</si>
  <si>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</si>
  <si>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</si>
  <si>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</si>
  <si>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ОКС с ↑ ST</t>
  </si>
  <si>
    <t>150 ml</t>
  </si>
  <si>
    <t>проходим, контуры ровные.</t>
  </si>
  <si>
    <t>Устье ствола ЛКА катетеризировано проводниковым катетером Launcher EBU 3,5 6Fr. Коронарный проводник Sion Blue заведен в дистальный сегмент ПНА. БК Euphora 2.5-12 выполнена предилатация субокклюзирующих стенозов среднего сегмента. В зону остаточных стенозов среднего сегмента с частичным выходом на проксимальный сегмент последовательно позиционированы и имплантированы DES Resolute Onyx 3,0-30 мм, давлением 14 атм. и DES Resolute Onyx 3,5-22 мм, давлением 16 атм.  На контрольных съемках стенты раскрыты, признаков диссекций, эмболии нет. Антеградный кровоток по ПНА полностью  восстановлен, TIMI III. Ангиографический удовлетворительный. Пациент в стабильном состоянии переводится в ПРИТ для дальнейшего наблюдения и лечения.</t>
  </si>
  <si>
    <t>DES, Resolute Onyx</t>
  </si>
  <si>
    <t>DES, Firehawk</t>
  </si>
  <si>
    <t>Шерстобаева Т.П.</t>
  </si>
  <si>
    <t>02:48</t>
  </si>
  <si>
    <t xml:space="preserve">Сбалансированный </t>
  </si>
  <si>
    <t>проходим, контуры ровные. Антеградный кровоток TIMI III</t>
  </si>
  <si>
    <t>1. Контроль места пункции, повязка  на руке до 6 ч. Повязку снять в 21:00/29.01.23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</si>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</sst>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54" fillId="0" borderId="5" xfId="0" applyFont="1" applyBorder="1" applyAlignment="1" applyProtection="1">
      <alignment horizontal="justify" vertical="top" wrapText="1"/>
      <protection locked="0"/>
    </xf>
    <xf numFmtId="0" fontId="54" fillId="0" borderId="11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54" fillId="0" borderId="3" xfId="0" applyFont="1" applyBorder="1" applyAlignment="1" applyProtection="1">
      <alignment horizontal="justify" vertical="top" wrapText="1"/>
      <protection locked="0"/>
    </xf>
    <xf numFmtId="0" fontId="54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3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K10" sqref="K1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11" t="s">
        <v>276</v>
      </c>
      <c r="B6" s="212"/>
      <c r="C6" s="212"/>
      <c r="D6" s="212"/>
      <c r="E6" s="212"/>
      <c r="F6" s="212"/>
      <c r="G6" s="212"/>
      <c r="H6" s="21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44955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0.59722222222222221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0.61111111111111105</v>
      </c>
      <c r="C10" s="61"/>
      <c r="D10" s="116" t="s">
        <v>235</v>
      </c>
      <c r="E10" s="112"/>
      <c r="F10" s="112"/>
      <c r="G10" s="29" t="s">
        <v>231</v>
      </c>
      <c r="H10" s="31"/>
    </row>
    <row r="11" spans="1:8" ht="18" thickTop="1" thickBot="1">
      <c r="A11" s="106" t="s">
        <v>255</v>
      </c>
      <c r="B11" s="107" t="s">
        <v>495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20603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66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1520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489</v>
      </c>
      <c r="C16" s="18"/>
      <c r="D16" s="41"/>
      <c r="E16" s="41"/>
      <c r="F16" s="41"/>
      <c r="G16" s="159" t="s">
        <v>496</v>
      </c>
      <c r="H16" s="117">
        <v>361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497</v>
      </c>
      <c r="C18" s="18"/>
      <c r="D18" s="33" t="s">
        <v>273</v>
      </c>
      <c r="E18" s="33"/>
      <c r="F18" s="33"/>
      <c r="G18" s="101" t="s">
        <v>252</v>
      </c>
      <c r="H18" s="102" t="s">
        <v>466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4" t="s">
        <v>491</v>
      </c>
      <c r="C20" s="215"/>
      <c r="D20" s="215"/>
      <c r="E20" s="215"/>
      <c r="F20" s="215"/>
      <c r="G20" s="215"/>
      <c r="H20" s="216"/>
    </row>
    <row r="21" spans="1:8">
      <c r="A21" s="66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67" t="s">
        <v>334</v>
      </c>
      <c r="B22" s="219" t="s">
        <v>498</v>
      </c>
      <c r="C22" s="219"/>
      <c r="D22" s="219"/>
      <c r="E22" s="219"/>
      <c r="F22" s="219"/>
      <c r="G22" s="219"/>
      <c r="H22" s="220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21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21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21"/>
    </row>
    <row r="26" spans="1:8" ht="14.45" customHeight="1">
      <c r="A26" s="45"/>
      <c r="B26" s="222"/>
      <c r="C26" s="222"/>
      <c r="D26" s="222"/>
      <c r="E26" s="222"/>
      <c r="F26" s="222"/>
      <c r="G26" s="222"/>
      <c r="H26" s="223"/>
    </row>
    <row r="27" spans="1:8" ht="14.45" customHeight="1">
      <c r="A27" s="67" t="s">
        <v>335</v>
      </c>
      <c r="B27" s="219" t="s">
        <v>498</v>
      </c>
      <c r="C27" s="219"/>
      <c r="D27" s="219"/>
      <c r="E27" s="219"/>
      <c r="F27" s="219"/>
      <c r="G27" s="219"/>
      <c r="H27" s="220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21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21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21"/>
    </row>
    <row r="31" spans="1:8" ht="14.45" customHeight="1">
      <c r="A31" s="38"/>
      <c r="B31" s="222"/>
      <c r="C31" s="222"/>
      <c r="D31" s="222"/>
      <c r="E31" s="222"/>
      <c r="F31" s="222"/>
      <c r="G31" s="222"/>
      <c r="H31" s="223"/>
    </row>
    <row r="32" spans="1:8" ht="14.45" customHeight="1">
      <c r="A32" s="67" t="s">
        <v>336</v>
      </c>
      <c r="B32" s="219" t="s">
        <v>498</v>
      </c>
      <c r="C32" s="219"/>
      <c r="D32" s="219"/>
      <c r="E32" s="219"/>
      <c r="F32" s="219"/>
      <c r="G32" s="219"/>
      <c r="H32" s="220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21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21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21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21"/>
    </row>
    <row r="37" spans="1:8" ht="14.45" customHeight="1">
      <c r="A37" s="43"/>
      <c r="B37" s="146"/>
      <c r="C37" s="18"/>
      <c r="D37" s="207" t="str">
        <f>IF($A$6=Вмешательства!$D$3,Вмешательства!$N$2,"")</f>
        <v/>
      </c>
      <c r="E37" s="207"/>
      <c r="F37" s="147"/>
      <c r="G37" s="147"/>
      <c r="H37" s="152"/>
    </row>
    <row r="38" spans="1:8" ht="14.45" customHeight="1">
      <c r="A38" s="43"/>
      <c r="B38" s="146"/>
      <c r="C38" s="153"/>
      <c r="D38" s="208"/>
      <c r="E38" s="209"/>
      <c r="F38" s="209"/>
      <c r="G38" s="209"/>
      <c r="H38" s="210"/>
    </row>
    <row r="39" spans="1:8" ht="14.45" customHeight="1">
      <c r="A39" s="40"/>
      <c r="B39" s="147"/>
      <c r="C39" s="153"/>
      <c r="D39" s="209"/>
      <c r="E39" s="209"/>
      <c r="F39" s="209"/>
      <c r="G39" s="209"/>
      <c r="H39" s="210"/>
    </row>
    <row r="40" spans="1:8" ht="14.45" customHeight="1">
      <c r="A40" s="40"/>
      <c r="B40" s="147"/>
      <c r="C40" s="153"/>
      <c r="D40" s="209"/>
      <c r="E40" s="209"/>
      <c r="F40" s="209"/>
      <c r="G40" s="209"/>
      <c r="H40" s="210"/>
    </row>
    <row r="41" spans="1:8" ht="14.45" customHeight="1">
      <c r="A41" s="40"/>
      <c r="B41" s="147"/>
      <c r="C41" s="153"/>
      <c r="D41" s="209"/>
      <c r="E41" s="209"/>
      <c r="F41" s="209"/>
      <c r="G41" s="209"/>
      <c r="H41" s="210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4" t="s">
        <v>499</v>
      </c>
      <c r="E43" s="205"/>
      <c r="F43" s="205"/>
      <c r="G43" s="205"/>
      <c r="H43" s="206"/>
    </row>
    <row r="44" spans="1:8" ht="14.45" customHeight="1">
      <c r="A44" s="40"/>
      <c r="B44" s="147"/>
      <c r="C44" s="155"/>
      <c r="D44" s="205"/>
      <c r="E44" s="205"/>
      <c r="F44" s="205"/>
      <c r="G44" s="205"/>
      <c r="H44" s="206"/>
    </row>
    <row r="45" spans="1:8" ht="14.45" customHeight="1">
      <c r="A45" s="40"/>
      <c r="B45" s="147"/>
      <c r="C45" s="155"/>
      <c r="D45" s="205"/>
      <c r="E45" s="205"/>
      <c r="F45" s="205"/>
      <c r="G45" s="205"/>
      <c r="H45" s="206"/>
    </row>
    <row r="46" spans="1:8">
      <c r="A46" s="40"/>
      <c r="B46" s="147"/>
      <c r="C46" s="155"/>
      <c r="D46" s="205"/>
      <c r="E46" s="205"/>
      <c r="F46" s="205"/>
      <c r="G46" s="205"/>
      <c r="H46" s="206"/>
    </row>
    <row r="47" spans="1:8">
      <c r="A47" s="43"/>
      <c r="B47" s="18"/>
      <c r="C47" s="155"/>
      <c r="D47" s="205"/>
      <c r="E47" s="205"/>
      <c r="F47" s="205"/>
      <c r="G47" s="205"/>
      <c r="H47" s="206"/>
    </row>
    <row r="48" spans="1:8">
      <c r="A48" s="43"/>
      <c r="B48" s="18"/>
      <c r="C48" s="155"/>
      <c r="D48" s="205"/>
      <c r="E48" s="205"/>
      <c r="F48" s="205"/>
      <c r="G48" s="205"/>
      <c r="H48" s="206"/>
    </row>
    <row r="49" spans="1:13">
      <c r="A49" s="45"/>
      <c r="B49" s="36"/>
      <c r="C49" s="156"/>
      <c r="D49" s="205"/>
      <c r="E49" s="205"/>
      <c r="F49" s="205"/>
      <c r="G49" s="205"/>
      <c r="H49" s="206"/>
    </row>
    <row r="50" spans="1:13">
      <c r="A50" s="43"/>
      <c r="B50" s="18"/>
      <c r="C50" s="18"/>
      <c r="D50" s="205"/>
      <c r="E50" s="205"/>
      <c r="F50" s="205"/>
      <c r="G50" s="205"/>
      <c r="H50" s="206"/>
      <c r="M50" t="s">
        <v>274</v>
      </c>
    </row>
    <row r="51" spans="1:13">
      <c r="A51" s="70" t="s">
        <v>267</v>
      </c>
      <c r="B51" s="71" t="s">
        <v>500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13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4" t="s">
        <v>271</v>
      </c>
      <c r="B6" s="235"/>
      <c r="C6" s="235"/>
      <c r="D6" s="235"/>
      <c r="E6" s="235"/>
      <c r="F6" s="235"/>
      <c r="G6" s="235"/>
      <c r="H6" s="236"/>
    </row>
    <row r="7" spans="1:8" ht="21.6" customHeight="1">
      <c r="A7" s="234"/>
      <c r="B7" s="235"/>
      <c r="C7" s="235"/>
      <c r="D7" s="235"/>
      <c r="E7" s="235"/>
      <c r="F7" s="235"/>
      <c r="G7" s="235"/>
      <c r="H7" s="236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3" t="s">
        <v>284</v>
      </c>
      <c r="D8" s="233"/>
      <c r="E8" s="233"/>
      <c r="F8" s="83">
        <v>2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33"/>
      <c r="D9" s="233"/>
      <c r="E9" s="233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33"/>
      <c r="D10" s="233"/>
      <c r="E10" s="233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44955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0.40972222222222227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0.44791666666666669</v>
      </c>
      <c r="C14" s="63"/>
      <c r="D14" s="116" t="s">
        <v>235</v>
      </c>
      <c r="E14" s="112"/>
      <c r="F14" s="112"/>
      <c r="G14" s="96" t="str">
        <f>КАГ!G10</f>
        <v>Трунова А.С.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Шерстобаева Т.П.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20603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66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1520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02:48</v>
      </c>
      <c r="H20" s="118">
        <f>КАГ!H16</f>
        <v>361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0.60722222222222222</v>
      </c>
    </row>
    <row r="23" spans="1:8" ht="14.45" customHeight="1">
      <c r="A23" s="239" t="s">
        <v>492</v>
      </c>
      <c r="B23" s="240"/>
      <c r="C23" s="240"/>
      <c r="D23" s="240"/>
      <c r="E23" s="240"/>
      <c r="F23" s="240"/>
      <c r="G23" s="240"/>
      <c r="H23" s="241"/>
    </row>
    <row r="24" spans="1:8" ht="14.45" customHeight="1">
      <c r="A24" s="242"/>
      <c r="B24" s="240"/>
      <c r="C24" s="240"/>
      <c r="D24" s="240"/>
      <c r="E24" s="240"/>
      <c r="F24" s="240"/>
      <c r="G24" s="240"/>
      <c r="H24" s="241"/>
    </row>
    <row r="25" spans="1:8" ht="14.45" customHeight="1">
      <c r="A25" s="242"/>
      <c r="B25" s="240"/>
      <c r="C25" s="240"/>
      <c r="D25" s="240"/>
      <c r="E25" s="240"/>
      <c r="F25" s="240"/>
      <c r="G25" s="240"/>
      <c r="H25" s="241"/>
    </row>
    <row r="26" spans="1:8" ht="14.45" customHeight="1">
      <c r="A26" s="242"/>
      <c r="B26" s="240"/>
      <c r="C26" s="240"/>
      <c r="D26" s="240"/>
      <c r="E26" s="240"/>
      <c r="F26" s="240"/>
      <c r="G26" s="240"/>
      <c r="H26" s="241"/>
    </row>
    <row r="27" spans="1:8" ht="14.45" customHeight="1">
      <c r="A27" s="242"/>
      <c r="B27" s="240"/>
      <c r="C27" s="240"/>
      <c r="D27" s="240"/>
      <c r="E27" s="240"/>
      <c r="F27" s="240"/>
      <c r="G27" s="240"/>
      <c r="H27" s="241"/>
    </row>
    <row r="28" spans="1:8" ht="14.45" customHeight="1">
      <c r="A28" s="242"/>
      <c r="B28" s="240"/>
      <c r="C28" s="240"/>
      <c r="D28" s="240"/>
      <c r="E28" s="240"/>
      <c r="F28" s="240"/>
      <c r="G28" s="240"/>
      <c r="H28" s="241"/>
    </row>
    <row r="29" spans="1:8" ht="14.45" customHeight="1">
      <c r="A29" s="242"/>
      <c r="B29" s="240"/>
      <c r="C29" s="240"/>
      <c r="D29" s="240"/>
      <c r="E29" s="240"/>
      <c r="F29" s="240"/>
      <c r="G29" s="240"/>
      <c r="H29" s="241"/>
    </row>
    <row r="30" spans="1:8" ht="14.45" customHeight="1">
      <c r="A30" s="242"/>
      <c r="B30" s="240"/>
      <c r="C30" s="240"/>
      <c r="D30" s="240"/>
      <c r="E30" s="240"/>
      <c r="F30" s="240"/>
      <c r="G30" s="240"/>
      <c r="H30" s="241"/>
    </row>
    <row r="31" spans="1:8" ht="14.45" customHeight="1">
      <c r="A31" s="242"/>
      <c r="B31" s="240"/>
      <c r="C31" s="240"/>
      <c r="D31" s="240"/>
      <c r="E31" s="240"/>
      <c r="F31" s="240"/>
      <c r="G31" s="240"/>
      <c r="H31" s="241"/>
    </row>
    <row r="32" spans="1:8" ht="14.45" customHeight="1">
      <c r="A32" s="242"/>
      <c r="B32" s="240"/>
      <c r="C32" s="240"/>
      <c r="D32" s="240"/>
      <c r="E32" s="240"/>
      <c r="F32" s="240"/>
      <c r="G32" s="240"/>
      <c r="H32" s="241"/>
    </row>
    <row r="33" spans="1:12" ht="14.45" customHeight="1">
      <c r="A33" s="242"/>
      <c r="B33" s="240"/>
      <c r="C33" s="240"/>
      <c r="D33" s="240"/>
      <c r="E33" s="240"/>
      <c r="F33" s="240"/>
      <c r="G33" s="240"/>
      <c r="H33" s="241"/>
    </row>
    <row r="34" spans="1:12" ht="14.45" customHeight="1">
      <c r="A34" s="242"/>
      <c r="B34" s="240"/>
      <c r="C34" s="240"/>
      <c r="D34" s="240"/>
      <c r="E34" s="240"/>
      <c r="F34" s="240"/>
      <c r="G34" s="240"/>
      <c r="H34" s="241"/>
    </row>
    <row r="35" spans="1:12" ht="14.45" customHeight="1">
      <c r="A35" s="242"/>
      <c r="B35" s="240"/>
      <c r="C35" s="240"/>
      <c r="D35" s="240"/>
      <c r="E35" s="240"/>
      <c r="F35" s="240"/>
      <c r="G35" s="240"/>
      <c r="H35" s="241"/>
    </row>
    <row r="36" spans="1:12" ht="14.45" customHeight="1">
      <c r="A36" s="242"/>
      <c r="B36" s="240"/>
      <c r="C36" s="240"/>
      <c r="D36" s="240"/>
      <c r="E36" s="240"/>
      <c r="F36" s="240"/>
      <c r="G36" s="240"/>
      <c r="H36" s="241"/>
    </row>
    <row r="37" spans="1:12" ht="14.45" customHeight="1">
      <c r="A37" s="242"/>
      <c r="B37" s="240"/>
      <c r="C37" s="240"/>
      <c r="D37" s="240"/>
      <c r="E37" s="240"/>
      <c r="F37" s="240"/>
      <c r="G37" s="240"/>
      <c r="H37" s="241"/>
    </row>
    <row r="38" spans="1:12" ht="14.45" customHeight="1">
      <c r="A38" s="81" t="s">
        <v>267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43" t="s">
        <v>471</v>
      </c>
      <c r="E40" s="237"/>
      <c r="F40" s="237"/>
      <c r="G40" s="237"/>
      <c r="H40" s="238"/>
    </row>
    <row r="41" spans="1:12" ht="14.45" customHeight="1">
      <c r="A41" s="37"/>
      <c r="B41" s="33"/>
      <c r="C41" s="148"/>
      <c r="D41" s="237"/>
      <c r="E41" s="237"/>
      <c r="F41" s="237"/>
      <c r="G41" s="237"/>
      <c r="H41" s="238"/>
    </row>
    <row r="42" spans="1:12" ht="14.45" customHeight="1">
      <c r="A42" s="37"/>
      <c r="B42" s="33"/>
      <c r="C42" s="148"/>
      <c r="D42" s="237"/>
      <c r="E42" s="237"/>
      <c r="F42" s="237"/>
      <c r="G42" s="237"/>
      <c r="H42" s="238"/>
    </row>
    <row r="43" spans="1:12" ht="14.45" customHeight="1">
      <c r="A43" s="37"/>
      <c r="B43" s="33"/>
      <c r="C43" s="148"/>
      <c r="D43" s="237"/>
      <c r="E43" s="237"/>
      <c r="F43" s="237"/>
      <c r="G43" s="237"/>
      <c r="H43" s="238"/>
    </row>
    <row r="44" spans="1:12" ht="14.45" customHeight="1">
      <c r="A44" s="37"/>
      <c r="B44" s="33"/>
      <c r="C44" s="148"/>
      <c r="D44" s="237"/>
      <c r="E44" s="237"/>
      <c r="F44" s="237"/>
      <c r="G44" s="237"/>
      <c r="H44" s="238"/>
      <c r="L44" s="199"/>
    </row>
    <row r="45" spans="1:12" ht="14.45" customHeight="1">
      <c r="A45" s="37"/>
      <c r="B45" s="33"/>
      <c r="C45" s="148"/>
      <c r="D45" s="237"/>
      <c r="E45" s="237"/>
      <c r="F45" s="237"/>
      <c r="G45" s="237"/>
      <c r="H45" s="238"/>
    </row>
    <row r="46" spans="1:12" ht="14.45" customHeight="1">
      <c r="A46" s="37"/>
      <c r="B46" s="33"/>
      <c r="C46" s="148"/>
      <c r="D46" s="237"/>
      <c r="E46" s="237"/>
      <c r="F46" s="237"/>
      <c r="G46" s="237"/>
      <c r="H46" s="238"/>
    </row>
    <row r="47" spans="1:12" ht="14.45" customHeight="1">
      <c r="A47" s="43"/>
      <c r="B47" s="18"/>
      <c r="C47" s="148"/>
      <c r="D47" s="237"/>
      <c r="E47" s="237"/>
      <c r="F47" s="237"/>
      <c r="G47" s="237"/>
      <c r="H47" s="238"/>
    </row>
    <row r="48" spans="1:12" ht="14.45" customHeight="1">
      <c r="A48" s="43"/>
      <c r="B48" s="18"/>
      <c r="C48" s="148"/>
      <c r="D48" s="237"/>
      <c r="E48" s="237"/>
      <c r="F48" s="237"/>
      <c r="G48" s="237"/>
      <c r="H48" s="238"/>
    </row>
    <row r="49" spans="1:8" ht="14.45" customHeight="1">
      <c r="A49" s="43"/>
      <c r="B49" s="18"/>
      <c r="C49" s="148"/>
      <c r="D49" s="237"/>
      <c r="E49" s="237"/>
      <c r="F49" s="237"/>
      <c r="G49" s="237"/>
      <c r="H49" s="238"/>
    </row>
    <row r="50" spans="1:8">
      <c r="A50" s="70" t="s">
        <v>267</v>
      </c>
      <c r="B50" s="71" t="s">
        <v>490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4" t="s">
        <v>473</v>
      </c>
      <c r="B52" s="225"/>
      <c r="C52" s="225"/>
      <c r="D52" s="225"/>
      <c r="E52" s="225"/>
      <c r="F52" s="226"/>
      <c r="G52" s="18"/>
      <c r="H52" s="44"/>
    </row>
    <row r="53" spans="1:8" ht="15" customHeight="1">
      <c r="A53" s="227"/>
      <c r="B53" s="228"/>
      <c r="C53" s="228"/>
      <c r="D53" s="228"/>
      <c r="E53" s="228"/>
      <c r="F53" s="229"/>
      <c r="G53" s="89" t="str">
        <f>IF(ISBLANK(H13),"",H13)</f>
        <v/>
      </c>
      <c r="H53" s="72"/>
    </row>
    <row r="54" spans="1:8">
      <c r="A54" s="230"/>
      <c r="B54" s="231"/>
      <c r="C54" s="231"/>
      <c r="D54" s="231"/>
      <c r="E54" s="231"/>
      <c r="F54" s="232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4" sqref="G14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44955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Шерстобаева Т.П.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20603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66</v>
      </c>
    </row>
    <row r="7" spans="1:4">
      <c r="A7" s="43"/>
      <c r="B7" s="18"/>
      <c r="C7" s="124" t="s">
        <v>12</v>
      </c>
      <c r="D7" s="126">
        <f>КАГ!$B$14</f>
        <v>1520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44955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478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474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343</v>
      </c>
      <c r="C16" s="168" t="s">
        <v>482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2" t="s">
        <v>493</v>
      </c>
      <c r="C17" s="168" t="s">
        <v>172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2" t="s">
        <v>493</v>
      </c>
      <c r="C18" s="168" t="s">
        <v>176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6" activePane="bottomLeft" state="frozen"/>
      <selection pane="bottomLeft" activeCell="E41" sqref="E4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4" t="s">
        <v>69</v>
      </c>
      <c r="D30" s="5" t="s">
        <v>70</v>
      </c>
      <c r="F30" s="202" t="s">
        <v>486</v>
      </c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201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200" t="s">
        <v>483</v>
      </c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200" t="s">
        <v>487</v>
      </c>
      <c r="G33" s="13"/>
      <c r="H33" s="13"/>
      <c r="I33" s="13"/>
    </row>
    <row r="34" spans="1:9" ht="30">
      <c r="A34" s="10">
        <v>33</v>
      </c>
      <c r="B34" s="2" t="s">
        <v>78</v>
      </c>
      <c r="C34" s="94" t="s">
        <v>304</v>
      </c>
      <c r="D34" s="5" t="s">
        <v>79</v>
      </c>
      <c r="F34" s="200" t="s">
        <v>488</v>
      </c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200" t="s">
        <v>484</v>
      </c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200" t="s">
        <v>485</v>
      </c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3"/>
  <sheetViews>
    <sheetView topLeftCell="A34" zoomScaleNormal="100" workbookViewId="0">
      <selection activeCell="C58" sqref="C5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Sion Blue</v>
      </c>
      <c r="U2" s="139" t="str">
        <f>IFERROR(INDEX(Расходка[Наименование расходного материала],MATCH(Расходка[№],Поиск_расходки[Индекс4],0)),"")</f>
        <v>Euphora</v>
      </c>
      <c r="V2" s="139" t="str">
        <f>IFERROR(INDEX(Расходка[Наименование расходного материала],MATCH(Расходка[№],Поиск_расходки[Индекс5],0)),"")</f>
        <v>DES, Resolute Onyx</v>
      </c>
      <c r="W2" s="139" t="str">
        <f>IFERROR(INDEX(Расходка[Наименование расходного материала],MATCH(Расходка[№],Поиск_расходки[Индекс6],0)),"")</f>
        <v>DES, Resolute Onyx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472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>NC Euphora</v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481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104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2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157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482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105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113</v>
      </c>
      <c r="AM9" t="s">
        <v>123</v>
      </c>
    </row>
    <row r="10" spans="1:39">
      <c r="A10">
        <v>9</v>
      </c>
      <c r="B10" t="s">
        <v>5</v>
      </c>
      <c r="C10" t="s">
        <v>477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106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107</v>
      </c>
      <c r="AI11" s="2" t="s">
        <v>90</v>
      </c>
      <c r="AJ11" s="198" t="s">
        <v>449</v>
      </c>
      <c r="AM11" t="s">
        <v>378</v>
      </c>
    </row>
    <row r="12" spans="1:39">
      <c r="A12">
        <v>11</v>
      </c>
      <c r="B12" t="s">
        <v>378</v>
      </c>
      <c r="C12" t="s">
        <v>464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108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175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109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110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478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111</v>
      </c>
    </row>
    <row r="17" spans="1:33">
      <c r="A17">
        <v>16</v>
      </c>
      <c r="B17" t="s">
        <v>376</v>
      </c>
      <c r="C17" t="s">
        <v>467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112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417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114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115</v>
      </c>
    </row>
    <row r="22" spans="1:33">
      <c r="A22">
        <v>21</v>
      </c>
      <c r="B22" t="s">
        <v>3</v>
      </c>
      <c r="C22" t="s">
        <v>475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116</v>
      </c>
    </row>
    <row r="23" spans="1:33">
      <c r="A23">
        <v>22</v>
      </c>
      <c r="B23" t="s">
        <v>3</v>
      </c>
      <c r="C23" t="s">
        <v>476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117</v>
      </c>
    </row>
    <row r="24" spans="1:33">
      <c r="A24">
        <v>23</v>
      </c>
      <c r="B24" t="s">
        <v>3</v>
      </c>
      <c r="C24" s="1" t="s">
        <v>455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118</v>
      </c>
    </row>
    <row r="25" spans="1:33">
      <c r="A25">
        <v>24</v>
      </c>
      <c r="B25" t="s">
        <v>3</v>
      </c>
      <c r="C25" s="1" t="s">
        <v>470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119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120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121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372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5</v>
      </c>
      <c r="AG29" s="4" t="s">
        <v>373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5</v>
      </c>
      <c r="AG30" s="4" t="s">
        <v>454</v>
      </c>
    </row>
    <row r="31" spans="1:33">
      <c r="A31">
        <v>30</v>
      </c>
      <c r="B31" t="s">
        <v>3</v>
      </c>
      <c r="C31" s="1" t="s">
        <v>446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159</v>
      </c>
    </row>
    <row r="32" spans="1:33">
      <c r="A32">
        <v>31</v>
      </c>
      <c r="B32" t="s">
        <v>3</v>
      </c>
      <c r="C32" s="1" t="s">
        <v>457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451</v>
      </c>
    </row>
    <row r="33" spans="1:33">
      <c r="A33">
        <v>32</v>
      </c>
      <c r="B33" t="s">
        <v>3</v>
      </c>
      <c r="C33" s="1" t="s">
        <v>456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418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429</v>
      </c>
    </row>
    <row r="35" spans="1:33">
      <c r="A35">
        <v>34</v>
      </c>
      <c r="B35" t="s">
        <v>3</v>
      </c>
      <c r="C35" t="s">
        <v>480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105</v>
      </c>
    </row>
    <row r="36" spans="1:33">
      <c r="A36">
        <v>35</v>
      </c>
      <c r="B36" t="s">
        <v>3</v>
      </c>
      <c r="C36" s="1" t="s">
        <v>474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1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160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450</v>
      </c>
    </row>
    <row r="38" spans="1:33">
      <c r="A38">
        <v>37</v>
      </c>
      <c r="B38" t="s">
        <v>3</v>
      </c>
      <c r="C38" t="s">
        <v>459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163</v>
      </c>
    </row>
    <row r="39" spans="1:33">
      <c r="A39">
        <v>38</v>
      </c>
      <c r="B39" t="s">
        <v>3</v>
      </c>
      <c r="C39" t="s">
        <v>460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165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432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164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433</v>
      </c>
    </row>
    <row r="43" spans="1:33">
      <c r="A43">
        <v>42</v>
      </c>
      <c r="B43" t="s">
        <v>6</v>
      </c>
      <c r="C43" s="196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167</v>
      </c>
    </row>
    <row r="44" spans="1:33">
      <c r="A44">
        <v>43</v>
      </c>
      <c r="B44" t="s">
        <v>6</v>
      </c>
      <c r="C44" s="196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168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419</v>
      </c>
    </row>
    <row r="46" spans="1:33">
      <c r="A46">
        <v>45</v>
      </c>
      <c r="B46" t="s">
        <v>6</v>
      </c>
      <c r="C46" t="s">
        <v>452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420</v>
      </c>
    </row>
    <row r="47" spans="1:33">
      <c r="A47">
        <v>46</v>
      </c>
      <c r="B47" t="s">
        <v>6</v>
      </c>
      <c r="C47" s="203" t="s">
        <v>494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DES, Firehawk</v>
      </c>
      <c r="Y47" s="144" t="str">
        <f>IFERROR(INDEX(Расходка[Наименование расходного материала],MATCH(Расходка[№],Поиск_расходки[Индекс8],0)),"")</f>
        <v>DES, Firehawk</v>
      </c>
      <c r="Z47" s="144" t="str">
        <f>IFERROR(INDEX(Расходка[Наименование расходного материала],MATCH(Расходка[№],Поиск_расходки[Индекс9],0)),"")</f>
        <v>DES, Firehawk</v>
      </c>
      <c r="AA47" s="144" t="str">
        <f>IFERROR(INDEX(Расходка[Наименование расходного материала],MATCH(Расходка[№],Поиск_расходки[Индекс10],0)),"")</f>
        <v>DES, Firehawk</v>
      </c>
      <c r="AB47" s="144" t="str">
        <f>IFERROR(INDEX(Расходка[Наименование расходного материала],MATCH(Расходка[№],Поиск_расходки[Индекс11],0)),"")</f>
        <v>DES, Firehawk</v>
      </c>
      <c r="AC47" s="144" t="str">
        <f>IFERROR(INDEX(Расходка[Наименование расходного материала],MATCH(Расходка[№],Поиск_расходки[Индекс12],0)),"")</f>
        <v>DES, Firehawk</v>
      </c>
      <c r="AD47" s="144" t="str">
        <f>IFERROR(INDEX(Расходка[Наименование расходного материала],MATCH(Расходка[№],Поиск_расходки[Индекс13],0)),"")</f>
        <v>DES, Firehawk</v>
      </c>
      <c r="AF47" s="4" t="s">
        <v>6</v>
      </c>
      <c r="AG47" s="4" t="s">
        <v>421</v>
      </c>
    </row>
    <row r="48" spans="1:33">
      <c r="A48">
        <v>47</v>
      </c>
      <c r="B48" t="s">
        <v>6</v>
      </c>
      <c r="C48" t="s">
        <v>493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1</v>
      </c>
      <c r="J48" s="142">
        <f>IF(ISNUMBER(SEARCH('Карта учёта'!$B$18,Расходка[Наименование расходного материала])),MAX($J$1:J47)+1,0)</f>
        <v>1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DES, Resolute Onyx</v>
      </c>
      <c r="Y48" s="144" t="str">
        <f>IFERROR(INDEX(Расходка[Наименование расходного материала],MATCH(Расходка[№],Поиск_расходки[Индекс8],0)),"")</f>
        <v>DES, Resolute Onyx</v>
      </c>
      <c r="Z48" s="144" t="str">
        <f>IFERROR(INDEX(Расходка[Наименование расходного материала],MATCH(Расходка[№],Поиск_расходки[Индекс9],0)),"")</f>
        <v>DES, Resolute Onyx</v>
      </c>
      <c r="AA48" s="144" t="str">
        <f>IFERROR(INDEX(Расходка[Наименование расходного материала],MATCH(Расходка[№],Поиск_расходки[Индекс10],0)),"")</f>
        <v>DES, Resolute Onyx</v>
      </c>
      <c r="AB48" s="144" t="str">
        <f>IFERROR(INDEX(Расходка[Наименование расходного материала],MATCH(Расходка[№],Поиск_расходки[Индекс11],0)),"")</f>
        <v>DES, Resolute Onyx</v>
      </c>
      <c r="AC48" s="144" t="str">
        <f>IFERROR(INDEX(Расходка[Наименование расходного материала],MATCH(Расходка[№],Поиск_расходки[Индекс12],0)),"")</f>
        <v>DES, Resolute Onyx</v>
      </c>
      <c r="AD48" s="144" t="str">
        <f>IFERROR(INDEX(Расходка[Наименование расходного материала],MATCH(Расходка[№],Поиск_расходки[Индекс13],0)),"")</f>
        <v>DES, Resolute Onyx</v>
      </c>
      <c r="AF48" s="4" t="s">
        <v>6</v>
      </c>
      <c r="AG48" s="4" t="s">
        <v>435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422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436</v>
      </c>
    </row>
    <row r="51" spans="1:33">
      <c r="A51">
        <v>50</v>
      </c>
      <c r="B51" t="s">
        <v>4</v>
      </c>
      <c r="C51" t="s">
        <v>443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175</v>
      </c>
    </row>
    <row r="52" spans="1:33">
      <c r="A52">
        <v>51</v>
      </c>
      <c r="B52" t="s">
        <v>4</v>
      </c>
      <c r="C52" t="s">
        <v>444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169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170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171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172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430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0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173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174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187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111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112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161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176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166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426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177</v>
      </c>
    </row>
    <row r="67" spans="5:33">
      <c r="AF67" s="4" t="s">
        <v>6</v>
      </c>
      <c r="AG67" s="4" t="s">
        <v>431</v>
      </c>
    </row>
    <row r="68" spans="5:33">
      <c r="AF68" s="4" t="s">
        <v>6</v>
      </c>
      <c r="AG68" s="4" t="s">
        <v>178</v>
      </c>
    </row>
    <row r="69" spans="5:33">
      <c r="AF69" s="4" t="s">
        <v>6</v>
      </c>
      <c r="AG69" s="4" t="s">
        <v>179</v>
      </c>
    </row>
    <row r="70" spans="5:33">
      <c r="AF70" s="4" t="s">
        <v>6</v>
      </c>
      <c r="AG70" s="4" t="s">
        <v>186</v>
      </c>
    </row>
    <row r="71" spans="5:33">
      <c r="AF71" s="4" t="s">
        <v>6</v>
      </c>
      <c r="AG71" s="4" t="s">
        <v>116</v>
      </c>
    </row>
    <row r="72" spans="5:33">
      <c r="AF72" s="4" t="s">
        <v>6</v>
      </c>
      <c r="AG72" s="4" t="s">
        <v>117</v>
      </c>
    </row>
    <row r="73" spans="5:33">
      <c r="AF73" s="4" t="s">
        <v>6</v>
      </c>
      <c r="AG73" s="4" t="s">
        <v>180</v>
      </c>
    </row>
    <row r="74" spans="5:33">
      <c r="AF74" s="4" t="s">
        <v>6</v>
      </c>
      <c r="AG74" s="4" t="s">
        <v>181</v>
      </c>
    </row>
    <row r="75" spans="5:33">
      <c r="AF75" s="4" t="s">
        <v>6</v>
      </c>
      <c r="AG75" s="4" t="s">
        <v>182</v>
      </c>
    </row>
    <row r="76" spans="5:33">
      <c r="AF76" s="4" t="s">
        <v>6</v>
      </c>
      <c r="AG76" s="4" t="s">
        <v>183</v>
      </c>
    </row>
    <row r="77" spans="5:33">
      <c r="AF77" s="4" t="s">
        <v>6</v>
      </c>
      <c r="AG77" s="4" t="s">
        <v>184</v>
      </c>
    </row>
    <row r="78" spans="5:33">
      <c r="AF78" s="4" t="s">
        <v>6</v>
      </c>
      <c r="AG78" s="4" t="s">
        <v>185</v>
      </c>
    </row>
    <row r="79" spans="5:33">
      <c r="AF79" s="4" t="s">
        <v>6</v>
      </c>
      <c r="AG79" s="4" t="s">
        <v>371</v>
      </c>
    </row>
    <row r="80" spans="5:33">
      <c r="AF80" s="4" t="s">
        <v>6</v>
      </c>
      <c r="AG80" s="4" t="s">
        <v>120</v>
      </c>
    </row>
    <row r="81" spans="32:33">
      <c r="AF81" s="4" t="s">
        <v>6</v>
      </c>
      <c r="AG81" s="4" t="s">
        <v>121</v>
      </c>
    </row>
    <row r="82" spans="32:33">
      <c r="AF82" s="4" t="s">
        <v>6</v>
      </c>
      <c r="AG82" s="4" t="s">
        <v>162</v>
      </c>
    </row>
    <row r="83" spans="32:33">
      <c r="AF83" s="4" t="s">
        <v>6</v>
      </c>
      <c r="AG83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445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462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468</v>
      </c>
    </row>
    <row r="52" spans="1:2">
      <c r="A52" t="s">
        <v>369</v>
      </c>
      <c r="B52" t="s">
        <v>463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465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2023-01-29T08:06:10Z</cp:lastPrinted>
  <dcterms:created xsi:type="dcterms:W3CDTF">2015-06-05T18:19:34Z</dcterms:created>
  <dcterms:modified xsi:type="dcterms:W3CDTF">2023-01-29T11:53:09Z</dcterms:modified>
</cp:coreProperties>
</file>