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09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6" i="1"/>
  <c r="T9" i="1"/>
  <c r="T11" i="1"/>
  <c r="T22" i="1"/>
  <c r="T60" i="1"/>
  <c r="T55" i="1"/>
  <c r="T24" i="1"/>
  <c r="T29" i="1"/>
  <c r="T43" i="1"/>
  <c r="T45" i="1"/>
  <c r="T49" i="1"/>
  <c r="T35" i="1"/>
  <c r="M51" i="1"/>
  <c r="M52" i="1" s="1"/>
  <c r="M53" i="1" s="1"/>
  <c r="L50" i="1"/>
  <c r="T56" i="1" l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<sst xmlns="http://schemas.openxmlformats.org/spreadsheetml/2006/main" count="810" uniqueCount="503">
  <si>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</si>
  <si>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</si>
  <si>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</si>
  <si>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</si>
  <si>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</si>
  <si>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</si>
  <si>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</si>
  <si>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</si>
  <si>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</si>
  <si>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</si>
  <si>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</si>
  <si>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</si>
  <si>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</si>
  <si>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</si>
  <si>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</si>
  <si>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</si>
  <si>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</si>
  <si>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</si>
  <si>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</si>
  <si>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</si>
  <si>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</si>
  <si>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</si>
  <si>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</si>
  <si>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</si>
  <si>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</si>
  <si>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</si>
  <si>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</si>
  <si>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</si>
  <si>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</si>
  <si>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</si>
  <si>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</si>
  <si>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</si>
  <si>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</si>
  <si>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</si>
  <si>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</si>
  <si>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</si>
  <si>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</si>
  <si>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</si>
  <si>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</si>
  <si>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</si>
  <si>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</si>
  <si>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</si>
  <si>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</si>
  <si>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</si>
  <si>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</si>
  <si>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</si>
  <si>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</si>
  <si>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</si>
  <si>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</si>
  <si>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</si>
  <si>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</si>
  <si>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</si>
  <si>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</si>
  <si>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</si>
  <si>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</si>
  <si>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</si>
  <si>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</si>
  <si>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</si>
  <si>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</si>
  <si>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</si>
  <si>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</si>
  <si>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</si>
  <si>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</si>
  <si>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</si>
  <si>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</si>
  <si>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</si>
  <si>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</si>
  <si>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</si>
  <si>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</si>
  <si>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</si>
  <si>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</si>
  <si>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</si>
  <si>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</si>
  <si>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</si>
  <si>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</si>
  <si>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</si>
  <si>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</si>
  <si>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</si>
  <si>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</si>
  <si>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</si>
  <si>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</si>
  <si>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</si>
  <si>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</si>
  <si>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</si>
  <si>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</si>
  <si>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</si>
  <si>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</si>
  <si>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</si>
  <si>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</si>
  <si>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</si>
  <si>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</si>
  <si>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</si>
  <si>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</si>
  <si>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</si>
  <si>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</si>
  <si>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</si>
  <si>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</si>
  <si>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</si>
  <si>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</si>
  <si>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</si>
  <si>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</si>
  <si>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</si>
  <si>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</si>
  <si>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</si>
  <si>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</si>
  <si>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</si>
  <si>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</si>
  <si>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</si>
  <si>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</si>
  <si>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</si>
  <si>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</si>
  <si>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</si>
  <si>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</si>
  <si>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</si>
  <si>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</si>
  <si>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</si>
  <si>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</si>
  <si>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</si>
  <si>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</si>
  <si>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</si>
  <si>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</si>
  <si>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</si>
  <si>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</si>
  <si>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</si>
  <si>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</si>
  <si>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</si>
  <si>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</si>
  <si>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</si>
  <si>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</si>
  <si>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</si>
  <si>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</si>
  <si>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</si>
  <si>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</si>
  <si>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</si>
  <si>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</si>
  <si>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</si>
  <si>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</si>
  <si>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</si>
  <si>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</si>
  <si>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</si>
  <si>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</si>
  <si>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</si>
  <si>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</si>
  <si>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</si>
  <si>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</si>
  <si>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</si>
  <si>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</si>
  <si>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</si>
  <si>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</si>
  <si>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</si>
  <si>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</si>
  <si>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</si>
  <si>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</si>
  <si>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</si>
  <si>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</si>
  <si>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</si>
  <si>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</si>
  <si>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</si>
  <si>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</si>
  <si>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</si>
  <si>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</si>
  <si>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</si>
  <si>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</si>
  <si>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</si>
  <si>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</si>
  <si>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</si>
  <si>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</si>
  <si>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</si>
  <si>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</si>
  <si>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</si>
  <si>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</si>
  <si>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</si>
  <si>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</si>
  <si>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</si>
  <si>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</si>
  <si>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</si>
  <si>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</si>
  <si>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</si>
  <si>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</si>
  <si>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</si>
  <si>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</si>
  <si>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</si>
  <si>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</si>
  <si>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</si>
  <si>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</si>
  <si>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</si>
  <si>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</si>
  <si>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</si>
  <si>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</si>
  <si>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</si>
  <si>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</si>
  <si>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</si>
  <si>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</si>
  <si>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</si>
  <si>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</si>
  <si>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</si>
  <si>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</si>
  <si>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</si>
  <si>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</si>
  <si>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</si>
  <si>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</si>
  <si>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</si>
  <si>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</si>
  <si>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</si>
  <si>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</si>
  <si>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</si>
  <si>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</si>
  <si>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</si>
  <si>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</si>
  <si>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</si>
  <si>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</si>
  <si>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</si>
  <si>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</si>
  <si>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</si>
  <si>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</si>
  <si>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</si>
  <si>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</si>
  <si>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</si>
  <si>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</si>
  <si>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</si>
  <si>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</si>
  <si>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</si>
  <si>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</si>
  <si>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</si>
  <si>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</si>
  <si>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</si>
  <si>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</si>
  <si>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</si>
  <si>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</si>
  <si>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</si>
  <si>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</si>
  <si>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</si>
  <si>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</si>
  <si>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</si>
  <si>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</si>
  <si>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</si>
  <si>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</si>
  <si>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</si>
  <si>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</si>
  <si>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</si>
  <si>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</si>
  <si>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</si>
  <si>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</si>
  <si>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</si>
  <si>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</si>
  <si>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</si>
  <si>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</si>
  <si>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</si>
  <si>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</si>
  <si>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</si>
  <si>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</si>
  <si>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</si>
  <si>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</si>
  <si>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</si>
  <si>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</si>
  <si>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</si>
  <si>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</si>
  <si>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</si>
  <si>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</si>
  <si>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</si>
  <si>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</si>
  <si>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</si>
  <si>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</si>
  <si>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</si>
  <si>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</si>
  <si>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</si>
  <si>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</si>
  <si>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</si>
  <si>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</si>
  <si>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</si>
  <si>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</si>
  <si>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</si>
  <si>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</si>
  <si>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</si>
  <si>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</si>
  <si>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</si>
  <si>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</si>
  <si>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</si>
  <si>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</si>
  <si>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</si>
  <si>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</si>
  <si>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</si>
  <si>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</si>
  <si>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</si>
  <si>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</si>
  <si>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</si>
  <si>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</si>
  <si>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</si>
  <si>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</si>
  <si>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</si>
  <si>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</si>
  <si>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</si>
  <si>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</si>
  <si>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</si>
  <si>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</si>
  <si>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</si>
  <si>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</si>
  <si>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</si>
  <si>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</si>
  <si>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</si>
  <si>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</si>
  <si>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</si>
  <si>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</si>
  <si>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</si>
  <si>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</si>
  <si>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</si>
  <si>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</si>
  <si>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</si>
  <si>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</si>
  <si>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</si>
  <si>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</si>
  <si>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</si>
  <si>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</si>
  <si>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</si>
  <si>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</si>
  <si>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</si>
  <si>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</si>
  <si>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</si>
  <si>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</si>
  <si>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</si>
  <si>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</si>
  <si>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</si>
  <si>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</si>
  <si>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</si>
  <si>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</si>
  <si>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</si>
  <si>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</si>
  <si>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</si>
  <si>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</si>
  <si>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</si>
  <si>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</si>
  <si>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</si>
  <si>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</si>
  <si>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</si>
  <si>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</si>
  <si>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</si>
  <si>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</si>
  <si>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</si>
  <si>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</si>
  <si>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</si>
  <si>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</si>
  <si>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</si>
  <si>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</si>
  <si>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</si>
  <si>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</si>
  <si>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</si>
  <si>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</si>
  <si>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</si>
  <si>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</si>
  <si>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</si>
  <si>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</si>
  <si>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</si>
  <si>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</si>
  <si>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</si>
  <si>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</si>
  <si>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</si>
  <si>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</si>
  <si>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</si>
  <si>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</si>
  <si>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</si>
  <si>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</si>
  <si>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</si>
  <si>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</si>
  <si>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</si>
  <si>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</si>
  <si>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</si>
  <si>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</si>
  <si>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</si>
  <si>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</si>
  <si>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</si>
  <si>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</si>
  <si>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</si>
  <si>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</si>
  <si>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</si>
  <si>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</si>
  <si>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</si>
  <si>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</si>
  <si>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</si>
  <si>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</si>
  <si>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</si>
  <si>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</si>
  <si>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</si>
  <si>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</si>
  <si>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</si>
  <si>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</si>
  <si>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</si>
  <si>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</si>
  <si>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</si>
  <si>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</si>
  <si>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</si>
  <si>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</si>
  <si>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</si>
  <si>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</si>
  <si>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</si>
  <si>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</si>
  <si>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</si>
  <si>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</si>
  <si>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</si>
  <si>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</si>
  <si>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</si>
  <si>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</si>
  <si>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</si>
  <si>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</si>
  <si>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</si>
  <si>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</si>
  <si>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</si>
  <si>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</si>
  <si>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</si>
  <si>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</si>
  <si>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</si>
  <si>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</si>
  <si>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</si>
  <si>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</si>
  <si>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</si>
  <si>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</si>
  <si>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</si>
  <si>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</si>
  <si>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</si>
  <si>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</si>
  <si>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</si>
  <si>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</si>
  <si>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</si>
  <si>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</si>
  <si>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</si>
  <si>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</si>
  <si>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</si>
  <si>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</si>
  <si>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</si>
  <si>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</si>
  <si>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</si>
  <si>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</si>
  <si>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</si>
  <si>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</si>
  <si>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</si>
  <si>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</si>
  <si>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</si>
  <si>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</si>
  <si>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</si>
  <si>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</si>
  <si>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</si>
  <si>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</si>
  <si>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</si>
  <si>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</si>
  <si>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</si>
  <si>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</si>
  <si>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</si>
  <si>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</si>
  <si>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</si>
  <si>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</si>
  <si>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</si>
  <si>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</si>
  <si>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</si>
  <si>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</si>
  <si>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</si>
  <si>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</si>
  <si>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</si>
  <si>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</si>
  <si>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</si>
  <si>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</si>
  <si>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</si>
  <si>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</si>
  <si>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</si>
  <si>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</si>
  <si>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</si>
  <si>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</si>
  <si>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</si>
  <si>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</si>
  <si>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</si>
  <si>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</si>
  <si>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</si>
  <si>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</si>
  <si>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</si>
  <si>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</si>
  <si>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</si>
  <si>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</si>
  <si>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</si>
  <si>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</si>
  <si>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</si>
  <si>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</si>
  <si>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</si>
  <si>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</si>
  <si>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</si>
  <si>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</si>
  <si>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</si>
  <si>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</si>
  <si>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</si>
  <si>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</si>
  <si>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</si>
  <si>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</si>
  <si>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</si>
  <si>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ОКС с ↑ ST</t>
  </si>
  <si>
    <t>Жолобов Д.В.</t>
  </si>
  <si>
    <t>32:36</t>
  </si>
  <si>
    <t>400 ml</t>
  </si>
  <si>
    <t>100 ml</t>
  </si>
  <si>
    <t>1. Контроль места пункции, повязка  на руке до 6 ч. 2) С целью профилактики КИН показана инфузионная терапия, контроль креатинина на 10 и 11.02.23!</t>
  </si>
  <si>
    <t xml:space="preserve">С учётом клинических данных совместно с деж.кардиологом принято решение  о выполнении экстренной реваскуляризации бассейна ПНА и ДВ. </t>
  </si>
  <si>
    <t>Правый</t>
  </si>
  <si>
    <t>неровности контуров.</t>
  </si>
  <si>
    <t xml:space="preserve">эксцентричный "подрытый" (с косвенными признаками нестабильного стеноза) стеноз проксимального сегмента 60%, Стеноз устья крупной значимой ДВ 70%, тотальная окклюзия на уровне проксимальной трети ДВ, TTG2, rentrop 0,  диффузные стенотические изменения дистальной трети ДВ с мак степенью стенозирования до 50%. Антеградный кровоток по ДВ TIMI 0, по ПНА ближе к TIMI III. </t>
  </si>
  <si>
    <t xml:space="preserve">бассейн слабо развит, диффузный стеноз проксимального сегмента 30%. Антеградный кровоток TIMI III. </t>
  </si>
  <si>
    <t>стеноз проксимального сегмента 40%, неровности контуров среднего и дистального сегментов, стеноз средней трети ЗМЖВ 40%. Антеградный кровоток TIMI III.</t>
  </si>
  <si>
    <t>Устье ствола ЛКА катетеризировано проводниковым катетером Launcher EBU 3,5 6Fr. Коронарные проводники Sion blue заведены в дистальный сегмент ПНА и ДВ. Реканализация ДВ выполнена БК Euphora 2,0-12мм, давлением 12 атм. Выполнено TAP-стентирование зоны бифуркации: в ПНА с покрытием устья имплантирован DES, Resolute Integtity 2,75-22 мм, давлением 16 атм; в ДВ последовательно имплантированы два DES, Resolute Integtity 2,25-18 мм, давлением 10, атм. Киссинг постдилатация зоны бифуркации ПНА БК от стента 2,75-22 мм, давлением 14 атм; Д/ветвь БК от стента 2,25-18 мм, давлением 14 атм. На контрольных съёмках: стенты раскрыты удовлетворительно, зоны стенозов покрыты полностью, признаков краевых диссекций, тромбоза, экстравазации контрастного вещества не определяется; ангиографический результат удовлетворительный, антеградный кровоток по ДВ и ПНА восстановленTIMI III. Пациент траснпортируется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</si>
</sst>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  <xf numFmtId="0" fontId="2" fillId="10" borderId="0" applyNumberFormat="0" applyBorder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2" fillId="10" borderId="0" xfId="8" applyAlignment="1">
      <alignment horizontal="justify" vertical="justify" wrapText="1"/>
    </xf>
    <xf numFmtId="0" fontId="2" fillId="10" borderId="0" xfId="8" applyAlignment="1">
      <alignment horizontal="fill" vertical="center"/>
    </xf>
    <xf numFmtId="0" fontId="16" fillId="10" borderId="0" xfId="8" applyFont="1" applyAlignment="1">
      <alignment horizontal="justify" vertical="justify" wrapText="1"/>
    </xf>
    <xf numFmtId="0" fontId="1" fillId="0" borderId="0" xfId="0" applyFont="1"/>
    <xf numFmtId="0" fontId="59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63" fillId="0" borderId="0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Border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7" zoomScaleNormal="100" zoomScaleSheetLayoutView="100" zoomScalePageLayoutView="90" workbookViewId="0">
      <selection activeCell="K29" sqref="K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44966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0.50347222222222221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0.50694444444444442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491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27549</v>
      </c>
      <c r="C12" s="63"/>
      <c r="D12" s="116" t="s">
        <v>369</v>
      </c>
      <c r="E12" s="112"/>
      <c r="F12" s="112"/>
      <c r="G12" s="29" t="s">
        <v>468</v>
      </c>
      <c r="H12" s="31"/>
    </row>
    <row r="13" spans="1:8" ht="15.75">
      <c r="A13" s="20" t="s">
        <v>10</v>
      </c>
      <c r="B13" s="35">
        <f>DATEDIF(B12,B8,"y")</f>
        <v>47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2208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490</v>
      </c>
      <c r="C16" s="18"/>
      <c r="D16" s="41"/>
      <c r="E16" s="41"/>
      <c r="F16" s="41"/>
      <c r="G16" s="159" t="s">
        <v>492</v>
      </c>
      <c r="H16" s="117">
        <v>3294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497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498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499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8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4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67" t="s">
        <v>335</v>
      </c>
      <c r="B27" s="225" t="s">
        <v>500</v>
      </c>
      <c r="C27" s="225"/>
      <c r="D27" s="225"/>
      <c r="E27" s="225"/>
      <c r="F27" s="225"/>
      <c r="G27" s="225"/>
      <c r="H27" s="226"/>
    </row>
    <row r="28" spans="1:8" ht="15.6" customHeight="1">
      <c r="A28" s="43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43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7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8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67" t="s">
        <v>336</v>
      </c>
      <c r="B32" s="225" t="s">
        <v>501</v>
      </c>
      <c r="C32" s="225"/>
      <c r="D32" s="225"/>
      <c r="E32" s="225"/>
      <c r="F32" s="225"/>
      <c r="G32" s="225"/>
      <c r="H32" s="226"/>
    </row>
    <row r="33" spans="1:8" ht="14.45" customHeight="1">
      <c r="A33" s="43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43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43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151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496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tabSelected="1" showWhiteSpace="0" view="pageBreakPreview" topLeftCell="A4" zoomScaleNormal="100" zoomScaleSheetLayoutView="100" zoomScalePageLayoutView="90" workbookViewId="0">
      <selection activeCell="I25" sqref="I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1" t="s">
        <v>271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0" t="s">
        <v>284</v>
      </c>
      <c r="D8" s="240"/>
      <c r="E8" s="240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40" t="s">
        <v>286</v>
      </c>
      <c r="D9" s="240"/>
      <c r="E9" s="240"/>
      <c r="F9" s="83">
        <v>2</v>
      </c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40"/>
      <c r="D10" s="240"/>
      <c r="E10" s="24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44966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0.50694444444444442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0.59027777777777779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Жолобов Д.В.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27549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47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2208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32:36</v>
      </c>
      <c r="H20" s="118">
        <f>КАГ!H16</f>
        <v>3294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0.51347222222222222</v>
      </c>
    </row>
    <row r="23" spans="1:8" ht="14.45" customHeight="1">
      <c r="A23" s="247" t="s">
        <v>502</v>
      </c>
      <c r="B23" s="248"/>
      <c r="C23" s="248"/>
      <c r="D23" s="248"/>
      <c r="E23" s="248"/>
      <c r="F23" s="248"/>
      <c r="G23" s="248"/>
      <c r="H23" s="249"/>
    </row>
    <row r="24" spans="1:8" ht="14.45" customHeight="1">
      <c r="A24" s="250"/>
      <c r="B24" s="248"/>
      <c r="C24" s="248"/>
      <c r="D24" s="248"/>
      <c r="E24" s="248"/>
      <c r="F24" s="248"/>
      <c r="G24" s="248"/>
      <c r="H24" s="249"/>
    </row>
    <row r="25" spans="1:8" ht="14.45" customHeight="1">
      <c r="A25" s="250"/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44" t="s">
        <v>495</v>
      </c>
      <c r="E40" s="245"/>
      <c r="F40" s="245"/>
      <c r="G40" s="245"/>
      <c r="H40" s="246"/>
    </row>
    <row r="41" spans="1:12" ht="14.45" customHeight="1">
      <c r="A41" s="37"/>
      <c r="B41" s="33"/>
      <c r="C41" s="148"/>
      <c r="D41" s="245"/>
      <c r="E41" s="245"/>
      <c r="F41" s="245"/>
      <c r="G41" s="245"/>
      <c r="H41" s="246"/>
    </row>
    <row r="42" spans="1:12" ht="14.45" customHeight="1">
      <c r="A42" s="37"/>
      <c r="B42" s="33"/>
      <c r="C42" s="148"/>
      <c r="D42" s="245"/>
      <c r="E42" s="245"/>
      <c r="F42" s="245"/>
      <c r="G42" s="245"/>
      <c r="H42" s="246"/>
    </row>
    <row r="43" spans="1:12" ht="14.45" customHeight="1">
      <c r="A43" s="37"/>
      <c r="B43" s="33"/>
      <c r="C43" s="148"/>
      <c r="D43" s="245"/>
      <c r="E43" s="245"/>
      <c r="F43" s="245"/>
      <c r="G43" s="245"/>
      <c r="H43" s="246"/>
    </row>
    <row r="44" spans="1:12" ht="14.45" customHeight="1">
      <c r="A44" s="37"/>
      <c r="B44" s="33"/>
      <c r="C44" s="148"/>
      <c r="D44" s="245"/>
      <c r="E44" s="245"/>
      <c r="F44" s="245"/>
      <c r="G44" s="245"/>
      <c r="H44" s="246"/>
      <c r="L44" s="199"/>
    </row>
    <row r="45" spans="1:12" ht="14.45" customHeight="1">
      <c r="A45" s="37"/>
      <c r="B45" s="33"/>
      <c r="C45" s="148"/>
      <c r="D45" s="245"/>
      <c r="E45" s="245"/>
      <c r="F45" s="245"/>
      <c r="G45" s="245"/>
      <c r="H45" s="246"/>
    </row>
    <row r="46" spans="1:12" ht="14.45" customHeight="1">
      <c r="A46" s="37"/>
      <c r="B46" s="33"/>
      <c r="C46" s="148"/>
      <c r="D46" s="245"/>
      <c r="E46" s="245"/>
      <c r="F46" s="245"/>
      <c r="G46" s="245"/>
      <c r="H46" s="246"/>
    </row>
    <row r="47" spans="1:12" ht="14.45" customHeight="1">
      <c r="A47" s="43"/>
      <c r="B47" s="18"/>
      <c r="C47" s="148"/>
      <c r="D47" s="245"/>
      <c r="E47" s="245"/>
      <c r="F47" s="245"/>
      <c r="G47" s="245"/>
      <c r="H47" s="246"/>
    </row>
    <row r="48" spans="1:12" ht="14.45" customHeight="1">
      <c r="A48" s="43"/>
      <c r="B48" s="18"/>
      <c r="C48" s="148"/>
      <c r="D48" s="245"/>
      <c r="E48" s="245"/>
      <c r="F48" s="245"/>
      <c r="G48" s="245"/>
      <c r="H48" s="246"/>
    </row>
    <row r="49" spans="1:8" ht="14.45" customHeight="1">
      <c r="A49" s="43"/>
      <c r="B49" s="18"/>
      <c r="C49" s="148"/>
      <c r="D49" s="245"/>
      <c r="E49" s="245"/>
      <c r="F49" s="245"/>
      <c r="G49" s="245"/>
      <c r="H49" s="246"/>
    </row>
    <row r="50" spans="1:8">
      <c r="A50" s="70" t="s">
        <v>267</v>
      </c>
      <c r="B50" s="71" t="s">
        <v>493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31" t="s">
        <v>472</v>
      </c>
      <c r="B52" s="232"/>
      <c r="C52" s="232"/>
      <c r="D52" s="232"/>
      <c r="E52" s="232"/>
      <c r="F52" s="233"/>
      <c r="G52" s="18"/>
      <c r="H52" s="44"/>
    </row>
    <row r="53" spans="1:8" ht="15" customHeight="1">
      <c r="A53" s="234"/>
      <c r="B53" s="235"/>
      <c r="C53" s="235"/>
      <c r="D53" s="235"/>
      <c r="E53" s="235"/>
      <c r="F53" s="236"/>
      <c r="G53" s="89" t="str">
        <f>IF(ISBLANK(H13),"",H13)</f>
        <v/>
      </c>
      <c r="H53" s="72"/>
    </row>
    <row r="54" spans="1:8">
      <c r="A54" s="237"/>
      <c r="B54" s="238"/>
      <c r="C54" s="238"/>
      <c r="D54" s="238"/>
      <c r="E54" s="238"/>
      <c r="F54" s="239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3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44966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Жолобов Д.В.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27549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47</v>
      </c>
    </row>
    <row r="7" spans="1:4">
      <c r="A7" s="43"/>
      <c r="B7" s="18"/>
      <c r="C7" s="124" t="s">
        <v>12</v>
      </c>
      <c r="D7" s="126">
        <f>КАГ!$B$14</f>
        <v>2208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44966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477</v>
      </c>
      <c r="C13" s="170"/>
      <c r="D13" s="175">
        <v>2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473</v>
      </c>
      <c r="C15" s="168"/>
      <c r="D15" s="175">
        <v>2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343</v>
      </c>
      <c r="C16" s="168" t="s">
        <v>480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398</v>
      </c>
      <c r="C17" s="168" t="s">
        <v>159</v>
      </c>
      <c r="D17" s="175">
        <v>2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420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485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482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486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487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483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484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34"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Euphora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>NC Euphora</v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480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2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481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477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479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473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1</v>
      </c>
      <c r="J45" s="142">
        <f>IF(ISNUMBER(SEARCH('Карта учёта'!$B$18,Расходка[Наименование расходного материала])),MAX($J$1:J44)+1,0)</f>
        <v>1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489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488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2023-02-09T11:54:24Z</cp:lastPrinted>
  <dcterms:created xsi:type="dcterms:W3CDTF">2015-06-05T18:19:34Z</dcterms:created>
  <dcterms:modified xsi:type="dcterms:W3CDTF">2023-02-09T20:11:53Z</dcterms:modified>
</cp:coreProperties>
</file>