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3\02\09\"/>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5" i="1" l="1"/>
  <c r="E66" i="1"/>
  <c r="F65" i="1"/>
  <c r="F66" i="1"/>
  <c r="G65" i="1"/>
  <c r="G66" i="1"/>
  <c r="H65" i="1"/>
  <c r="H66" i="1"/>
  <c r="I65" i="1"/>
  <c r="I66" i="1"/>
  <c r="J65" i="1"/>
  <c r="J66" i="1"/>
  <c r="K65" i="1"/>
  <c r="K66" i="1"/>
  <c r="L65" i="1"/>
  <c r="L66" i="1"/>
  <c r="M65" i="1"/>
  <c r="M66" i="1"/>
  <c r="N65" i="1"/>
  <c r="N66" i="1"/>
  <c r="O65" i="1"/>
  <c r="O66" i="1"/>
  <c r="P65" i="1"/>
  <c r="P66" i="1"/>
  <c r="Q65" i="1"/>
  <c r="Q66" i="1"/>
  <c r="R65" i="1"/>
  <c r="R66" i="1"/>
  <c r="S65" i="1"/>
  <c r="S66" i="1"/>
  <c r="T65" i="1"/>
  <c r="T66" i="1"/>
  <c r="U65" i="1"/>
  <c r="U66" i="1"/>
  <c r="V65" i="1"/>
  <c r="V66" i="1"/>
  <c r="W65" i="1"/>
  <c r="W66" i="1"/>
  <c r="X65" i="1"/>
  <c r="X66" i="1"/>
  <c r="Y65" i="1"/>
  <c r="Y66" i="1"/>
  <c r="Z65" i="1"/>
  <c r="Z66" i="1"/>
  <c r="AA65" i="1"/>
  <c r="AA66" i="1"/>
  <c r="AB65" i="1"/>
  <c r="AB66" i="1"/>
  <c r="AC65" i="1"/>
  <c r="AC66" i="1"/>
  <c r="AD65" i="1"/>
  <c r="AD66" i="1"/>
  <c r="E64" i="1"/>
  <c r="F64" i="1"/>
  <c r="G64" i="1"/>
  <c r="H64" i="1"/>
  <c r="I64" i="1"/>
  <c r="J64" i="1"/>
  <c r="K64" i="1"/>
  <c r="L64" i="1"/>
  <c r="M64" i="1"/>
  <c r="N64" i="1"/>
  <c r="O64" i="1"/>
  <c r="P64" i="1"/>
  <c r="Q64" i="1"/>
  <c r="R64" i="1"/>
  <c r="S64" i="1"/>
  <c r="T64" i="1"/>
  <c r="U64" i="1"/>
  <c r="V64" i="1"/>
  <c r="W64" i="1"/>
  <c r="X64" i="1"/>
  <c r="Y64" i="1"/>
  <c r="Z64" i="1"/>
  <c r="AA64" i="1"/>
  <c r="AB64" i="1"/>
  <c r="AC64" i="1"/>
  <c r="AD64" i="1"/>
  <c r="E61" i="1" l="1"/>
  <c r="E62" i="1"/>
  <c r="E63" i="1"/>
  <c r="F63" i="1"/>
  <c r="G63" i="1"/>
  <c r="H63" i="1"/>
  <c r="I63" i="1"/>
  <c r="J63" i="1"/>
  <c r="K63" i="1"/>
  <c r="L63" i="1"/>
  <c r="M63" i="1"/>
  <c r="N63" i="1"/>
  <c r="O63" i="1"/>
  <c r="P63" i="1"/>
  <c r="Q63" i="1"/>
  <c r="C4" i="5" l="1"/>
  <c r="C17"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E3" i="1" l="1"/>
  <c r="E4" i="1" s="1"/>
  <c r="Q3" i="1"/>
  <c r="AD2" i="1" s="1"/>
  <c r="P3" i="1"/>
  <c r="P4" i="1" s="1"/>
  <c r="O3" i="1"/>
  <c r="O4" i="1" s="1"/>
  <c r="H22" i="9"/>
  <c r="A8" i="3"/>
  <c r="H3" i="1"/>
  <c r="H4" i="1" s="1"/>
  <c r="I3" i="1"/>
  <c r="L3" i="1"/>
  <c r="L4" i="1" s="1"/>
  <c r="L5" i="1" s="1"/>
  <c r="N3" i="1"/>
  <c r="N4" i="1" s="1"/>
  <c r="N5" i="1" s="1"/>
  <c r="J3" i="1"/>
  <c r="D6" i="3"/>
  <c r="G22" i="9"/>
  <c r="B37" i="3"/>
  <c r="K3" i="1"/>
  <c r="K4" i="1" s="1"/>
  <c r="M3" i="1"/>
  <c r="G3" i="1"/>
  <c r="G4" i="1" s="1"/>
  <c r="A6" i="3"/>
  <c r="F3" i="1"/>
  <c r="E5" i="1" l="1"/>
  <c r="P5" i="1"/>
  <c r="O5" i="1"/>
  <c r="P6" i="1"/>
  <c r="P7" i="1" s="1"/>
  <c r="Q4" i="1"/>
  <c r="P8" i="1"/>
  <c r="P9" i="1" s="1"/>
  <c r="I4" i="1"/>
  <c r="J4" i="1"/>
  <c r="H5" i="1"/>
  <c r="L6" i="1"/>
  <c r="N6" i="1"/>
  <c r="M4" i="1"/>
  <c r="K5" i="1"/>
  <c r="G5" i="1"/>
  <c r="F4" i="1"/>
  <c r="Q5" i="1" l="1"/>
  <c r="E6" i="1"/>
  <c r="O6" i="1"/>
  <c r="O7" i="1" s="1"/>
  <c r="P10" i="1"/>
  <c r="O8" i="1"/>
  <c r="O9" i="1" s="1"/>
  <c r="O10" i="1" s="1"/>
  <c r="I5" i="1"/>
  <c r="J5" i="1"/>
  <c r="N7" i="1"/>
  <c r="M5" i="1"/>
  <c r="F5" i="1"/>
  <c r="G6" i="1"/>
  <c r="H6" i="1"/>
  <c r="L7" i="1"/>
  <c r="K6" i="1"/>
  <c r="O11" i="1" l="1"/>
  <c r="P11" i="1"/>
  <c r="P12" i="1" s="1"/>
  <c r="E7" i="1"/>
  <c r="E8" i="1" s="1"/>
  <c r="E9" i="1" s="1"/>
  <c r="Q6" i="1"/>
  <c r="O12" i="1"/>
  <c r="O13" i="1" s="1"/>
  <c r="J6" i="1"/>
  <c r="N8" i="1"/>
  <c r="F6" i="1"/>
  <c r="I6" i="1"/>
  <c r="G7" i="1"/>
  <c r="M6" i="1"/>
  <c r="H7" i="1"/>
  <c r="L8" i="1"/>
  <c r="K7" i="1"/>
  <c r="P13" i="1" l="1"/>
  <c r="P14" i="1" s="1"/>
  <c r="Q7" i="1"/>
  <c r="E10" i="1"/>
  <c r="O14" i="1"/>
  <c r="J7" i="1"/>
  <c r="G8" i="1"/>
  <c r="N9" i="1"/>
  <c r="I7" i="1"/>
  <c r="F7" i="1"/>
  <c r="M7" i="1"/>
  <c r="H8" i="1"/>
  <c r="L9" i="1"/>
  <c r="K8" i="1"/>
  <c r="P15" i="1" l="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O15" i="1"/>
  <c r="O16" i="1" s="1"/>
  <c r="O17" i="1" s="1"/>
  <c r="O18" i="1" s="1"/>
  <c r="M8" i="1"/>
  <c r="N10" i="1"/>
  <c r="I8" i="1"/>
  <c r="G9" i="1"/>
  <c r="H9" i="1"/>
  <c r="F8" i="1"/>
  <c r="K9" i="1"/>
  <c r="L10" i="1"/>
  <c r="P56" i="1" l="1"/>
  <c r="P57" i="1" s="1"/>
  <c r="AC2" i="1"/>
  <c r="AC56" i="1"/>
  <c r="Q10" i="1"/>
  <c r="Q11" i="1" s="1"/>
  <c r="Q12" i="1" s="1"/>
  <c r="Q13" i="1" s="1"/>
  <c r="G10" i="1"/>
  <c r="I9" i="1"/>
  <c r="I10" i="1" s="1"/>
  <c r="I11" i="1" s="1"/>
  <c r="I12" i="1" s="1"/>
  <c r="J9" i="1"/>
  <c r="E16" i="1"/>
  <c r="E17" i="1" s="1"/>
  <c r="E18" i="1" s="1"/>
  <c r="E19"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M9" i="1"/>
  <c r="M10" i="1" s="1"/>
  <c r="M11" i="1" s="1"/>
  <c r="M12" i="1" s="1"/>
  <c r="N11" i="1"/>
  <c r="F9" i="1"/>
  <c r="K10" i="1"/>
  <c r="K11" i="1" s="1"/>
  <c r="H10" i="1"/>
  <c r="H11" i="1" s="1"/>
  <c r="H12" i="1" s="1"/>
  <c r="H13" i="1" s="1"/>
  <c r="G11" i="1"/>
  <c r="L11" i="1"/>
  <c r="L12" i="1" s="1"/>
  <c r="AC57" i="1" l="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F10" i="1"/>
  <c r="F11" i="1" s="1"/>
  <c r="F12" i="1" s="1"/>
  <c r="J10" i="1"/>
  <c r="J11" i="1" s="1"/>
  <c r="O56" i="1"/>
  <c r="N12" i="1"/>
  <c r="N13" i="1" s="1"/>
  <c r="F13" i="1"/>
  <c r="F14" i="1" s="1"/>
  <c r="F15" i="1" s="1"/>
  <c r="I13" i="1"/>
  <c r="I14" i="1" s="1"/>
  <c r="G12" i="1"/>
  <c r="G13" i="1" s="1"/>
  <c r="H14" i="1"/>
  <c r="H15" i="1" s="1"/>
  <c r="L13" i="1"/>
  <c r="L14" i="1" s="1"/>
  <c r="L15" i="1" s="1"/>
  <c r="K12" i="1"/>
  <c r="M15" i="1" l="1"/>
  <c r="P59" i="1"/>
  <c r="P60" i="1" s="1"/>
  <c r="P61" i="1" s="1"/>
  <c r="P62" i="1" s="1"/>
  <c r="R60" i="1"/>
  <c r="J12" i="1"/>
  <c r="J13" i="1" s="1"/>
  <c r="J14" i="1" s="1"/>
  <c r="J15" i="1" s="1"/>
  <c r="J16" i="1" s="1"/>
  <c r="R56" i="1"/>
  <c r="R61" i="1"/>
  <c r="R58" i="1"/>
  <c r="R57" i="1"/>
  <c r="R62" i="1"/>
  <c r="R59" i="1"/>
  <c r="R63" i="1"/>
  <c r="Q58" i="1"/>
  <c r="N14" i="1"/>
  <c r="N15" i="1" s="1"/>
  <c r="O57" i="1"/>
  <c r="I15" i="1"/>
  <c r="I16" i="1" s="1"/>
  <c r="I17" i="1" s="1"/>
  <c r="H16" i="1"/>
  <c r="H17" i="1" s="1"/>
  <c r="F16" i="1"/>
  <c r="F17" i="1" s="1"/>
  <c r="M16" i="1"/>
  <c r="M17" i="1" s="1"/>
  <c r="K13" i="1"/>
  <c r="K14" i="1" s="1"/>
  <c r="L16" i="1"/>
  <c r="G14" i="1"/>
  <c r="N16" i="1" l="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AD19" i="1"/>
  <c r="N19" i="1"/>
  <c r="L18" i="1"/>
  <c r="G16" i="1"/>
  <c r="G17" i="1" s="1"/>
  <c r="F20" i="1"/>
  <c r="Q62" i="1" l="1"/>
  <c r="AD62" i="1" s="1"/>
  <c r="J22" i="1"/>
  <c r="J23" i="1" s="1"/>
  <c r="J24" i="1" s="1"/>
  <c r="O60" i="1"/>
  <c r="N20" i="1"/>
  <c r="K25" i="1"/>
  <c r="K26" i="1" s="1"/>
  <c r="K27" i="1" s="1"/>
  <c r="H24" i="1"/>
  <c r="AD18" i="1"/>
  <c r="AD21" i="1"/>
  <c r="G18" i="1"/>
  <c r="G19" i="1" s="1"/>
  <c r="G20" i="1" s="1"/>
  <c r="I27" i="1"/>
  <c r="M22" i="1"/>
  <c r="N21" i="1"/>
  <c r="N22" i="1" s="1"/>
  <c r="L19" i="1"/>
  <c r="L20" i="1" s="1"/>
  <c r="F21" i="1"/>
  <c r="AD63" i="1" l="1"/>
  <c r="AB59" i="1"/>
  <c r="O61" i="1"/>
  <c r="AB56" i="1"/>
  <c r="AB60" i="1"/>
  <c r="AB58" i="1"/>
  <c r="AB57" i="1"/>
  <c r="K28" i="1"/>
  <c r="K29" i="1" s="1"/>
  <c r="AD26" i="1"/>
  <c r="G21" i="1"/>
  <c r="G22" i="1" s="1"/>
  <c r="G23" i="1" s="1"/>
  <c r="H25" i="1"/>
  <c r="I28" i="1"/>
  <c r="M23" i="1"/>
  <c r="J25" i="1"/>
  <c r="N23" i="1"/>
  <c r="L21" i="1"/>
  <c r="F22" i="1"/>
  <c r="AB61" i="1" l="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3" i="1" l="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V2" i="1" l="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N30" i="1"/>
  <c r="AC25" i="1"/>
  <c r="AB25" i="1"/>
  <c r="J55" i="1" l="1"/>
  <c r="J56" i="1" s="1"/>
  <c r="J57" i="1" s="1"/>
  <c r="J58" i="1" s="1"/>
  <c r="J59" i="1" s="1"/>
  <c r="J60" i="1" s="1"/>
  <c r="J61" i="1" s="1"/>
  <c r="J62" i="1" s="1"/>
  <c r="U2" i="1"/>
  <c r="I53" i="1"/>
  <c r="H51" i="1"/>
  <c r="H52" i="1" s="1"/>
  <c r="H53" i="1" s="1"/>
  <c r="H54" i="1" s="1"/>
  <c r="H55" i="1" s="1"/>
  <c r="H56" i="1" s="1"/>
  <c r="H57" i="1" s="1"/>
  <c r="H58" i="1" s="1"/>
  <c r="H59" i="1" s="1"/>
  <c r="H60" i="1" s="1"/>
  <c r="H61" i="1" s="1"/>
  <c r="H62" i="1" s="1"/>
  <c r="F46" i="1"/>
  <c r="F47" i="1" s="1"/>
  <c r="F48" i="1" s="1"/>
  <c r="F49" i="1" s="1"/>
  <c r="F50" i="1" s="1"/>
  <c r="G46" i="1"/>
  <c r="K46" i="1"/>
  <c r="AD33" i="1"/>
  <c r="AD32" i="1"/>
  <c r="M32" i="1"/>
  <c r="M33" i="1" s="1"/>
  <c r="L34" i="1"/>
  <c r="AC30" i="1"/>
  <c r="AB30" i="1"/>
  <c r="N31" i="1"/>
  <c r="W46" i="1" l="1"/>
  <c r="W56" i="1"/>
  <c r="W47" i="1"/>
  <c r="W55" i="1"/>
  <c r="W39" i="1"/>
  <c r="W59" i="1"/>
  <c r="W54" i="1"/>
  <c r="W48"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V57" i="1" l="1"/>
  <c r="V63" i="1"/>
  <c r="V61" i="1"/>
  <c r="V62" i="1"/>
  <c r="V58" i="1"/>
  <c r="V60" i="1"/>
  <c r="V56" i="1"/>
  <c r="V59" i="1"/>
  <c r="V46" i="1"/>
  <c r="V43" i="1"/>
  <c r="V40" i="1"/>
  <c r="V47" i="1"/>
  <c r="V45" i="1"/>
  <c r="V50" i="1"/>
  <c r="V53" i="1"/>
  <c r="V55" i="1"/>
  <c r="V49" i="1"/>
  <c r="V44" i="1"/>
  <c r="V52" i="1"/>
  <c r="V48" i="1"/>
  <c r="V42" i="1"/>
  <c r="V51" i="1"/>
  <c r="V39" i="1"/>
  <c r="V41" i="1"/>
  <c r="V54" i="1"/>
  <c r="F52" i="1"/>
  <c r="AD36" i="1"/>
  <c r="G48" i="1"/>
  <c r="K48" i="1"/>
  <c r="L36" i="1"/>
  <c r="M35" i="1"/>
  <c r="AC17" i="1"/>
  <c r="N34" i="1"/>
  <c r="N35" i="1" s="1"/>
  <c r="N36" i="1" s="1"/>
  <c r="N37" i="1" s="1"/>
  <c r="N38" i="1" s="1"/>
  <c r="N39" i="1" s="1"/>
  <c r="N40" i="1" s="1"/>
  <c r="N41" i="1" s="1"/>
  <c r="N42" i="1" s="1"/>
  <c r="AB17" i="1"/>
  <c r="AD37" i="1" l="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S2" i="1" l="1"/>
  <c r="S58" i="1"/>
  <c r="S61" i="1"/>
  <c r="S60" i="1"/>
  <c r="S59" i="1"/>
  <c r="S56" i="1"/>
  <c r="S62" i="1"/>
  <c r="S63" i="1"/>
  <c r="S57" i="1"/>
  <c r="AB38" i="1"/>
  <c r="AB41" i="1"/>
  <c r="AB39" i="1"/>
  <c r="S41" i="1"/>
  <c r="S54" i="1"/>
  <c r="S43" i="1"/>
  <c r="S48" i="1"/>
  <c r="S40" i="1"/>
  <c r="S53" i="1"/>
  <c r="S47" i="1"/>
  <c r="S39" i="1"/>
  <c r="S55" i="1"/>
  <c r="S52" i="1"/>
  <c r="S44" i="1"/>
  <c r="S49" i="1"/>
  <c r="S46" i="1"/>
  <c r="S51" i="1"/>
  <c r="S42" i="1"/>
  <c r="S50" i="1"/>
  <c r="S45" i="1"/>
  <c r="AB42" i="1"/>
  <c r="K51" i="1"/>
  <c r="G50" i="1"/>
  <c r="AD38" i="1"/>
  <c r="AC43" i="1"/>
  <c r="N44" i="1"/>
  <c r="AB43" i="1"/>
  <c r="L38" i="1"/>
  <c r="L39" i="1" s="1"/>
  <c r="AC33" i="1"/>
  <c r="AB33" i="1"/>
  <c r="M37" i="1"/>
  <c r="K52" i="1" l="1"/>
  <c r="K53" i="1" s="1"/>
  <c r="X2" i="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AC47" i="1"/>
  <c r="AB23" i="1"/>
  <c r="AC46" i="1"/>
  <c r="AB47" i="1"/>
  <c r="M41" i="1"/>
  <c r="L41" i="1"/>
  <c r="X56" i="1" l="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T2" i="1" l="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T10" i="1" s="1"/>
  <c r="T6" i="1"/>
  <c r="T9" i="1"/>
  <c r="T11" i="1"/>
  <c r="T22" i="1"/>
  <c r="T60" i="1"/>
  <c r="T55" i="1"/>
  <c r="T24" i="1"/>
  <c r="T29" i="1"/>
  <c r="T43" i="1"/>
  <c r="T45" i="1"/>
  <c r="T49" i="1"/>
  <c r="T35" i="1"/>
  <c r="M51" i="1"/>
  <c r="M52" i="1" s="1"/>
  <c r="M53" i="1" s="1"/>
  <c r="L50" i="1"/>
  <c r="T56" i="1" l="1"/>
  <c r="T44" i="1"/>
  <c r="T23" i="1"/>
  <c r="T30" i="1"/>
  <c r="T5" i="1"/>
  <c r="T18" i="1"/>
  <c r="T34" i="1"/>
  <c r="T53" i="1"/>
  <c r="T61" i="1"/>
  <c r="T27" i="1"/>
  <c r="T50" i="1"/>
  <c r="T51" i="1"/>
  <c r="T57" i="1"/>
  <c r="T4" i="1"/>
  <c r="T3" i="1"/>
  <c r="T13" i="1"/>
  <c r="T12" i="1"/>
  <c r="T21" i="1"/>
  <c r="T28" i="1"/>
  <c r="T25" i="1"/>
  <c r="T36" i="1"/>
  <c r="T46" i="1"/>
  <c r="T58" i="1"/>
  <c r="T33" i="1"/>
  <c r="T16" i="1"/>
  <c r="T42" i="1"/>
  <c r="T17" i="1"/>
  <c r="T19" i="1"/>
  <c r="T39" i="1"/>
  <c r="T47" i="1"/>
  <c r="T31" i="1"/>
  <c r="T26" i="1"/>
  <c r="T37" i="1"/>
  <c r="T48" i="1"/>
  <c r="T15" i="1"/>
  <c r="T20" i="1"/>
  <c r="T54" i="1"/>
  <c r="T59" i="1"/>
  <c r="T40" i="1"/>
  <c r="T32" i="1"/>
  <c r="T14" i="1"/>
  <c r="T52" i="1"/>
  <c r="T8" i="1"/>
  <c r="T62" i="1"/>
  <c r="T41" i="1"/>
  <c r="T7" i="1"/>
  <c r="T38" i="1"/>
  <c r="T63" i="1"/>
  <c r="M54" i="1"/>
  <c r="M55" i="1" s="1"/>
  <c r="L51" i="1"/>
  <c r="L52" i="1" s="1"/>
  <c r="L53" i="1" s="1"/>
  <c r="M56" i="1" l="1"/>
  <c r="M57" i="1" s="1"/>
  <c r="L54" i="1"/>
  <c r="M58" i="1" l="1"/>
  <c r="Z2" i="1"/>
  <c r="M59" i="1"/>
  <c r="M60" i="1" s="1"/>
  <c r="L55" i="1"/>
  <c r="L56" i="1" s="1"/>
  <c r="L57" i="1" s="1"/>
  <c r="L58" i="1" s="1"/>
  <c r="L59" i="1" s="1"/>
  <c r="L60" i="1" s="1"/>
  <c r="L61" i="1" s="1"/>
  <c r="L62" i="1" s="1"/>
  <c r="M61" i="1" l="1"/>
  <c r="Y61" i="1"/>
  <c r="Y58" i="1"/>
  <c r="Y57" i="1"/>
  <c r="Y56" i="1"/>
  <c r="Y63" i="1"/>
  <c r="Y59" i="1"/>
  <c r="Y60" i="1"/>
  <c r="Y62" i="1"/>
  <c r="Y20" i="1"/>
  <c r="M62" i="1" l="1"/>
  <c r="Z5" i="1" s="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Z62" i="1" l="1"/>
  <c r="Z15" i="1"/>
  <c r="Z19" i="1"/>
  <c r="Z52" i="1"/>
  <c r="Z11" i="1"/>
  <c r="Z22" i="1"/>
  <c r="Z44" i="1"/>
  <c r="Z40" i="1"/>
  <c r="Z45" i="1"/>
  <c r="Z4" i="1"/>
  <c r="Z16" i="1"/>
  <c r="Z63" i="1"/>
  <c r="Z61" i="1"/>
  <c r="Z38" i="1"/>
  <c r="Z9" i="1"/>
  <c r="Z59" i="1"/>
  <c r="Z43" i="1"/>
  <c r="Z24" i="1"/>
  <c r="Z58" i="1"/>
  <c r="Z29" i="1"/>
  <c r="Z3" i="1"/>
  <c r="Z6" i="1"/>
  <c r="Z35" i="1"/>
  <c r="Z17" i="1"/>
  <c r="Z42" i="1"/>
  <c r="Z31" i="1"/>
  <c r="Z37" i="1"/>
  <c r="Z13" i="1"/>
  <c r="Z10" i="1"/>
  <c r="Z12" i="1"/>
  <c r="Z30" i="1"/>
  <c r="Z49" i="1"/>
  <c r="Z18" i="1"/>
  <c r="Z21" i="1"/>
  <c r="Z57" i="1"/>
  <c r="Z46" i="1"/>
  <c r="Z34" i="1"/>
  <c r="Z23" i="1"/>
  <c r="Z60" i="1"/>
  <c r="Z27" i="1"/>
  <c r="Z8" i="1"/>
  <c r="Z33" i="1"/>
  <c r="Z50" i="1"/>
  <c r="Z48" i="1"/>
  <c r="Z55" i="1"/>
  <c r="Z56" i="1"/>
  <c r="Z7" i="1"/>
  <c r="Z53" i="1"/>
  <c r="Z28" i="1"/>
  <c r="Z47" i="1"/>
  <c r="Z51" i="1"/>
  <c r="Z36" i="1"/>
  <c r="Z20" i="1"/>
  <c r="Z32" i="1"/>
  <c r="Z54" i="1"/>
  <c r="Z25" i="1"/>
  <c r="Z14" i="1"/>
  <c r="Z26" i="1"/>
  <c r="Z39" i="1"/>
  <c r="Z4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<sst xmlns="http://schemas.openxmlformats.org/spreadsheetml/2006/main" count="806" uniqueCount="501">
  <si>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</si>
  <si>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</si>
  <si>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</si>
  <si>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</si>
  <si>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</si>
  <si>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</si>
  <si>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</si>
  <si>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</si>
  <si>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</si>
  <si>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</si>
  <si>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</si>
  <si>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</si>
  <si>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</si>
  <si>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</si>
  <si>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</si>
  <si>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</si>
  <si>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</si>
  <si>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</si>
  <si>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</si>
  <si>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</si>
  <si>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</si>
  <si>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</si>
  <si>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</si>
  <si>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</si>
  <si>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</si>
  <si>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</si>
  <si>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</si>
  <si>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</si>
  <si>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</si>
  <si>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</si>
  <si>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</si>
  <si>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</si>
  <si>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</si>
  <si>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</si>
  <si>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</si>
  <si>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</si>
  <si>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</si>
  <si>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</si>
  <si>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</si>
  <si>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</si>
  <si>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</si>
  <si>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</si>
  <si>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</si>
  <si>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</si>
  <si>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</si>
  <si>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</si>
  <si>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</si>
  <si>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</si>
  <si>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</si>
  <si>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</si>
  <si>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</si>
  <si>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</si>
  <si>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</si>
  <si>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</si>
  <si>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</si>
  <si>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</si>
  <si>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</si>
  <si>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</si>
  <si>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</si>
  <si>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</si>
  <si>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</si>
  <si>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</si>
  <si>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</si>
  <si>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</si>
  <si>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</si>
  <si>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</si>
  <si>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</si>
  <si>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</si>
  <si>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</si>
  <si>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</si>
  <si>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</si>
  <si>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</si>
  <si>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</si>
  <si>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</si>
  <si>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</si>
  <si>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</si>
  <si>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</si>
  <si>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</si>
  <si>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</si>
  <si>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</si>
  <si>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</si>
  <si>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</si>
  <si>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</si>
  <si>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</si>
  <si>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</si>
  <si>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</si>
  <si>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</si>
  <si>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</si>
  <si>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</si>
  <si>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</si>
  <si>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</si>
  <si>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</si>
  <si>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</si>
  <si>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</si>
  <si>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</si>
  <si>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</si>
  <si>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</si>
  <si>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</si>
  <si>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</si>
  <si>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</si>
  <si>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</si>
  <si>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</si>
  <si>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</si>
  <si>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</si>
  <si>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</si>
  <si>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</si>
  <si>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</si>
  <si>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</si>
  <si>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</si>
  <si>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</si>
  <si>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</si>
  <si>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</si>
  <si>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</si>
  <si>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</si>
  <si>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</si>
  <si>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</si>
  <si>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</si>
  <si>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</si>
  <si>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</si>
  <si>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</si>
  <si>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</si>
  <si>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</si>
  <si>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</si>
  <si>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</si>
  <si>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</si>
  <si>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</si>
  <si>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</si>
  <si>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</si>
  <si>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</si>
  <si>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</si>
  <si>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</si>
  <si>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</si>
  <si>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</si>
  <si>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</si>
  <si>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</si>
  <si>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</si>
  <si>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</si>
  <si>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</si>
  <si>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</si>
  <si>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</si>
  <si>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</si>
  <si>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</si>
  <si>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</si>
  <si>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</si>
  <si>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</si>
  <si>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</si>
  <si>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</si>
  <si>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</si>
  <si>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</si>
  <si>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</si>
  <si>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</si>
  <si>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</si>
  <si>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</si>
  <si>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</si>
  <si>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</si>
  <si>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</si>
  <si>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</si>
  <si>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</si>
  <si>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</si>
  <si>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</si>
  <si>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</si>
  <si>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</si>
  <si>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</si>
  <si>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</si>
  <si>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</si>
  <si>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</si>
  <si>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</si>
  <si>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</si>
  <si>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</si>
  <si>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</si>
  <si>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</si>
  <si>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</si>
  <si>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</si>
  <si>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</si>
  <si>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</si>
  <si>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</si>
  <si>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</si>
  <si>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</si>
  <si>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</si>
  <si>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</si>
  <si>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</si>
  <si>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</si>
  <si>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</si>
  <si>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</si>
  <si>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</si>
  <si>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</si>
  <si>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</si>
  <si>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</si>
  <si>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</si>
  <si>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</si>
  <si>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</si>
  <si>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</si>
  <si>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</si>
  <si>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</si>
  <si>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</si>
  <si>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</si>
  <si>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</si>
  <si>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</si>
  <si>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</si>
  <si>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</si>
  <si>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</si>
  <si>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</si>
  <si>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</si>
  <si>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</si>
  <si>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</si>
  <si>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</si>
  <si>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</si>
  <si>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</si>
  <si>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</si>
  <si>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</si>
  <si>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</si>
  <si>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</si>
  <si>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</si>
  <si>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</si>
  <si>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</si>
  <si>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</si>
  <si>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</si>
  <si>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</si>
  <si>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</si>
  <si>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</si>
  <si>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</si>
  <si>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</si>
  <si>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</si>
  <si>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</si>
  <si>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</si>
  <si>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</si>
  <si>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</si>
  <si>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</si>
  <si>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</si>
  <si>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</si>
  <si>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</si>
  <si>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</si>
  <si>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</si>
  <si>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</si>
  <si>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</si>
  <si>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</si>
  <si>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</si>
  <si>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</si>
  <si>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</si>
  <si>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</si>
  <si>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</si>
  <si>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</si>
  <si>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</si>
  <si>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</si>
  <si>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</si>
  <si>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</si>
  <si>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</si>
  <si>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</si>
  <si>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</si>
  <si>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</si>
  <si>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</si>
  <si>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</si>
  <si>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</si>
  <si>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</si>
  <si>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</si>
  <si>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</si>
  <si>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</si>
  <si>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</si>
  <si>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</si>
  <si>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</si>
  <si>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</si>
  <si>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</si>
  <si>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</si>
  <si>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</si>
  <si>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</si>
  <si>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</si>
  <si>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</si>
  <si>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</si>
  <si>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</si>
  <si>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</si>
  <si>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</si>
  <si>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</si>
  <si>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</si>
  <si>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</si>
  <si>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</si>
  <si>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</si>
  <si>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</si>
  <si>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</si>
  <si>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</si>
  <si>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</si>
  <si>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</si>
  <si>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</si>
  <si>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</si>
  <si>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</si>
  <si>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</si>
  <si>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</si>
  <si>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</si>
  <si>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</si>
  <si>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</si>
  <si>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</si>
  <si>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</si>
  <si>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</si>
  <si>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</si>
  <si>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</si>
  <si>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</si>
  <si>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</si>
  <si>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</si>
  <si>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</si>
  <si>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</si>
  <si>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</si>
  <si>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</si>
  <si>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</si>
  <si>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</si>
  <si>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</si>
  <si>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</si>
  <si>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</si>
  <si>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</si>
  <si>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</si>
  <si>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</si>
  <si>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</si>
  <si>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</si>
  <si>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</si>
  <si>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</si>
  <si>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</si>
  <si>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</si>
  <si>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</si>
  <si>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</si>
  <si>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</si>
  <si>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</si>
  <si>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</si>
  <si>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</si>
  <si>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</si>
  <si>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</si>
  <si>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</si>
  <si>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</si>
  <si>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</si>
  <si>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</si>
  <si>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</si>
  <si>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</si>
  <si>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</si>
  <si>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</si>
  <si>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</si>
  <si>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</si>
  <si>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</si>
  <si>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</si>
  <si>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</si>
  <si>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</si>
  <si>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</si>
  <si>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</si>
  <si>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</si>
  <si>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</si>
  <si>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</si>
  <si>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</si>
  <si>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</si>
  <si>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</si>
  <si>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</si>
  <si>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</si>
  <si>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</si>
  <si>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</si>
  <si>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</si>
  <si>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</si>
  <si>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</si>
  <si>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</si>
  <si>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</si>
  <si>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</si>
  <si>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</si>
  <si>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</si>
  <si>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</si>
  <si>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</si>
  <si>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</si>
  <si>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</si>
  <si>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</si>
  <si>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</si>
  <si>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</si>
  <si>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</si>
  <si>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</si>
  <si>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</si>
  <si>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</si>
  <si>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</si>
  <si>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</si>
  <si>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</si>
  <si>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</si>
  <si>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</si>
  <si>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</si>
  <si>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</si>
  <si>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</si>
  <si>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</si>
  <si>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</si>
  <si>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</si>
  <si>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</si>
  <si>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</si>
  <si>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</si>
  <si>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</si>
  <si>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</si>
  <si>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</si>
  <si>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</si>
  <si>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</si>
  <si>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</si>
  <si>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</si>
  <si>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</si>
  <si>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</si>
  <si>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</si>
  <si>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</si>
  <si>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</si>
  <si>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</si>
  <si>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</si>
  <si>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</si>
  <si>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</si>
  <si>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</si>
  <si>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</si>
  <si>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</si>
  <si>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</si>
  <si>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</si>
  <si>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</si>
  <si>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</si>
  <si>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</si>
  <si>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</si>
  <si>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</si>
  <si>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</si>
  <si>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</si>
  <si>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</si>
  <si>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</si>
  <si>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</si>
  <si>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</si>
  <si>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</si>
  <si>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</si>
  <si>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</si>
  <si>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</si>
  <si>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</si>
  <si>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</si>
  <si>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</si>
  <si>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</si>
  <si>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</si>
  <si>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</si>
  <si>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</si>
  <si>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</si>
  <si>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</si>
  <si>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</si>
  <si>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</si>
  <si>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</si>
  <si>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</si>
  <si>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</si>
  <si>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</si>
  <si>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</si>
  <si>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</si>
  <si>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</si>
  <si>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</si>
  <si>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</si>
  <si>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</si>
  <si>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</si>
  <si>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</si>
  <si>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</si>
  <si>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</si>
  <si>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</si>
  <si>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</si>
  <si>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</si>
  <si>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</si>
  <si>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</si>
  <si>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</si>
  <si>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</si>
  <si>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</si>
  <si>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</si>
  <si>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</si>
  <si>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</si>
  <si>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</si>
  <si>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</si>
  <si>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</si>
  <si>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</si>
  <si>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</si>
  <si>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</si>
  <si>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</si>
  <si>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</si>
  <si>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</si>
  <si>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</si>
  <si>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</si>
  <si>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</si>
  <si>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</si>
  <si>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</si>
  <si>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</si>
  <si>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</si>
  <si>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</si>
  <si>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</si>
  <si>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</si>
  <si>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</si>
  <si>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</si>
  <si>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</si>
  <si>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</si>
  <si>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</si>
  <si>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2.0 - 12</t>
  </si>
  <si>
    <t>2.5 - 12</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</si>
  <si>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</si>
  <si>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</si>
  <si>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</si>
  <si>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</si>
  <si>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</si>
  <si>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</si>
  <si>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</si>
  <si>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</si>
  <si>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100 ml</t>
  </si>
  <si>
    <t>Правый</t>
  </si>
  <si>
    <t>Пичугина Т.Н.</t>
  </si>
  <si>
    <t>16:42</t>
  </si>
  <si>
    <t>кальциноз, проходим, неровности контуров</t>
  </si>
  <si>
    <t xml:space="preserve">кальциноза на протяжении проксимального и среднего сегментов, неровнсоти контуров проксимального сегмента, на фоне выраженной извитости среднего сегмента кальцинированный протяжённый стеноз до 50%, на границе среднего и дистального сегмента на фоне стеноза (из-за тромба корректно определить степень стенозирования не представляется возможным) определяется пристеночный тромб, TTG3. Антеградный кровоток по дистальному сегменту TIMI 0. Коллатеральный кровоток в дистальный сегмент не определяется. </t>
  </si>
  <si>
    <t>локтевой</t>
  </si>
  <si>
    <t xml:space="preserve">пролонгированный стеноз проксимального сегмента до 50%, неровности контуров дистального сегмента . Антеградный кровоток TIMI III. </t>
  </si>
  <si>
    <t>кальциноза на протяжении проксимального и среднего сегментов, стеноз проксимального сегмента 40%, пролонгированный стеноз на протяжении среднего сегмента 30%, неровности контуров ЗМЖВ. Антеградный кровоток TIMI III.</t>
  </si>
  <si>
    <t>С учётом клинических данных совместно с деж.кардиологом принято решение  о выполнении экстренной реваскуляризации бассейна ПНА.</t>
  </si>
  <si>
    <t>50 ml</t>
  </si>
  <si>
    <t>1. Контроль места пункции, повязка  на руке до 6 ч. 2) контроль креатинина на 10 и 11.02.23!Диализ!</t>
  </si>
  <si>
    <t>Устье ствола ЛКА катетеризировано проводниковым катетером Launcher EBU 3,5 6Fr. Коронарные проводники Sion blue и Fielder (для формирования поддежки гайд катетера) заведены в дистальный сегмент ПНА и ОА. Аспирационным катетером hunter предприняты неоднократные  попытки аспирации тромба, аспирировать не удалось, антеградный кровоток за зоной тромба восстановлен до TIMI I. Принято решение  выполнить прямое стентирование зоны локации пристеночного тромба. Так же предприняты множественные попытки заведения DES, Resolute Integtity 2.5-22 через извитой кальцинированнй участок средего сегмента ПНА в зону пристеночного тромба. Попытки безуспешны. Стент не имплантирован. На контрольных съёмках  ангиографический результат не достигнут, ангиографическая картина после попытки ЧКВ в сравнении с КАГ без отрицатильной динамики. Пациентка траснпортируется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</si>
</sst>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0"/>
      <color theme="1"/>
      <name val="Arial Narrow"/>
      <family val="2"/>
      <charset val="204"/>
    </font>
    <font>
      <sz val="11"/>
      <color theme="1"/>
      <name val="Arial Narrow"/>
      <family val="2"/>
      <charset val="204"/>
    </font>
    <font>
      <sz val="9"/>
      <color theme="1"/>
      <name val="Arial Narrow"/>
      <family val="2"/>
      <charset val="204"/>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theme="4" tint="0.59999389629810485"/>
        <bgColor indexed="65"/>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9">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xf numFmtId="0" fontId="2" fillId="10" borderId="0" applyNumberFormat="0" applyBorder="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2" fillId="10" borderId="0" xfId="8" applyAlignment="1">
      <alignment horizontal="justify" vertical="justify" wrapText="1"/>
    </xf>
    <xf numFmtId="0" fontId="2" fillId="10" borderId="0" xfId="8" applyAlignment="1">
      <alignment horizontal="fill" vertical="center"/>
    </xf>
    <xf numFmtId="0" fontId="16" fillId="10" borderId="0" xfId="8" applyFont="1" applyAlignment="1">
      <alignment horizontal="justify" vertical="justify" wrapText="1"/>
    </xf>
    <xf numFmtId="0" fontId="1" fillId="0" borderId="0" xfId="0" applyFont="1"/>
    <xf numFmtId="0" fontId="59" fillId="0" borderId="0" xfId="0" applyFont="1" applyBorder="1" applyAlignment="1" applyProtection="1">
      <alignment horizontal="justify" vertical="top" wrapText="1"/>
      <protection locked="0"/>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60" fillId="0" borderId="0" xfId="0" applyFont="1" applyBorder="1" applyAlignment="1" applyProtection="1">
      <alignment horizontal="justify" vertical="top" wrapText="1"/>
      <protection locked="0"/>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Border="1" applyAlignment="1" applyProtection="1">
      <alignment horizontal="justify" vertical="top" wrapText="1"/>
      <protection locked="0"/>
    </xf>
    <xf numFmtId="0" fontId="63" fillId="0" borderId="0"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Border="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5" fillId="0" borderId="5" xfId="0" applyFont="1" applyBorder="1" applyAlignment="1" applyProtection="1">
      <alignment horizontal="justify" vertical="top" wrapText="1"/>
      <protection locked="0"/>
    </xf>
    <xf numFmtId="0" fontId="65" fillId="0" borderId="11" xfId="0" applyFont="1" applyBorder="1" applyAlignment="1" applyProtection="1">
      <alignment horizontal="justify" vertical="top" wrapText="1"/>
      <protection locked="0"/>
    </xf>
    <xf numFmtId="0" fontId="65" fillId="0" borderId="0" xfId="0" applyFont="1" applyBorder="1" applyAlignment="1" applyProtection="1">
      <alignment horizontal="justify" vertical="top" wrapText="1"/>
      <protection locked="0"/>
    </xf>
    <xf numFmtId="0" fontId="65" fillId="0" borderId="13" xfId="0" applyFont="1" applyBorder="1" applyAlignment="1" applyProtection="1">
      <alignment horizontal="justify" vertical="top" wrapText="1"/>
      <protection locked="0"/>
    </xf>
    <xf numFmtId="0" fontId="65" fillId="0" borderId="3" xfId="0" applyFont="1" applyBorder="1" applyAlignment="1" applyProtection="1">
      <alignment horizontal="justify" vertical="top" wrapText="1"/>
      <protection locked="0"/>
    </xf>
    <xf numFmtId="0" fontId="65"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Border="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0" fillId="0" borderId="0" xfId="0" applyFont="1" applyBorder="1" applyAlignment="1" applyProtection="1">
      <alignment horizontal="justify" vertical="top"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66" fillId="0" borderId="5" xfId="0" applyFont="1" applyBorder="1" applyAlignment="1" applyProtection="1">
      <alignment horizontal="justify" vertical="top" wrapText="1"/>
      <protection locked="0"/>
    </xf>
  </cellXfs>
  <cellStyles count="9">
    <cellStyle name="1" xfId="1"/>
    <cellStyle name="20% — акцент2" xfId="4" builtinId="34"/>
    <cellStyle name="20% — акцент3" xfId="6" builtinId="38"/>
    <cellStyle name="20% — акцент6" xfId="5" builtinId="50"/>
    <cellStyle name="40% — акцент1" xfId="8" builtinId="31"/>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36</xdr:row>
      <xdr:rowOff>161924</xdr:rowOff>
    </xdr:from>
    <xdr:to>
      <xdr:col>3</xdr:col>
      <xdr:colOff>4393</xdr:colOff>
      <xdr:row>48</xdr:row>
      <xdr:rowOff>171449</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124699"/>
          <a:ext cx="3012390" cy="2200275"/>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63" totalsRowShown="0">
  <sortState ref="A2:C63">
    <sortCondition ref="B2:B63"/>
    <sortCondition ref="C2:C63"/>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3"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6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20:B87" totalsRowShown="0">
  <autoFilter ref="A20:B87"/>
  <sortState ref="A21:B87">
    <sortCondition ref="A21:A87"/>
    <sortCondition ref="B21:B87"/>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4" zoomScaleNormal="100" zoomScaleSheetLayoutView="100" zoomScalePageLayoutView="90" workbookViewId="0">
      <selection activeCell="K28" sqref="K2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11" t="s">
        <v>276</v>
      </c>
      <c r="B6" s="212"/>
      <c r="C6" s="212"/>
      <c r="D6" s="212"/>
      <c r="E6" s="212"/>
      <c r="F6" s="212"/>
      <c r="G6" s="212"/>
      <c r="H6" s="213"/>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44966</v>
      </c>
      <c r="C8" s="60"/>
      <c r="D8" s="21" t="s">
        <v>248</v>
      </c>
      <c r="E8" s="34"/>
      <c r="F8" s="34"/>
      <c r="G8" s="22"/>
      <c r="H8" s="23"/>
    </row>
    <row r="9" spans="1:8" ht="15.6" customHeight="1">
      <c r="A9" s="26" t="s">
        <v>256</v>
      </c>
      <c r="B9" s="27">
        <v>0.8125</v>
      </c>
      <c r="C9" s="60"/>
      <c r="D9" s="115" t="s">
        <v>234</v>
      </c>
      <c r="E9" s="111"/>
      <c r="F9" s="111"/>
      <c r="G9" s="28" t="s">
        <v>225</v>
      </c>
      <c r="H9" s="30"/>
    </row>
    <row r="10" spans="1:8" ht="15.6" customHeight="1" thickBot="1">
      <c r="A10" s="99" t="s">
        <v>257</v>
      </c>
      <c r="B10" s="100">
        <v>0.81944444444444453</v>
      </c>
      <c r="C10" s="61"/>
      <c r="D10" s="116" t="s">
        <v>235</v>
      </c>
      <c r="E10" s="112"/>
      <c r="F10" s="112"/>
      <c r="G10" s="29" t="s">
        <v>230</v>
      </c>
      <c r="H10" s="31"/>
    </row>
    <row r="11" spans="1:8" ht="18" thickTop="1" thickBot="1">
      <c r="A11" s="106" t="s">
        <v>255</v>
      </c>
      <c r="B11" s="107" t="s">
        <v>490</v>
      </c>
      <c r="C11" s="62"/>
      <c r="D11" s="116" t="s">
        <v>232</v>
      </c>
      <c r="E11" s="112"/>
      <c r="F11" s="112"/>
      <c r="G11" s="29" t="s">
        <v>370</v>
      </c>
      <c r="H11" s="31"/>
    </row>
    <row r="12" spans="1:8" ht="16.5" thickTop="1">
      <c r="A12" s="97" t="s">
        <v>8</v>
      </c>
      <c r="B12" s="98">
        <v>19087</v>
      </c>
      <c r="C12" s="63"/>
      <c r="D12" s="116" t="s">
        <v>369</v>
      </c>
      <c r="E12" s="112"/>
      <c r="F12" s="112"/>
      <c r="G12" s="29" t="s">
        <v>466</v>
      </c>
      <c r="H12" s="31"/>
    </row>
    <row r="13" spans="1:8" ht="15.75">
      <c r="A13" s="20" t="s">
        <v>10</v>
      </c>
      <c r="B13" s="35">
        <f>DATEDIF(B12,B8,"y")</f>
        <v>70</v>
      </c>
      <c r="C13" s="63"/>
      <c r="D13" s="116"/>
      <c r="E13" s="112"/>
      <c r="F13" s="112"/>
      <c r="G13" s="29"/>
      <c r="H13" s="31"/>
    </row>
    <row r="14" spans="1:8" ht="15.75">
      <c r="A14" s="20" t="s">
        <v>12</v>
      </c>
      <c r="B14" s="24">
        <v>2238</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382</v>
      </c>
      <c r="C16" s="18"/>
      <c r="D16" s="41"/>
      <c r="E16" s="41"/>
      <c r="F16" s="41"/>
      <c r="G16" s="159" t="s">
        <v>491</v>
      </c>
      <c r="H16" s="117">
        <v>941</v>
      </c>
    </row>
    <row r="17" spans="1:8" ht="14.45" customHeight="1">
      <c r="A17" s="45"/>
      <c r="B17" s="36"/>
      <c r="C17" s="36"/>
      <c r="D17" s="105"/>
      <c r="E17" s="105"/>
      <c r="F17" s="105"/>
      <c r="G17" s="36"/>
      <c r="H17" s="46"/>
    </row>
    <row r="18" spans="1:8" ht="14.45" customHeight="1">
      <c r="A18" s="65" t="s">
        <v>251</v>
      </c>
      <c r="B18" s="104" t="s">
        <v>489</v>
      </c>
      <c r="C18" s="18"/>
      <c r="D18" s="33" t="s">
        <v>273</v>
      </c>
      <c r="E18" s="33"/>
      <c r="F18" s="33"/>
      <c r="G18" s="101" t="s">
        <v>252</v>
      </c>
      <c r="H18" s="102" t="s">
        <v>494</v>
      </c>
    </row>
    <row r="19" spans="1:8" ht="14.45" customHeight="1">
      <c r="A19" s="45"/>
      <c r="B19" s="36"/>
      <c r="C19" s="36"/>
      <c r="D19" s="39"/>
      <c r="E19" s="39"/>
      <c r="F19" s="39"/>
      <c r="G19" s="36"/>
      <c r="H19" s="46"/>
    </row>
    <row r="20" spans="1:8" ht="14.45" customHeight="1">
      <c r="A20" s="65" t="s">
        <v>275</v>
      </c>
      <c r="B20" s="214" t="s">
        <v>492</v>
      </c>
      <c r="C20" s="215"/>
      <c r="D20" s="215"/>
      <c r="E20" s="215"/>
      <c r="F20" s="215"/>
      <c r="G20" s="215"/>
      <c r="H20" s="216"/>
    </row>
    <row r="21" spans="1:8">
      <c r="A21" s="66"/>
      <c r="B21" s="217"/>
      <c r="C21" s="217"/>
      <c r="D21" s="217"/>
      <c r="E21" s="217"/>
      <c r="F21" s="217"/>
      <c r="G21" s="217"/>
      <c r="H21" s="218"/>
    </row>
    <row r="22" spans="1:8" ht="15.6" customHeight="1">
      <c r="A22" s="67" t="s">
        <v>334</v>
      </c>
      <c r="B22" s="251" t="s">
        <v>493</v>
      </c>
      <c r="C22" s="219"/>
      <c r="D22" s="219"/>
      <c r="E22" s="219"/>
      <c r="F22" s="219"/>
      <c r="G22" s="219"/>
      <c r="H22" s="220"/>
    </row>
    <row r="23" spans="1:8" ht="14.45" customHeight="1">
      <c r="A23" s="43"/>
      <c r="B23" s="221"/>
      <c r="C23" s="221"/>
      <c r="D23" s="221"/>
      <c r="E23" s="221"/>
      <c r="F23" s="221"/>
      <c r="G23" s="221"/>
      <c r="H23" s="222"/>
    </row>
    <row r="24" spans="1:8" ht="14.45" customHeight="1">
      <c r="A24" s="68"/>
      <c r="B24" s="221"/>
      <c r="C24" s="221"/>
      <c r="D24" s="221"/>
      <c r="E24" s="221"/>
      <c r="F24" s="221"/>
      <c r="G24" s="221"/>
      <c r="H24" s="222"/>
    </row>
    <row r="25" spans="1:8" ht="14.45" customHeight="1">
      <c r="A25" s="43"/>
      <c r="B25" s="221"/>
      <c r="C25" s="221"/>
      <c r="D25" s="221"/>
      <c r="E25" s="221"/>
      <c r="F25" s="221"/>
      <c r="G25" s="221"/>
      <c r="H25" s="222"/>
    </row>
    <row r="26" spans="1:8" ht="14.45" customHeight="1">
      <c r="A26" s="45"/>
      <c r="B26" s="223"/>
      <c r="C26" s="223"/>
      <c r="D26" s="223"/>
      <c r="E26" s="223"/>
      <c r="F26" s="223"/>
      <c r="G26" s="223"/>
      <c r="H26" s="224"/>
    </row>
    <row r="27" spans="1:8" ht="14.45" customHeight="1">
      <c r="A27" s="67" t="s">
        <v>335</v>
      </c>
      <c r="B27" s="225" t="s">
        <v>495</v>
      </c>
      <c r="C27" s="225"/>
      <c r="D27" s="225"/>
      <c r="E27" s="225"/>
      <c r="F27" s="225"/>
      <c r="G27" s="225"/>
      <c r="H27" s="226"/>
    </row>
    <row r="28" spans="1:8" ht="15.6" customHeight="1">
      <c r="A28" s="43"/>
      <c r="B28" s="227"/>
      <c r="C28" s="227"/>
      <c r="D28" s="227"/>
      <c r="E28" s="227"/>
      <c r="F28" s="227"/>
      <c r="G28" s="227"/>
      <c r="H28" s="228"/>
    </row>
    <row r="29" spans="1:8" ht="14.45" customHeight="1">
      <c r="A29" s="43"/>
      <c r="B29" s="227"/>
      <c r="C29" s="227"/>
      <c r="D29" s="227"/>
      <c r="E29" s="227"/>
      <c r="F29" s="227"/>
      <c r="G29" s="227"/>
      <c r="H29" s="228"/>
    </row>
    <row r="30" spans="1:8" ht="14.45" customHeight="1">
      <c r="A30" s="37"/>
      <c r="B30" s="227"/>
      <c r="C30" s="227"/>
      <c r="D30" s="227"/>
      <c r="E30" s="227"/>
      <c r="F30" s="227"/>
      <c r="G30" s="227"/>
      <c r="H30" s="228"/>
    </row>
    <row r="31" spans="1:8" ht="14.45" customHeight="1">
      <c r="A31" s="38"/>
      <c r="B31" s="229"/>
      <c r="C31" s="229"/>
      <c r="D31" s="229"/>
      <c r="E31" s="229"/>
      <c r="F31" s="229"/>
      <c r="G31" s="229"/>
      <c r="H31" s="230"/>
    </row>
    <row r="32" spans="1:8" ht="14.45" customHeight="1">
      <c r="A32" s="67" t="s">
        <v>336</v>
      </c>
      <c r="B32" s="225" t="s">
        <v>496</v>
      </c>
      <c r="C32" s="225"/>
      <c r="D32" s="225"/>
      <c r="E32" s="225"/>
      <c r="F32" s="225"/>
      <c r="G32" s="225"/>
      <c r="H32" s="226"/>
    </row>
    <row r="33" spans="1:8" ht="14.45" customHeight="1">
      <c r="A33" s="43"/>
      <c r="B33" s="227"/>
      <c r="C33" s="227"/>
      <c r="D33" s="227"/>
      <c r="E33" s="227"/>
      <c r="F33" s="227"/>
      <c r="G33" s="227"/>
      <c r="H33" s="228"/>
    </row>
    <row r="34" spans="1:8" ht="15.6" customHeight="1">
      <c r="A34" s="43"/>
      <c r="B34" s="227"/>
      <c r="C34" s="227"/>
      <c r="D34" s="227"/>
      <c r="E34" s="227"/>
      <c r="F34" s="227"/>
      <c r="G34" s="227"/>
      <c r="H34" s="228"/>
    </row>
    <row r="35" spans="1:8" ht="14.45" customHeight="1">
      <c r="A35" s="43"/>
      <c r="B35" s="227"/>
      <c r="C35" s="227"/>
      <c r="D35" s="227"/>
      <c r="E35" s="227"/>
      <c r="F35" s="227"/>
      <c r="G35" s="227"/>
      <c r="H35" s="228"/>
    </row>
    <row r="36" spans="1:8" ht="15.6" customHeight="1">
      <c r="A36" s="151"/>
      <c r="B36" s="227"/>
      <c r="C36" s="227"/>
      <c r="D36" s="227"/>
      <c r="E36" s="227"/>
      <c r="F36" s="227"/>
      <c r="G36" s="227"/>
      <c r="H36" s="228"/>
    </row>
    <row r="37" spans="1:8" ht="14.45" customHeight="1">
      <c r="A37" s="43"/>
      <c r="B37" s="146"/>
      <c r="C37" s="18"/>
      <c r="D37" s="207" t="str">
        <f>IF($A$6=Вмешательства!$D$3,Вмешательства!$N$2,"")</f>
        <v/>
      </c>
      <c r="E37" s="207"/>
      <c r="F37" s="147"/>
      <c r="G37" s="147"/>
      <c r="H37" s="152"/>
    </row>
    <row r="38" spans="1:8" ht="14.45" customHeight="1">
      <c r="A38" s="43"/>
      <c r="B38" s="146"/>
      <c r="C38" s="153"/>
      <c r="D38" s="208"/>
      <c r="E38" s="209"/>
      <c r="F38" s="209"/>
      <c r="G38" s="209"/>
      <c r="H38" s="210"/>
    </row>
    <row r="39" spans="1:8" ht="14.45" customHeight="1">
      <c r="A39" s="40"/>
      <c r="B39" s="147"/>
      <c r="C39" s="153"/>
      <c r="D39" s="209"/>
      <c r="E39" s="209"/>
      <c r="F39" s="209"/>
      <c r="G39" s="209"/>
      <c r="H39" s="210"/>
    </row>
    <row r="40" spans="1:8" ht="14.45" customHeight="1">
      <c r="A40" s="40"/>
      <c r="B40" s="147"/>
      <c r="C40" s="153"/>
      <c r="D40" s="209"/>
      <c r="E40" s="209"/>
      <c r="F40" s="209"/>
      <c r="G40" s="209"/>
      <c r="H40" s="210"/>
    </row>
    <row r="41" spans="1:8" ht="14.45" customHeight="1">
      <c r="A41" s="40"/>
      <c r="B41" s="147"/>
      <c r="C41" s="153"/>
      <c r="D41" s="209"/>
      <c r="E41" s="209"/>
      <c r="F41" s="209"/>
      <c r="G41" s="209"/>
      <c r="H41" s="210"/>
    </row>
    <row r="42" spans="1:8" ht="14.45" customHeight="1">
      <c r="A42" s="40"/>
      <c r="B42" s="147"/>
      <c r="C42" s="154"/>
      <c r="D42" s="157" t="s">
        <v>250</v>
      </c>
      <c r="E42" s="47"/>
      <c r="F42" s="47"/>
      <c r="G42" s="47"/>
      <c r="H42" s="69"/>
    </row>
    <row r="43" spans="1:8" ht="14.45" customHeight="1">
      <c r="A43" s="40"/>
      <c r="B43" s="147"/>
      <c r="C43" s="155"/>
      <c r="D43" s="204" t="s">
        <v>497</v>
      </c>
      <c r="E43" s="205"/>
      <c r="F43" s="205"/>
      <c r="G43" s="205"/>
      <c r="H43" s="206"/>
    </row>
    <row r="44" spans="1:8" ht="14.45" customHeight="1">
      <c r="A44" s="40"/>
      <c r="B44" s="147"/>
      <c r="C44" s="155"/>
      <c r="D44" s="205"/>
      <c r="E44" s="205"/>
      <c r="F44" s="205"/>
      <c r="G44" s="205"/>
      <c r="H44" s="206"/>
    </row>
    <row r="45" spans="1:8" ht="14.45" customHeight="1">
      <c r="A45" s="40"/>
      <c r="B45" s="147"/>
      <c r="C45" s="155"/>
      <c r="D45" s="205"/>
      <c r="E45" s="205"/>
      <c r="F45" s="205"/>
      <c r="G45" s="205"/>
      <c r="H45" s="206"/>
    </row>
    <row r="46" spans="1:8">
      <c r="A46" s="40"/>
      <c r="B46" s="147"/>
      <c r="C46" s="155"/>
      <c r="D46" s="205"/>
      <c r="E46" s="205"/>
      <c r="F46" s="205"/>
      <c r="G46" s="205"/>
      <c r="H46" s="206"/>
    </row>
    <row r="47" spans="1:8">
      <c r="A47" s="43"/>
      <c r="B47" s="18"/>
      <c r="C47" s="155"/>
      <c r="D47" s="205"/>
      <c r="E47" s="205"/>
      <c r="F47" s="205"/>
      <c r="G47" s="205"/>
      <c r="H47" s="206"/>
    </row>
    <row r="48" spans="1:8">
      <c r="A48" s="43"/>
      <c r="B48" s="18"/>
      <c r="C48" s="155"/>
      <c r="D48" s="205"/>
      <c r="E48" s="205"/>
      <c r="F48" s="205"/>
      <c r="G48" s="205"/>
      <c r="H48" s="206"/>
    </row>
    <row r="49" spans="1:13">
      <c r="A49" s="45"/>
      <c r="B49" s="36"/>
      <c r="C49" s="156"/>
      <c r="D49" s="205"/>
      <c r="E49" s="205"/>
      <c r="F49" s="205"/>
      <c r="G49" s="205"/>
      <c r="H49" s="206"/>
    </row>
    <row r="50" spans="1:13">
      <c r="A50" s="43"/>
      <c r="B50" s="18"/>
      <c r="C50" s="18"/>
      <c r="D50" s="205"/>
      <c r="E50" s="205"/>
      <c r="F50" s="205"/>
      <c r="G50" s="205"/>
      <c r="H50" s="206"/>
      <c r="M50" t="s">
        <v>274</v>
      </c>
    </row>
    <row r="51" spans="1:13">
      <c r="A51" s="70" t="s">
        <v>267</v>
      </c>
      <c r="B51" s="71" t="s">
        <v>498</v>
      </c>
      <c r="C51" s="18"/>
      <c r="D51" s="18"/>
      <c r="E51" s="18"/>
      <c r="F51" s="18"/>
      <c r="G51" s="89" t="str">
        <f>$G$9</f>
        <v>Щербаков А.С.</v>
      </c>
      <c r="H51" s="72"/>
    </row>
    <row r="52" spans="1:13">
      <c r="A52" s="43"/>
      <c r="B52" s="18"/>
      <c r="C52" s="18"/>
      <c r="D52" s="18"/>
      <c r="E52" s="18"/>
      <c r="F52" s="18"/>
      <c r="G52" s="18"/>
      <c r="H52" s="44"/>
    </row>
    <row r="53" spans="1:13">
      <c r="A53" s="73" t="s">
        <v>269</v>
      </c>
      <c r="B53" s="74" t="s">
        <v>380</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4"/>
  <sheetViews>
    <sheetView showGridLines="0" showWhiteSpace="0" view="pageBreakPreview" topLeftCell="A25" zoomScaleNormal="100" zoomScaleSheetLayoutView="100" zoomScalePageLayoutView="90" workbookViewId="0">
      <selection activeCell="I35" sqref="I35"/>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41" t="s">
        <v>310</v>
      </c>
      <c r="B6" s="242"/>
      <c r="C6" s="242"/>
      <c r="D6" s="242"/>
      <c r="E6" s="242"/>
      <c r="F6" s="242"/>
      <c r="G6" s="242"/>
      <c r="H6" s="243"/>
    </row>
    <row r="7" spans="1:8" ht="21.6" customHeight="1">
      <c r="A7" s="241"/>
      <c r="B7" s="242"/>
      <c r="C7" s="242"/>
      <c r="D7" s="242"/>
      <c r="E7" s="242"/>
      <c r="F7" s="242"/>
      <c r="G7" s="242"/>
      <c r="H7" s="24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A16.12.028.017</v>
      </c>
      <c r="B8" s="18"/>
      <c r="C8" s="240" t="s">
        <v>284</v>
      </c>
      <c r="D8" s="240"/>
      <c r="E8" s="240"/>
      <c r="F8" s="83"/>
      <c r="G8" s="145"/>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 xml:space="preserve">Код модели: </v>
      </c>
      <c r="B9" s="18"/>
      <c r="C9" s="240"/>
      <c r="D9" s="240"/>
      <c r="E9" s="240"/>
      <c r="F9" s="83"/>
      <c r="G9" s="145"/>
      <c r="H9" s="44"/>
    </row>
    <row r="10" spans="1:8">
      <c r="A10" s="57" t="str">
        <f>"Код метода:"&amp;" "&amp;IF(ISBLANK(H8),IF(SUM(F8:F10)=1,47,IF(SUM(F8:F10)=2,46,IF(SUM(F8:F10)&gt;=3,45,""))),"")</f>
        <v xml:space="preserve">Код метода: </v>
      </c>
      <c r="B10" s="18"/>
      <c r="C10" s="240"/>
      <c r="D10" s="240"/>
      <c r="E10" s="240"/>
      <c r="F10" s="83"/>
      <c r="G10" s="93"/>
      <c r="H10" s="44"/>
    </row>
    <row r="11" spans="1:8">
      <c r="A11" s="43"/>
      <c r="B11" s="18"/>
      <c r="C11" s="62"/>
      <c r="D11" s="18"/>
      <c r="E11" s="18"/>
      <c r="F11" s="18"/>
      <c r="G11" s="18"/>
      <c r="H11" s="44"/>
    </row>
    <row r="12" spans="1:8" ht="18.75">
      <c r="A12" s="90" t="s">
        <v>254</v>
      </c>
      <c r="B12" s="25">
        <f>КАГ!B8</f>
        <v>44966</v>
      </c>
      <c r="C12" s="63"/>
      <c r="D12" s="21" t="s">
        <v>248</v>
      </c>
      <c r="E12" s="34"/>
      <c r="F12" s="34"/>
      <c r="G12" s="22"/>
      <c r="H12" s="23"/>
    </row>
    <row r="13" spans="1:8" ht="15.75">
      <c r="A13" s="91" t="s">
        <v>256</v>
      </c>
      <c r="B13" s="27">
        <v>0.81944444444444453</v>
      </c>
      <c r="C13" s="63"/>
      <c r="D13" s="115" t="s">
        <v>234</v>
      </c>
      <c r="E13" s="111"/>
      <c r="F13" s="111"/>
      <c r="G13" s="95" t="str">
        <f>КАГ!G9</f>
        <v>Щербаков А.С.</v>
      </c>
      <c r="H13" s="108" t="str">
        <f>IF(ISBLANK(КАГ!H9),"",КАГ!H9)</f>
        <v/>
      </c>
    </row>
    <row r="14" spans="1:8" ht="16.5" thickBot="1">
      <c r="A14" s="91" t="s">
        <v>257</v>
      </c>
      <c r="B14" s="27">
        <v>0.85416666666666663</v>
      </c>
      <c r="C14" s="63"/>
      <c r="D14" s="116" t="s">
        <v>235</v>
      </c>
      <c r="E14" s="112"/>
      <c r="F14" s="112"/>
      <c r="G14" s="96" t="str">
        <f>КАГ!G10</f>
        <v>Тарасова Н.В.</v>
      </c>
      <c r="H14" s="109" t="str">
        <f>IF(ISBLANK(КАГ!H10),"",КАГ!H10)</f>
        <v/>
      </c>
    </row>
    <row r="15" spans="1:8" ht="18" thickTop="1" thickBot="1">
      <c r="A15" s="106" t="s">
        <v>255</v>
      </c>
      <c r="B15" s="190" t="str">
        <f>КАГ!B11</f>
        <v>Пичугина Т.Н.</v>
      </c>
      <c r="C15" s="18"/>
      <c r="D15" s="116" t="s">
        <v>232</v>
      </c>
      <c r="E15" s="112"/>
      <c r="F15" s="112"/>
      <c r="G15" s="96" t="str">
        <f>КАГ!G11</f>
        <v>Бородкина С.А.</v>
      </c>
      <c r="H15" s="109" t="str">
        <f>IF(ISBLANK(КАГ!H11),"",КАГ!H11)</f>
        <v/>
      </c>
    </row>
    <row r="16" spans="1:8" ht="16.5" thickTop="1">
      <c r="A16" s="76" t="s">
        <v>8</v>
      </c>
      <c r="B16" s="75">
        <f>КАГ!B12</f>
        <v>19087</v>
      </c>
      <c r="C16" s="18"/>
      <c r="D16" s="116" t="s">
        <v>369</v>
      </c>
      <c r="E16" s="112"/>
      <c r="F16" s="112"/>
      <c r="G16" s="96" t="str">
        <f>КАГ!G12</f>
        <v>Фисура О.И.</v>
      </c>
      <c r="H16" s="109" t="str">
        <f>IF(ISBLANK(КАГ!H12),"",КАГ!H12)</f>
        <v/>
      </c>
    </row>
    <row r="17" spans="1:8" ht="15.75">
      <c r="A17" s="76" t="s">
        <v>10</v>
      </c>
      <c r="B17" s="77">
        <f>КАГ!B13</f>
        <v>70</v>
      </c>
      <c r="C17" s="18"/>
      <c r="D17" s="116" t="s">
        <v>246</v>
      </c>
      <c r="E17" s="112"/>
      <c r="F17" s="112"/>
      <c r="G17" s="96" t="str">
        <f>IF(ISBLANK(КАГ!G13),"",КАГ!G13)</f>
        <v/>
      </c>
      <c r="H17" s="109" t="str">
        <f>IF(ISBLANK(КАГ!H13),"",КАГ!H13)</f>
        <v/>
      </c>
    </row>
    <row r="18" spans="1:8" ht="15.75">
      <c r="A18" s="76" t="s">
        <v>12</v>
      </c>
      <c r="B18" s="78">
        <f>КАГ!B14</f>
        <v>2238</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БПST</v>
      </c>
      <c r="C20" s="82"/>
      <c r="D20" s="82"/>
      <c r="E20" s="82"/>
      <c r="F20" s="82"/>
      <c r="G20" s="160" t="str">
        <f>КАГ!G16</f>
        <v>16:42</v>
      </c>
      <c r="H20" s="118">
        <f>КАГ!H16</f>
        <v>941</v>
      </c>
    </row>
    <row r="21" spans="1:8" ht="14.45" customHeight="1">
      <c r="A21" s="81"/>
      <c r="B21" s="82"/>
      <c r="C21" s="82"/>
      <c r="D21" s="18"/>
      <c r="E21" s="84"/>
      <c r="F21" s="84"/>
      <c r="G21" s="18"/>
      <c r="H21" s="44"/>
    </row>
    <row r="22" spans="1:8" ht="14.45" customHeight="1">
      <c r="A22" s="65" t="str">
        <f>КАГ!G18</f>
        <v>Доступ:</v>
      </c>
      <c r="B22" s="92" t="str">
        <f>КАГ!H18</f>
        <v>локтевой</v>
      </c>
      <c r="C22" s="82"/>
      <c r="D22" s="82"/>
      <c r="E22" s="82"/>
      <c r="F22" s="82"/>
      <c r="G22" s="86" t="str">
        <f>IF(B20=Вмешательства!I2,Вмешательства!N3,"")</f>
        <v/>
      </c>
      <c r="H22" s="85" t="str">
        <f>IFERROR(SUM(IF($B$20=Вмешательства!F13,SUM(КАГ!$B$9+0.01),"")),"")</f>
        <v/>
      </c>
    </row>
    <row r="23" spans="1:8" ht="14.45" customHeight="1">
      <c r="A23" s="247" t="s">
        <v>500</v>
      </c>
      <c r="B23" s="248"/>
      <c r="C23" s="248"/>
      <c r="D23" s="248"/>
      <c r="E23" s="248"/>
      <c r="F23" s="248"/>
      <c r="G23" s="248"/>
      <c r="H23" s="249"/>
    </row>
    <row r="24" spans="1:8" ht="14.45" customHeight="1">
      <c r="A24" s="250"/>
      <c r="B24" s="248"/>
      <c r="C24" s="248"/>
      <c r="D24" s="248"/>
      <c r="E24" s="248"/>
      <c r="F24" s="248"/>
      <c r="G24" s="248"/>
      <c r="H24" s="249"/>
    </row>
    <row r="25" spans="1:8" ht="14.45" customHeight="1">
      <c r="A25" s="250"/>
      <c r="B25" s="248"/>
      <c r="C25" s="248"/>
      <c r="D25" s="248"/>
      <c r="E25" s="248"/>
      <c r="F25" s="248"/>
      <c r="G25" s="248"/>
      <c r="H25" s="249"/>
    </row>
    <row r="26" spans="1:8" ht="14.45" customHeight="1">
      <c r="A26" s="250"/>
      <c r="B26" s="248"/>
      <c r="C26" s="248"/>
      <c r="D26" s="248"/>
      <c r="E26" s="248"/>
      <c r="F26" s="248"/>
      <c r="G26" s="248"/>
      <c r="H26" s="249"/>
    </row>
    <row r="27" spans="1:8" ht="14.45" customHeight="1">
      <c r="A27" s="250"/>
      <c r="B27" s="248"/>
      <c r="C27" s="248"/>
      <c r="D27" s="248"/>
      <c r="E27" s="248"/>
      <c r="F27" s="248"/>
      <c r="G27" s="248"/>
      <c r="H27" s="249"/>
    </row>
    <row r="28" spans="1:8" ht="14.45" customHeight="1">
      <c r="A28" s="250"/>
      <c r="B28" s="248"/>
      <c r="C28" s="248"/>
      <c r="D28" s="248"/>
      <c r="E28" s="248"/>
      <c r="F28" s="248"/>
      <c r="G28" s="248"/>
      <c r="H28" s="249"/>
    </row>
    <row r="29" spans="1:8" ht="14.45" customHeight="1">
      <c r="A29" s="250"/>
      <c r="B29" s="248"/>
      <c r="C29" s="248"/>
      <c r="D29" s="248"/>
      <c r="E29" s="248"/>
      <c r="F29" s="248"/>
      <c r="G29" s="248"/>
      <c r="H29" s="249"/>
    </row>
    <row r="30" spans="1:8" ht="14.45" customHeight="1">
      <c r="A30" s="250"/>
      <c r="B30" s="248"/>
      <c r="C30" s="248"/>
      <c r="D30" s="248"/>
      <c r="E30" s="248"/>
      <c r="F30" s="248"/>
      <c r="G30" s="248"/>
      <c r="H30" s="249"/>
    </row>
    <row r="31" spans="1:8" ht="14.45" customHeight="1">
      <c r="A31" s="250"/>
      <c r="B31" s="248"/>
      <c r="C31" s="248"/>
      <c r="D31" s="248"/>
      <c r="E31" s="248"/>
      <c r="F31" s="248"/>
      <c r="G31" s="248"/>
      <c r="H31" s="249"/>
    </row>
    <row r="32" spans="1:8" ht="14.45" customHeight="1">
      <c r="A32" s="250"/>
      <c r="B32" s="248"/>
      <c r="C32" s="248"/>
      <c r="D32" s="248"/>
      <c r="E32" s="248"/>
      <c r="F32" s="248"/>
      <c r="G32" s="248"/>
      <c r="H32" s="249"/>
    </row>
    <row r="33" spans="1:12" ht="14.45" customHeight="1">
      <c r="A33" s="250"/>
      <c r="B33" s="248"/>
      <c r="C33" s="248"/>
      <c r="D33" s="248"/>
      <c r="E33" s="248"/>
      <c r="F33" s="248"/>
      <c r="G33" s="248"/>
      <c r="H33" s="249"/>
    </row>
    <row r="34" spans="1:12" ht="14.45" customHeight="1">
      <c r="A34" s="250"/>
      <c r="B34" s="248"/>
      <c r="C34" s="248"/>
      <c r="D34" s="248"/>
      <c r="E34" s="248"/>
      <c r="F34" s="248"/>
      <c r="G34" s="248"/>
      <c r="H34" s="249"/>
    </row>
    <row r="35" spans="1:12" ht="14.45" customHeight="1">
      <c r="A35" s="250"/>
      <c r="B35" s="248"/>
      <c r="C35" s="248"/>
      <c r="D35" s="248"/>
      <c r="E35" s="248"/>
      <c r="F35" s="248"/>
      <c r="G35" s="248"/>
      <c r="H35" s="249"/>
    </row>
    <row r="36" spans="1:12" ht="14.45" customHeight="1">
      <c r="A36" s="250"/>
      <c r="B36" s="248"/>
      <c r="C36" s="248"/>
      <c r="D36" s="248"/>
      <c r="E36" s="248"/>
      <c r="F36" s="248"/>
      <c r="G36" s="248"/>
      <c r="H36" s="249"/>
    </row>
    <row r="37" spans="1:12" ht="14.45" customHeight="1">
      <c r="A37" s="250"/>
      <c r="B37" s="248"/>
      <c r="C37" s="248"/>
      <c r="D37" s="248"/>
      <c r="E37" s="248"/>
      <c r="F37" s="248"/>
      <c r="G37" s="248"/>
      <c r="H37" s="249"/>
    </row>
    <row r="38" spans="1:12" ht="14.45" customHeight="1">
      <c r="A38" s="81" t="s">
        <v>267</v>
      </c>
      <c r="B38" s="82"/>
      <c r="C38" s="82"/>
      <c r="D38" s="82"/>
      <c r="E38" s="82"/>
      <c r="F38" s="82"/>
      <c r="G38" s="82"/>
      <c r="H38" s="158"/>
    </row>
    <row r="39" spans="1:12" ht="15.75">
      <c r="A39" s="37"/>
      <c r="B39" s="33"/>
      <c r="C39" s="149"/>
      <c r="D39" s="150" t="s">
        <v>250</v>
      </c>
      <c r="E39" s="87"/>
      <c r="F39" s="87"/>
      <c r="G39" s="87"/>
      <c r="H39" s="88"/>
    </row>
    <row r="40" spans="1:12" ht="14.45" customHeight="1">
      <c r="A40" s="37"/>
      <c r="B40" s="33"/>
      <c r="C40" s="148"/>
      <c r="D40" s="244" t="s">
        <v>499</v>
      </c>
      <c r="E40" s="245"/>
      <c r="F40" s="245"/>
      <c r="G40" s="245"/>
      <c r="H40" s="246"/>
    </row>
    <row r="41" spans="1:12" ht="14.45" customHeight="1">
      <c r="A41" s="37"/>
      <c r="B41" s="33"/>
      <c r="C41" s="148"/>
      <c r="D41" s="245"/>
      <c r="E41" s="245"/>
      <c r="F41" s="245"/>
      <c r="G41" s="245"/>
      <c r="H41" s="246"/>
    </row>
    <row r="42" spans="1:12" ht="14.45" customHeight="1">
      <c r="A42" s="37"/>
      <c r="B42" s="33"/>
      <c r="C42" s="148"/>
      <c r="D42" s="245"/>
      <c r="E42" s="245"/>
      <c r="F42" s="245"/>
      <c r="G42" s="245"/>
      <c r="H42" s="246"/>
    </row>
    <row r="43" spans="1:12" ht="14.45" customHeight="1">
      <c r="A43" s="37"/>
      <c r="B43" s="33"/>
      <c r="C43" s="148"/>
      <c r="D43" s="245"/>
      <c r="E43" s="245"/>
      <c r="F43" s="245"/>
      <c r="G43" s="245"/>
      <c r="H43" s="246"/>
    </row>
    <row r="44" spans="1:12" ht="14.45" customHeight="1">
      <c r="A44" s="37"/>
      <c r="B44" s="33"/>
      <c r="C44" s="148"/>
      <c r="D44" s="245"/>
      <c r="E44" s="245"/>
      <c r="F44" s="245"/>
      <c r="G44" s="245"/>
      <c r="H44" s="246"/>
      <c r="L44" s="199"/>
    </row>
    <row r="45" spans="1:12" ht="14.45" customHeight="1">
      <c r="A45" s="37"/>
      <c r="B45" s="33"/>
      <c r="C45" s="148"/>
      <c r="D45" s="245"/>
      <c r="E45" s="245"/>
      <c r="F45" s="245"/>
      <c r="G45" s="245"/>
      <c r="H45" s="246"/>
    </row>
    <row r="46" spans="1:12" ht="14.45" customHeight="1">
      <c r="A46" s="37"/>
      <c r="B46" s="33"/>
      <c r="C46" s="148"/>
      <c r="D46" s="245"/>
      <c r="E46" s="245"/>
      <c r="F46" s="245"/>
      <c r="G46" s="245"/>
      <c r="H46" s="246"/>
    </row>
    <row r="47" spans="1:12" ht="14.45" customHeight="1">
      <c r="A47" s="43"/>
      <c r="B47" s="18"/>
      <c r="C47" s="148"/>
      <c r="D47" s="245"/>
      <c r="E47" s="245"/>
      <c r="F47" s="245"/>
      <c r="G47" s="245"/>
      <c r="H47" s="246"/>
    </row>
    <row r="48" spans="1:12" ht="14.45" customHeight="1">
      <c r="A48" s="43"/>
      <c r="B48" s="18"/>
      <c r="C48" s="148"/>
      <c r="D48" s="245"/>
      <c r="E48" s="245"/>
      <c r="F48" s="245"/>
      <c r="G48" s="245"/>
      <c r="H48" s="246"/>
    </row>
    <row r="49" spans="1:8" ht="14.45" customHeight="1">
      <c r="A49" s="43"/>
      <c r="B49" s="18"/>
      <c r="C49" s="148"/>
      <c r="D49" s="245"/>
      <c r="E49" s="245"/>
      <c r="F49" s="245"/>
      <c r="G49" s="245"/>
      <c r="H49" s="246"/>
    </row>
    <row r="50" spans="1:8">
      <c r="A50" s="70" t="s">
        <v>267</v>
      </c>
      <c r="B50" s="71" t="s">
        <v>488</v>
      </c>
      <c r="C50" s="18"/>
      <c r="D50" s="18"/>
      <c r="E50" s="18"/>
      <c r="F50" s="18"/>
      <c r="G50" s="18"/>
      <c r="H50" s="44"/>
    </row>
    <row r="51" spans="1:8">
      <c r="A51" s="79" t="s">
        <v>269</v>
      </c>
      <c r="B51" s="74" t="s">
        <v>380</v>
      </c>
      <c r="C51" s="18"/>
      <c r="D51" s="18"/>
      <c r="E51" s="18"/>
      <c r="F51" s="18"/>
      <c r="G51" s="89" t="str">
        <f>$G$13</f>
        <v>Щербаков А.С.</v>
      </c>
      <c r="H51" s="72"/>
    </row>
    <row r="52" spans="1:8">
      <c r="A52" s="231" t="s">
        <v>470</v>
      </c>
      <c r="B52" s="232"/>
      <c r="C52" s="232"/>
      <c r="D52" s="232"/>
      <c r="E52" s="232"/>
      <c r="F52" s="233"/>
      <c r="G52" s="18"/>
      <c r="H52" s="44"/>
    </row>
    <row r="53" spans="1:8" ht="15" customHeight="1">
      <c r="A53" s="234"/>
      <c r="B53" s="235"/>
      <c r="C53" s="235"/>
      <c r="D53" s="235"/>
      <c r="E53" s="235"/>
      <c r="F53" s="236"/>
      <c r="G53" s="89" t="str">
        <f>IF(ISBLANK(H13),"",H13)</f>
        <v/>
      </c>
      <c r="H53" s="72"/>
    </row>
    <row r="54" spans="1:8">
      <c r="A54" s="237"/>
      <c r="B54" s="238"/>
      <c r="C54" s="238"/>
      <c r="D54" s="238"/>
      <c r="E54" s="238"/>
      <c r="F54" s="239"/>
      <c r="G54" s="36"/>
      <c r="H54" s="46"/>
    </row>
  </sheetData>
  <sheetProtection sheet="1" objects="1" scenarios="1" formatCells="0" formatColumns="0"/>
  <mergeCells count="7">
    <mergeCell ref="A52:F54"/>
    <mergeCell ref="C8:E8"/>
    <mergeCell ref="A6:H7"/>
    <mergeCell ref="C9:E9"/>
    <mergeCell ref="C10:E10"/>
    <mergeCell ref="D40:H49"/>
    <mergeCell ref="A23:H37"/>
  </mergeCells>
  <dataValidations count="8">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H10" sqref="H10"/>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44966</v>
      </c>
      <c r="C2" s="189" t="str">
        <f>IF(ЧКВ!A6=Вмешательства!D4,Вмешательства!K7,IF(ЧКВ!A6=Вмешательства!D5,Вмешательства!K7,Вмешательства!K9))</f>
        <v>ОМС</v>
      </c>
      <c r="D2" s="121" t="s">
        <v>127</v>
      </c>
    </row>
    <row r="3" spans="1:4" ht="20.45" customHeight="1">
      <c r="A3" s="122" t="s">
        <v>125</v>
      </c>
      <c r="B3" s="123"/>
      <c r="C3" s="18"/>
      <c r="D3" s="44"/>
    </row>
    <row r="4" spans="1:4" ht="17.25" thickBot="1">
      <c r="A4" s="183" t="s">
        <v>258</v>
      </c>
      <c r="B4" s="184" t="s">
        <v>133</v>
      </c>
      <c r="C4" s="185" t="s">
        <v>15</v>
      </c>
      <c r="D4" s="186" t="str">
        <f>КАГ!$B$11</f>
        <v>Пичугина Т.Н.</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19087</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A16.12.028.017</v>
      </c>
      <c r="B6" s="167" t="str">
        <f>ЧКВ!A6</f>
        <v>Попытка стентирования коронарных артерий</v>
      </c>
      <c r="C6" s="164" t="s">
        <v>10</v>
      </c>
      <c r="D6" s="126">
        <f>DATEDIF(D5,D10,"y")</f>
        <v>70</v>
      </c>
    </row>
    <row r="7" spans="1:4">
      <c r="A7" s="43"/>
      <c r="B7" s="18"/>
      <c r="C7" s="124" t="s">
        <v>12</v>
      </c>
      <c r="D7" s="126">
        <f>КАГ!$B$14</f>
        <v>2238</v>
      </c>
    </row>
    <row r="8" spans="1:4">
      <c r="A8" s="127" t="str">
        <f>ЧКВ!$A$9</f>
        <v xml:space="preserve">Код модели: </v>
      </c>
      <c r="B8" s="128"/>
      <c r="C8" s="124" t="s">
        <v>195</v>
      </c>
      <c r="D8" s="126">
        <f>КАГ!$B$15</f>
        <v>35</v>
      </c>
    </row>
    <row r="9" spans="1:4">
      <c r="A9" s="127" t="str">
        <f>ЧКВ!$A$10</f>
        <v xml:space="preserve">Код метода: </v>
      </c>
      <c r="B9" s="18"/>
      <c r="C9" s="129" t="s">
        <v>134</v>
      </c>
      <c r="D9" s="126" t="str">
        <f>КАГ!$B$16</f>
        <v>ОКС БПST</v>
      </c>
    </row>
    <row r="10" spans="1:4">
      <c r="A10" s="45"/>
      <c r="B10" s="36"/>
      <c r="C10" s="187" t="s">
        <v>13</v>
      </c>
      <c r="D10" s="188">
        <f>КАГ!$B$8</f>
        <v>44966</v>
      </c>
    </row>
    <row r="11" spans="1:4">
      <c r="A11" s="32"/>
      <c r="B11" s="136"/>
      <c r="C11" s="136"/>
      <c r="D11" s="137"/>
    </row>
    <row r="12" spans="1:4" ht="18.75" customHeight="1">
      <c r="A12" s="171" t="s">
        <v>409</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1" t="s">
        <v>475</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2" t="s">
        <v>399</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471</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92" t="s">
        <v>388</v>
      </c>
      <c r="C16" s="168"/>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7" s="192" t="s">
        <v>379</v>
      </c>
      <c r="C17" s="168"/>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92" t="s">
        <v>397</v>
      </c>
      <c r="C18" s="168" t="s">
        <v>163</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2"/>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3"/>
      <c r="C20" s="168"/>
      <c r="D20" s="175"/>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5"/>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476</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467</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материал'!$C$2:$C$56</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6" activePane="bottomLeft" state="frozen"/>
      <selection pane="bottomLeft" activeCell="E41" sqref="E41"/>
    </sheetView>
  </sheetViews>
  <sheetFormatPr defaultRowHeight="15"/>
  <cols>
    <col min="1" max="1" width="5" customWidth="1"/>
    <col min="2" max="2" width="13.28515625" hidden="1" customWidth="1"/>
    <col min="3" max="3" width="25.5703125" bestFit="1" customWidth="1"/>
    <col min="4" max="4" width="56.7109375" customWidth="1"/>
    <col min="6" max="6" width="55.7109375"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382</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438</v>
      </c>
    </row>
    <row r="5" spans="1:15" ht="30">
      <c r="A5" s="10">
        <v>4</v>
      </c>
      <c r="B5" s="2"/>
      <c r="C5" s="10" t="s">
        <v>39</v>
      </c>
      <c r="D5" s="5" t="s">
        <v>437</v>
      </c>
      <c r="F5" t="s">
        <v>94</v>
      </c>
      <c r="G5">
        <v>218160</v>
      </c>
    </row>
    <row r="6" spans="1:15" ht="30">
      <c r="A6" s="10">
        <v>5</v>
      </c>
      <c r="B6" s="2" t="s">
        <v>36</v>
      </c>
      <c r="C6" s="10" t="s">
        <v>37</v>
      </c>
      <c r="D6" s="5" t="s">
        <v>249</v>
      </c>
      <c r="F6" t="s">
        <v>95</v>
      </c>
      <c r="G6">
        <v>194510</v>
      </c>
    </row>
    <row r="7" spans="1:15" ht="30">
      <c r="A7" s="10">
        <v>6</v>
      </c>
      <c r="B7" s="9"/>
      <c r="C7" s="10" t="s">
        <v>99</v>
      </c>
      <c r="D7" s="5" t="s">
        <v>375</v>
      </c>
      <c r="F7" t="s">
        <v>96</v>
      </c>
      <c r="G7">
        <v>323500</v>
      </c>
      <c r="I7" t="s">
        <v>290</v>
      </c>
      <c r="K7" t="s">
        <v>374</v>
      </c>
    </row>
    <row r="8" spans="1:15" ht="30">
      <c r="A8" s="10">
        <v>7</v>
      </c>
      <c r="B8" s="2"/>
      <c r="C8" s="10" t="s">
        <v>292</v>
      </c>
      <c r="D8" s="5" t="s">
        <v>194</v>
      </c>
      <c r="F8" t="s">
        <v>97</v>
      </c>
      <c r="G8">
        <v>323510</v>
      </c>
      <c r="I8" t="s">
        <v>280</v>
      </c>
      <c r="K8" t="s">
        <v>410</v>
      </c>
    </row>
    <row r="9" spans="1:15">
      <c r="A9" s="10">
        <v>8</v>
      </c>
      <c r="B9" s="9"/>
      <c r="C9" s="10" t="s">
        <v>80</v>
      </c>
      <c r="D9" s="5" t="s">
        <v>310</v>
      </c>
      <c r="F9" t="s">
        <v>457</v>
      </c>
      <c r="G9">
        <v>136170</v>
      </c>
      <c r="I9" t="s">
        <v>281</v>
      </c>
      <c r="K9" t="s">
        <v>411</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381</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G23" s="13"/>
      <c r="H23" s="13"/>
      <c r="I23" s="13"/>
    </row>
    <row r="24" spans="1:9" ht="30">
      <c r="A24" s="10">
        <v>23</v>
      </c>
      <c r="B24" s="2" t="s">
        <v>52</v>
      </c>
      <c r="C24" s="10" t="s">
        <v>53</v>
      </c>
      <c r="D24" s="5" t="s">
        <v>54</v>
      </c>
      <c r="G24" s="13"/>
      <c r="H24" s="13"/>
      <c r="I24" s="13"/>
    </row>
    <row r="25" spans="1:9">
      <c r="A25" s="10">
        <v>24</v>
      </c>
      <c r="B25" s="2" t="s">
        <v>55</v>
      </c>
      <c r="C25" s="10" t="s">
        <v>56</v>
      </c>
      <c r="D25" s="5" t="s">
        <v>57</v>
      </c>
      <c r="G25" s="13"/>
      <c r="H25" s="13"/>
      <c r="I25" s="13"/>
    </row>
    <row r="26" spans="1:9">
      <c r="A26" s="10">
        <v>25</v>
      </c>
      <c r="B26" s="2" t="s">
        <v>58</v>
      </c>
      <c r="C26" s="10" t="s">
        <v>59</v>
      </c>
      <c r="D26" s="5" t="s">
        <v>60</v>
      </c>
      <c r="G26" s="13"/>
      <c r="H26" s="13"/>
      <c r="I26" s="13"/>
    </row>
    <row r="27" spans="1:9" ht="30">
      <c r="A27" s="10">
        <v>26</v>
      </c>
      <c r="B27" s="2" t="s">
        <v>61</v>
      </c>
      <c r="C27" s="10" t="s">
        <v>62</v>
      </c>
      <c r="D27" s="5" t="s">
        <v>63</v>
      </c>
      <c r="G27" s="13"/>
      <c r="H27" s="13"/>
      <c r="I27" s="13"/>
    </row>
    <row r="28" spans="1:9" ht="45">
      <c r="A28" s="10">
        <v>27</v>
      </c>
      <c r="B28" s="2" t="s">
        <v>64</v>
      </c>
      <c r="C28" s="10" t="s">
        <v>65</v>
      </c>
      <c r="D28" s="5" t="s">
        <v>66</v>
      </c>
      <c r="G28" s="13"/>
      <c r="H28" s="13"/>
      <c r="I28" s="13"/>
    </row>
    <row r="29" spans="1:9">
      <c r="A29" s="10">
        <v>28</v>
      </c>
      <c r="B29" s="2" t="s">
        <v>67</v>
      </c>
      <c r="C29" s="94" t="s">
        <v>307</v>
      </c>
      <c r="D29" s="5" t="s">
        <v>308</v>
      </c>
      <c r="G29" s="13"/>
      <c r="H29" s="13"/>
      <c r="I29" s="13"/>
    </row>
    <row r="30" spans="1:9" ht="60">
      <c r="A30" s="10">
        <v>29</v>
      </c>
      <c r="B30" s="2" t="s">
        <v>68</v>
      </c>
      <c r="C30" s="94" t="s">
        <v>69</v>
      </c>
      <c r="D30" s="5" t="s">
        <v>70</v>
      </c>
      <c r="F30" s="202" t="s">
        <v>483</v>
      </c>
      <c r="G30" s="13"/>
      <c r="H30" s="13"/>
      <c r="I30" s="13"/>
    </row>
    <row r="31" spans="1:9" ht="30">
      <c r="A31" s="10">
        <v>30</v>
      </c>
      <c r="B31" s="2" t="s">
        <v>71</v>
      </c>
      <c r="C31" s="94" t="s">
        <v>72</v>
      </c>
      <c r="D31" s="5" t="s">
        <v>73</v>
      </c>
      <c r="F31" s="201"/>
      <c r="G31" s="13"/>
      <c r="H31" s="13"/>
      <c r="I31" s="13"/>
    </row>
    <row r="32" spans="1:9">
      <c r="A32" s="10">
        <v>31</v>
      </c>
      <c r="B32" s="2" t="s">
        <v>74</v>
      </c>
      <c r="C32" s="94" t="s">
        <v>303</v>
      </c>
      <c r="D32" s="5" t="s">
        <v>75</v>
      </c>
      <c r="F32" s="200" t="s">
        <v>480</v>
      </c>
      <c r="G32" s="13"/>
      <c r="H32" s="13"/>
      <c r="I32" s="13"/>
    </row>
    <row r="33" spans="1:9">
      <c r="A33" s="10">
        <v>32</v>
      </c>
      <c r="B33" s="2" t="s">
        <v>76</v>
      </c>
      <c r="C33" s="94" t="s">
        <v>302</v>
      </c>
      <c r="D33" s="5" t="s">
        <v>77</v>
      </c>
      <c r="F33" s="200" t="s">
        <v>484</v>
      </c>
      <c r="G33" s="13"/>
      <c r="H33" s="13"/>
      <c r="I33" s="13"/>
    </row>
    <row r="34" spans="1:9" ht="30">
      <c r="A34" s="10">
        <v>33</v>
      </c>
      <c r="B34" s="2" t="s">
        <v>78</v>
      </c>
      <c r="C34" s="94" t="s">
        <v>304</v>
      </c>
      <c r="D34" s="5" t="s">
        <v>79</v>
      </c>
      <c r="F34" s="200" t="s">
        <v>485</v>
      </c>
      <c r="G34" s="13"/>
      <c r="H34" s="13"/>
      <c r="I34" s="13"/>
    </row>
    <row r="35" spans="1:9">
      <c r="A35" s="10">
        <v>34</v>
      </c>
      <c r="B35" s="2" t="s">
        <v>81</v>
      </c>
      <c r="C35" s="94" t="s">
        <v>82</v>
      </c>
      <c r="D35" s="5" t="s">
        <v>305</v>
      </c>
      <c r="F35" s="200" t="s">
        <v>481</v>
      </c>
      <c r="G35" s="13"/>
      <c r="H35" s="13"/>
      <c r="I35" s="13"/>
    </row>
    <row r="36" spans="1:9">
      <c r="A36" s="10">
        <v>35</v>
      </c>
      <c r="B36" s="2" t="s">
        <v>83</v>
      </c>
      <c r="C36" s="94" t="s">
        <v>84</v>
      </c>
      <c r="D36" s="5" t="s">
        <v>306</v>
      </c>
      <c r="F36" s="200" t="s">
        <v>482</v>
      </c>
      <c r="G36" s="13"/>
      <c r="H36" s="13"/>
      <c r="I36" s="13"/>
    </row>
    <row r="37" spans="1:9">
      <c r="A37" s="10">
        <v>36</v>
      </c>
      <c r="B37" s="9"/>
      <c r="C37" s="94" t="s">
        <v>309</v>
      </c>
      <c r="D37" s="6" t="s">
        <v>88</v>
      </c>
      <c r="F37" s="13"/>
      <c r="G37" s="13"/>
      <c r="H37" s="13"/>
      <c r="I37" s="13"/>
    </row>
  </sheetData>
  <sheetProtection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3"/>
  <sheetViews>
    <sheetView topLeftCell="A34" zoomScaleNormal="100" workbookViewId="0">
      <selection activeCell="C58" sqref="C58"/>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345</v>
      </c>
      <c r="H1" s="139" t="s">
        <v>346</v>
      </c>
      <c r="I1" s="139" t="s">
        <v>347</v>
      </c>
      <c r="J1" s="139" t="s">
        <v>348</v>
      </c>
      <c r="K1" s="140" t="s">
        <v>349</v>
      </c>
      <c r="L1" s="140" t="s">
        <v>350</v>
      </c>
      <c r="M1" s="140" t="s">
        <v>351</v>
      </c>
      <c r="N1" s="140" t="s">
        <v>352</v>
      </c>
      <c r="O1" s="140" t="s">
        <v>353</v>
      </c>
      <c r="P1" s="140" t="s">
        <v>354</v>
      </c>
      <c r="Q1" s="140" t="s">
        <v>355</v>
      </c>
      <c r="R1" s="139" t="s">
        <v>131</v>
      </c>
      <c r="S1" s="139" t="s">
        <v>132</v>
      </c>
      <c r="T1" s="139" t="s">
        <v>356</v>
      </c>
      <c r="U1" s="139" t="s">
        <v>357</v>
      </c>
      <c r="V1" s="139" t="s">
        <v>358</v>
      </c>
      <c r="W1" s="139" t="s">
        <v>359</v>
      </c>
      <c r="X1" s="139" t="s">
        <v>360</v>
      </c>
      <c r="Y1" s="139" t="s">
        <v>361</v>
      </c>
      <c r="Z1" s="139" t="s">
        <v>362</v>
      </c>
      <c r="AA1" s="139" t="s">
        <v>363</v>
      </c>
      <c r="AB1" s="139" t="s">
        <v>364</v>
      </c>
      <c r="AC1" s="139" t="s">
        <v>365</v>
      </c>
      <c r="AD1" s="139" t="s">
        <v>366</v>
      </c>
      <c r="AF1" s="2" t="s">
        <v>158</v>
      </c>
      <c r="AG1" s="2" t="s">
        <v>188</v>
      </c>
      <c r="AI1" t="s">
        <v>259</v>
      </c>
      <c r="AJ1" t="s">
        <v>260</v>
      </c>
      <c r="AK1" t="s">
        <v>261</v>
      </c>
      <c r="AM1" t="s">
        <v>447</v>
      </c>
    </row>
    <row r="2" spans="1:39">
      <c r="A2">
        <v>1</v>
      </c>
      <c r="B2" t="s">
        <v>122</v>
      </c>
      <c r="C2" s="1" t="s">
        <v>379</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Lepu Medical</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Sion Blue</v>
      </c>
      <c r="U2" s="139" t="str">
        <f>IFERROR(INDEX(Расходка[Наименование расходного материала],MATCH(Расходка[№],Поиск_расходки[Индекс4],0)),"")</f>
        <v>Fielder</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DES, Resolute Integtity</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122</v>
      </c>
      <c r="C3" t="s">
        <v>469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Fielder XT-A</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xml:space="preserve">Medtronic Export Advance </v>
      </c>
      <c r="Y3" s="139" t="str">
        <f>IFERROR(INDEX(Расходка[Наименование расходного материала],MATCH(Расходка[№],Поиск_расходки[Индекс8],0)),"")</f>
        <v xml:space="preserve">Medtronic Export Advance </v>
      </c>
      <c r="Z3" s="139" t="str">
        <f>IFERROR(INDEX(Расходка[Наименование расходного материала],MATCH(Расходка[№],Поиск_расходки[Индекс9],0)),"")</f>
        <v xml:space="preserve">Medtronic Export Advance </v>
      </c>
      <c r="AA3" s="139" t="str">
        <f>IFERROR(INDEX(Расходка[Наименование расходного материала],MATCH(Расходка[№],Поиск_расходки[Индекс10],0)),"")</f>
        <v xml:space="preserve">Medtronic Export Advance </v>
      </c>
      <c r="AB3" s="139" t="str">
        <f>IFERROR(INDEX(Расходка[Наименование расходного материала],MATCH(Расходка[№],Поиск_расходки[Индекс11],0)),"")</f>
        <v xml:space="preserve">Medtronic Export Advance </v>
      </c>
      <c r="AC3" s="139" t="str">
        <f>IFERROR(INDEX(Расходка[Наименование расходного материала],MATCH(Расходка[№],Поиск_расходки[Индекс12],0)),"")</f>
        <v xml:space="preserve">Medtronic Export Advance </v>
      </c>
      <c r="AD3" s="139" t="str">
        <f>IFERROR(INDEX(Расходка[Наименование расходного материала],MATCH(Расходка[№],Поиск_расходки[Индекс13],0)),"")</f>
        <v xml:space="preserve">Medtronic Export Advance </v>
      </c>
      <c r="AF3" s="4" t="s">
        <v>5</v>
      </c>
      <c r="AG3" s="4" t="s">
        <v>439</v>
      </c>
      <c r="AI3" t="s">
        <v>253</v>
      </c>
      <c r="AJ3" t="s">
        <v>263</v>
      </c>
      <c r="AK3" t="str">
        <f t="shared" ref="AK3:AK6" si="0">CONCATENATE(AI3,AJ3)</f>
        <v>Контраст: Омнипак 350</v>
      </c>
      <c r="AM3" t="s">
        <v>3</v>
      </c>
    </row>
    <row r="4" spans="1:39">
      <c r="A4">
        <v>3</v>
      </c>
      <c r="B4" t="s">
        <v>5</v>
      </c>
      <c r="C4" s="1" t="s">
        <v>343</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0</v>
      </c>
      <c r="J4" s="140">
        <f>IF(ISNUMBER(SEARCH('Карта учёта'!$B$18,Расходка[Наименование расходного материала])),MAX($J$1:J3)+1,0)</f>
        <v>0</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Fielder XT-R</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Euphora</v>
      </c>
      <c r="Y4" s="139" t="str">
        <f>IFERROR(INDEX(Расходка[Наименование расходного материала],MATCH(Расходка[№],Поиск_расходки[Индекс8],0)),"")</f>
        <v>Euphora</v>
      </c>
      <c r="Z4" s="139" t="str">
        <f>IFERROR(INDEX(Расходка[Наименование расходного материала],MATCH(Расходка[№],Поиск_расходки[Индекс9],0)),"")</f>
        <v>Euphora</v>
      </c>
      <c r="AA4" s="139" t="str">
        <f>IFERROR(INDEX(Расходка[Наименование расходного материала],MATCH(Расходка[№],Поиск_расходки[Индекс10],0)),"")</f>
        <v>Euphora</v>
      </c>
      <c r="AB4" s="139" t="str">
        <f>IFERROR(INDEX(Расходка[Наименование расходного материала],MATCH(Расходка[№],Поиск_расходки[Индекс11],0)),"")</f>
        <v>Euphora</v>
      </c>
      <c r="AC4" s="139" t="str">
        <f>IFERROR(INDEX(Расходка[Наименование расходного материала],MATCH(Расходка[№],Поиск_расходки[Индекс12],0)),"")</f>
        <v>Euphora</v>
      </c>
      <c r="AD4" s="139" t="str">
        <f>IFERROR(INDEX(Расходка[Наименование расходного материала],MATCH(Расходка[№],Поиск_расходки[Индекс13],0)),"")</f>
        <v>Euphora</v>
      </c>
      <c r="AF4" s="4" t="s">
        <v>5</v>
      </c>
      <c r="AG4" s="4" t="s">
        <v>478</v>
      </c>
      <c r="AI4" t="s">
        <v>253</v>
      </c>
      <c r="AJ4" t="s">
        <v>264</v>
      </c>
      <c r="AK4" t="str">
        <f t="shared" si="0"/>
        <v>Контраст: Оптирей 350</v>
      </c>
      <c r="AM4" t="s">
        <v>6</v>
      </c>
    </row>
    <row r="5" spans="1:39">
      <c r="A5">
        <v>4</v>
      </c>
      <c r="B5" t="s">
        <v>5</v>
      </c>
      <c r="C5" t="s">
        <v>386</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NC Accuforce</v>
      </c>
      <c r="Y5" s="139" t="str">
        <f>IFERROR(INDEX(Расходка[Наименование расходного материала],MATCH(Расходка[№],Поиск_расходки[Индекс8],0)),"")</f>
        <v>NC Accuforce</v>
      </c>
      <c r="Z5" s="139" t="str">
        <f>IFERROR(INDEX(Расходка[Наименование расходного материала],MATCH(Расходка[№],Поиск_расходки[Индекс9],0)),"")</f>
        <v>NC Accuforce</v>
      </c>
      <c r="AA5" s="139" t="str">
        <f>IFERROR(INDEX(Расходка[Наименование расходного материала],MATCH(Расходка[№],Поиск_расходки[Индекс10],0)),"")</f>
        <v>NC Accuforce</v>
      </c>
      <c r="AB5" s="139" t="str">
        <f>IFERROR(INDEX(Расходка[Наименование расходного материала],MATCH(Расходка[№],Поиск_расходки[Индекс11],0)),"")</f>
        <v>NC Accuforce</v>
      </c>
      <c r="AC5" s="139" t="str">
        <f>IFERROR(INDEX(Расходка[Наименование расходного материала],MATCH(Расходка[№],Поиск_расходки[Индекс12],0)),"")</f>
        <v>NC Accuforce</v>
      </c>
      <c r="AD5" s="139" t="str">
        <f>IFERROR(INDEX(Расходка[Наименование расходного материала],MATCH(Расходка[№],Поиск_расходки[Индекс13],0)),"")</f>
        <v>NC Accuforce</v>
      </c>
      <c r="AF5" s="4" t="s">
        <v>5</v>
      </c>
      <c r="AG5" s="4" t="s">
        <v>104</v>
      </c>
      <c r="AI5" t="s">
        <v>253</v>
      </c>
      <c r="AJ5" t="s">
        <v>265</v>
      </c>
      <c r="AK5" t="str">
        <f t="shared" si="0"/>
        <v>Контраст: Юнигексол 350</v>
      </c>
      <c r="AM5" t="s">
        <v>5</v>
      </c>
    </row>
    <row r="6" spans="1:39">
      <c r="A6">
        <v>5</v>
      </c>
      <c r="B6" t="s">
        <v>5</v>
      </c>
      <c r="C6" s="1" t="s">
        <v>377</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NC Euphora</v>
      </c>
      <c r="Y6" s="139" t="str">
        <f>IFERROR(INDEX(Расходка[Наименование расходного материала],MATCH(Расходка[№],Поиск_расходки[Индекс8],0)),"")</f>
        <v>NC Euphora</v>
      </c>
      <c r="Z6" s="139" t="str">
        <f>IFERROR(INDEX(Расходка[Наименование расходного материала],MATCH(Расходка[№],Поиск_расходки[Индекс9],0)),"")</f>
        <v>NC Euphora</v>
      </c>
      <c r="AA6" s="139" t="str">
        <f>IFERROR(INDEX(Расходка[Наименование расходного материала],MATCH(Расходка[№],Поиск_расходки[Индекс10],0)),"")</f>
        <v>NC Euphora</v>
      </c>
      <c r="AB6" s="139" t="str">
        <f>IFERROR(INDEX(Расходка[Наименование расходного материала],MATCH(Расходка[№],Поиск_расходки[Индекс11],0)),"")</f>
        <v>NC Euphora</v>
      </c>
      <c r="AC6" s="139" t="str">
        <f>IFERROR(INDEX(Расходка[Наименование расходного материала],MATCH(Расходка[№],Поиск_расходки[Индекс12],0)),"")</f>
        <v>NC Euphora</v>
      </c>
      <c r="AD6" s="139" t="str">
        <f>IFERROR(INDEX(Расходка[Наименование расходного материала],MATCH(Расходка[№],Поиск_расходки[Индекс13],0)),"")</f>
        <v>NC Euphora</v>
      </c>
      <c r="AF6" s="4" t="s">
        <v>5</v>
      </c>
      <c r="AG6" s="4" t="s">
        <v>157</v>
      </c>
      <c r="AI6" t="s">
        <v>253</v>
      </c>
      <c r="AJ6" t="s">
        <v>266</v>
      </c>
      <c r="AK6" t="str">
        <f t="shared" si="0"/>
        <v>Контраст: Сканлюкс 370</v>
      </c>
      <c r="AM6" t="s">
        <v>122</v>
      </c>
    </row>
    <row r="7" spans="1:39">
      <c r="A7">
        <v>6</v>
      </c>
      <c r="B7" t="s">
        <v>5</v>
      </c>
      <c r="C7" t="s">
        <v>342</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Sapphire</v>
      </c>
      <c r="Y7" s="139" t="str">
        <f>IFERROR(INDEX(Расходка[Наименование расходного материала],MATCH(Расходка[№],Поиск_расходки[Индекс8],0)),"")</f>
        <v>Sapphire</v>
      </c>
      <c r="Z7" s="139" t="str">
        <f>IFERROR(INDEX(Расходка[Наименование расходного материала],MATCH(Расходка[№],Поиск_расходки[Индекс9],0)),"")</f>
        <v>Sapphire</v>
      </c>
      <c r="AA7" s="139" t="str">
        <f>IFERROR(INDEX(Расходка[Наименование расходного материала],MATCH(Расходка[№],Поиск_расходки[Индекс10],0)),"")</f>
        <v>Sapphire</v>
      </c>
      <c r="AB7" s="139" t="str">
        <f>IFERROR(INDEX(Расходка[Наименование расходного материала],MATCH(Расходка[№],Поиск_расходки[Индекс11],0)),"")</f>
        <v>Sapphire</v>
      </c>
      <c r="AC7" s="139" t="str">
        <f>IFERROR(INDEX(Расходка[Наименование расходного материала],MATCH(Расходка[№],Поиск_расходки[Индекс12],0)),"")</f>
        <v>Sapphire</v>
      </c>
      <c r="AD7" s="139" t="str">
        <f>IFERROR(INDEX(Расходка[Наименование расходного материала],MATCH(Расходка[№],Поиск_расходки[Индекс13],0)),"")</f>
        <v>Sapphire</v>
      </c>
      <c r="AF7" s="4" t="s">
        <v>5</v>
      </c>
      <c r="AG7" s="4" t="s">
        <v>479</v>
      </c>
      <c r="AI7" t="s">
        <v>253</v>
      </c>
      <c r="AJ7" t="s">
        <v>267</v>
      </c>
      <c r="AK7" t="str">
        <f t="shared" ref="AK7:AK8" si="1">CONCATENATE(AI7,AJ7)</f>
        <v>Контраст: Йогексол 350</v>
      </c>
      <c r="AM7" t="s">
        <v>376</v>
      </c>
    </row>
    <row r="8" spans="1:39">
      <c r="A8">
        <v>7</v>
      </c>
      <c r="B8" t="s">
        <v>5</v>
      </c>
      <c r="C8" t="s">
        <v>387</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Sprinter Legend</v>
      </c>
      <c r="Y8" s="139" t="str">
        <f>IFERROR(INDEX(Расходка[Наименование расходного материала],MATCH(Расходка[№],Поиск_расходки[Индекс8],0)),"")</f>
        <v>Sprinter Legend</v>
      </c>
      <c r="Z8" s="139" t="str">
        <f>IFERROR(INDEX(Расходка[Наименование расходного материала],MATCH(Расходка[№],Поиск_расходки[Индекс9],0)),"")</f>
        <v>Sprinter Legend</v>
      </c>
      <c r="AA8" s="139" t="str">
        <f>IFERROR(INDEX(Расходка[Наименование расходного материала],MATCH(Расходка[№],Поиск_расходки[Индекс10],0)),"")</f>
        <v>Sprinter Legend</v>
      </c>
      <c r="AB8" s="139" t="str">
        <f>IFERROR(INDEX(Расходка[Наименование расходного материала],MATCH(Расходка[№],Поиск_расходки[Индекс11],0)),"")</f>
        <v>Sprinter Legend</v>
      </c>
      <c r="AC8" s="139" t="str">
        <f>IFERROR(INDEX(Расходка[Наименование расходного материала],MATCH(Расходка[№],Поиск_расходки[Индекс12],0)),"")</f>
        <v>Sprinter Legend</v>
      </c>
      <c r="AD8" s="139" t="str">
        <f>IFERROR(INDEX(Расходка[Наименование расходного материала],MATCH(Расходка[№],Поиск_расходки[Индекс13],0)),"")</f>
        <v>Sprinter Legend</v>
      </c>
      <c r="AF8" s="4" t="s">
        <v>5</v>
      </c>
      <c r="AG8" s="4" t="s">
        <v>105</v>
      </c>
      <c r="AI8" t="s">
        <v>253</v>
      </c>
      <c r="AJ8" t="s">
        <v>268</v>
      </c>
      <c r="AK8" t="str">
        <f t="shared" si="1"/>
        <v>Контраст: Визипак 320</v>
      </c>
      <c r="AM8" t="s">
        <v>269</v>
      </c>
    </row>
    <row r="9" spans="1:39">
      <c r="A9">
        <v>8</v>
      </c>
      <c r="B9" t="s">
        <v>5</v>
      </c>
      <c r="C9" t="s">
        <v>452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SubMarine Rapido, Invatec</v>
      </c>
      <c r="Y9" s="139" t="str">
        <f>IFERROR(INDEX(Расходка[Наименование расходного материала],MATCH(Расходка[№],Поиск_расходки[Индекс8],0)),"")</f>
        <v>SubMarine Rapido, Invatec</v>
      </c>
      <c r="Z9" s="139" t="str">
        <f>IFERROR(INDEX(Расходка[Наименование расходного материала],MATCH(Расходка[№],Поиск_расходки[Индекс9],0)),"")</f>
        <v>SubMarine Rapido, Invatec</v>
      </c>
      <c r="AA9" s="139" t="str">
        <f>IFERROR(INDEX(Расходка[Наименование расходного материала],MATCH(Расходка[№],Поиск_расходки[Индекс10],0)),"")</f>
        <v>SubMarine Rapido, Invatec</v>
      </c>
      <c r="AB9" s="139" t="str">
        <f>IFERROR(INDEX(Расходка[Наименование расходного материала],MATCH(Расходка[№],Поиск_расходки[Индекс11],0)),"")</f>
        <v>SubMarine Rapido, Invatec</v>
      </c>
      <c r="AC9" s="139" t="str">
        <f>IFERROR(INDEX(Расходка[Наименование расходного материала],MATCH(Расходка[№],Поиск_расходки[Индекс12],0)),"")</f>
        <v>SubMarine Rapido, Invatec</v>
      </c>
      <c r="AD9" s="139" t="str">
        <f>IFERROR(INDEX(Расходка[Наименование расходного материала],MATCH(Расходка[№],Поиск_расходки[Индекс13],0)),"")</f>
        <v>SubMarine Rapido, Invatec</v>
      </c>
      <c r="AF9" s="4" t="s">
        <v>5</v>
      </c>
      <c r="AG9" s="4" t="s">
        <v>113</v>
      </c>
      <c r="AM9" t="s">
        <v>123</v>
      </c>
    </row>
    <row r="10" spans="1:39">
      <c r="A10">
        <v>9</v>
      </c>
      <c r="B10" t="s">
        <v>5</v>
      </c>
      <c r="C10" t="s">
        <v>474</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Колибри</v>
      </c>
      <c r="Y10" s="139" t="str">
        <f>IFERROR(INDEX(Расходка[Наименование расходного материала],MATCH(Расходка[№],Поиск_расходки[Индекс8],0)),"")</f>
        <v>Колибри</v>
      </c>
      <c r="Z10" s="139" t="str">
        <f>IFERROR(INDEX(Расходка[Наименование расходного материала],MATCH(Расходка[№],Поиск_расходки[Индекс9],0)),"")</f>
        <v>Колибри</v>
      </c>
      <c r="AA10" s="139" t="str">
        <f>IFERROR(INDEX(Расходка[Наименование расходного материала],MATCH(Расходка[№],Поиск_расходки[Индекс10],0)),"")</f>
        <v>Колибри</v>
      </c>
      <c r="AB10" s="139" t="str">
        <f>IFERROR(INDEX(Расходка[Наименование расходного материала],MATCH(Расходка[№],Поиск_расходки[Индекс11],0)),"")</f>
        <v>Колибри</v>
      </c>
      <c r="AC10" s="139" t="str">
        <f>IFERROR(INDEX(Расходка[Наименование расходного материала],MATCH(Расходка[№],Поиск_расходки[Индекс12],0)),"")</f>
        <v>Колибри</v>
      </c>
      <c r="AD10" s="139" t="str">
        <f>IFERROR(INDEX(Расходка[Наименование расходного материала],MATCH(Расходка[№],Поиск_расходки[Индекс13],0)),"")</f>
        <v>Колибри</v>
      </c>
      <c r="AF10" s="4" t="s">
        <v>5</v>
      </c>
      <c r="AG10" s="4" t="s">
        <v>106</v>
      </c>
      <c r="AM10" t="s">
        <v>367</v>
      </c>
    </row>
    <row r="11" spans="1:39">
      <c r="A11">
        <v>10</v>
      </c>
      <c r="B11" t="s">
        <v>378</v>
      </c>
      <c r="C11" s="1" t="s">
        <v>407</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Nitrex 260</v>
      </c>
      <c r="Y11" s="139" t="str">
        <f>IFERROR(INDEX(Расходка[Наименование расходного материала],MATCH(Расходка[№],Поиск_расходки[Индекс8],0)),"")</f>
        <v>Nitrex 260</v>
      </c>
      <c r="Z11" s="139" t="str">
        <f>IFERROR(INDEX(Расходка[Наименование расходного материала],MATCH(Расходка[№],Поиск_расходки[Индекс9],0)),"")</f>
        <v>Nitrex 260</v>
      </c>
      <c r="AA11" s="139" t="str">
        <f>IFERROR(INDEX(Расходка[Наименование расходного материала],MATCH(Расходка[№],Поиск_расходки[Индекс10],0)),"")</f>
        <v>Nitrex 260</v>
      </c>
      <c r="AB11" s="139" t="str">
        <f>IFERROR(INDEX(Расходка[Наименование расходного материала],MATCH(Расходка[№],Поиск_расходки[Индекс11],0)),"")</f>
        <v>Nitrex 260</v>
      </c>
      <c r="AC11" s="139" t="str">
        <f>IFERROR(INDEX(Расходка[Наименование расходного материала],MATCH(Расходка[№],Поиск_расходки[Индекс12],0)),"")</f>
        <v>Nitrex 260</v>
      </c>
      <c r="AD11" s="139" t="str">
        <f>IFERROR(INDEX(Расходка[Наименование расходного материала],MATCH(Расходка[№],Поиск_расходки[Индекс13],0)),"")</f>
        <v>Nitrex 260</v>
      </c>
      <c r="AF11" s="4" t="s">
        <v>5</v>
      </c>
      <c r="AG11" s="4" t="s">
        <v>107</v>
      </c>
      <c r="AI11" s="2" t="s">
        <v>90</v>
      </c>
      <c r="AJ11" s="198" t="s">
        <v>448</v>
      </c>
      <c r="AM11" t="s">
        <v>378</v>
      </c>
    </row>
    <row r="12" spans="1:39">
      <c r="A12">
        <v>11</v>
      </c>
      <c r="B12" t="s">
        <v>378</v>
      </c>
      <c r="C12" t="s">
        <v>463</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RadiFocus</v>
      </c>
      <c r="Y12" s="139" t="str">
        <f>IFERROR(INDEX(Расходка[Наименование расходного материала],MATCH(Расходка[№],Поиск_расходки[Индекс8],0)),"")</f>
        <v>RadiFocus</v>
      </c>
      <c r="Z12" s="139" t="str">
        <f>IFERROR(INDEX(Расходка[Наименование расходного материала],MATCH(Расходка[№],Поиск_расходки[Индекс9],0)),"")</f>
        <v>RadiFocus</v>
      </c>
      <c r="AA12" s="139" t="str">
        <f>IFERROR(INDEX(Расходка[Наименование расходного материала],MATCH(Расходка[№],Поиск_расходки[Индекс10],0)),"")</f>
        <v>RadiFocus</v>
      </c>
      <c r="AB12" s="139" t="str">
        <f>IFERROR(INDEX(Расходка[Наименование расходного материала],MATCH(Расходка[№],Поиск_расходки[Индекс11],0)),"")</f>
        <v>RadiFocus</v>
      </c>
      <c r="AC12" s="139" t="str">
        <f>IFERROR(INDEX(Расходка[Наименование расходного материала],MATCH(Расходка[№],Поиск_расходки[Индекс12],0)),"")</f>
        <v>RadiFocus</v>
      </c>
      <c r="AD12" s="139" t="str">
        <f>IFERROR(INDEX(Расходка[Наименование расходного материала],MATCH(Расходка[№],Поиск_расходки[Индекс13],0)),"")</f>
        <v>RadiFocus</v>
      </c>
      <c r="AF12" s="4" t="s">
        <v>5</v>
      </c>
      <c r="AG12" s="4" t="s">
        <v>108</v>
      </c>
      <c r="AI12" s="2">
        <v>155760</v>
      </c>
      <c r="AJ12" s="161" t="s">
        <v>383</v>
      </c>
    </row>
    <row r="13" spans="1:39">
      <c r="A13">
        <v>12</v>
      </c>
      <c r="B13" t="s">
        <v>376</v>
      </c>
      <c r="C13" t="s">
        <v>406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BasixCOMPAK</v>
      </c>
      <c r="Y13" s="139" t="str">
        <f>IFERROR(INDEX(Расходка[Наименование расходного материала],MATCH(Расходка[№],Поиск_расходки[Индекс8],0)),"")</f>
        <v>BasixCOMPAK</v>
      </c>
      <c r="Z13" s="139" t="str">
        <f>IFERROR(INDEX(Расходка[Наименование расходного материала],MATCH(Расходка[№],Поиск_расходки[Индекс9],0)),"")</f>
        <v>BasixCOMPAK</v>
      </c>
      <c r="AA13" s="139" t="str">
        <f>IFERROR(INDEX(Расходка[Наименование расходного материала],MATCH(Расходка[№],Поиск_расходки[Индекс10],0)),"")</f>
        <v>BasixCOMPAK</v>
      </c>
      <c r="AB13" s="139" t="str">
        <f>IFERROR(INDEX(Расходка[Наименование расходного материала],MATCH(Расходка[№],Поиск_расходки[Индекс11],0)),"")</f>
        <v>BasixCOMPAK</v>
      </c>
      <c r="AC13" s="139" t="str">
        <f>IFERROR(INDEX(Расходка[Наименование расходного материала],MATCH(Расходка[№],Поиск_расходки[Индекс12],0)),"")</f>
        <v>BasixCOMPAK</v>
      </c>
      <c r="AD13" s="139" t="str">
        <f>IFERROR(INDEX(Расходка[Наименование расходного материала],MATCH(Расходка[№],Поиск_расходки[Индекс13],0)),"")</f>
        <v>BasixCOMPAK</v>
      </c>
      <c r="AF13" s="4" t="s">
        <v>5</v>
      </c>
      <c r="AG13" s="4" t="s">
        <v>175</v>
      </c>
      <c r="AI13" s="2">
        <v>155800</v>
      </c>
      <c r="AJ13" s="162" t="s">
        <v>384</v>
      </c>
    </row>
    <row r="14" spans="1:39">
      <c r="A14">
        <v>13</v>
      </c>
      <c r="B14" t="s">
        <v>376</v>
      </c>
      <c r="C14" t="s">
        <v>460</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BasixTOUCH</v>
      </c>
      <c r="Y14" s="139" t="str">
        <f>IFERROR(INDEX(Расходка[Наименование расходного материала],MATCH(Расходка[№],Поиск_расходки[Индекс8],0)),"")</f>
        <v>BasixTOUCH</v>
      </c>
      <c r="Z14" s="139" t="str">
        <f>IFERROR(INDEX(Расходка[Наименование расходного материала],MATCH(Расходка[№],Поиск_расходки[Индекс9],0)),"")</f>
        <v>BasixTOUCH</v>
      </c>
      <c r="AA14" s="139" t="str">
        <f>IFERROR(INDEX(Расходка[Наименование расходного материала],MATCH(Расходка[№],Поиск_расходки[Индекс10],0)),"")</f>
        <v>BasixTOUCH</v>
      </c>
      <c r="AB14" s="139" t="str">
        <f>IFERROR(INDEX(Расходка[Наименование расходного материала],MATCH(Расходка[№],Поиск_расходки[Индекс11],0)),"")</f>
        <v>BasixTOUCH</v>
      </c>
      <c r="AC14" s="139" t="str">
        <f>IFERROR(INDEX(Расходка[Наименование расходного материала],MATCH(Расходка[№],Поиск_расходки[Индекс12],0)),"")</f>
        <v>BasixTOUCH</v>
      </c>
      <c r="AD14" s="139" t="str">
        <f>IFERROR(INDEX(Расходка[Наименование расходного материала],MATCH(Расходка[№],Поиск_расходки[Индекс13],0)),"")</f>
        <v>BasixTOUCH</v>
      </c>
      <c r="AF14" s="4" t="s">
        <v>5</v>
      </c>
      <c r="AG14" s="4" t="s">
        <v>109</v>
      </c>
      <c r="AI14" s="2">
        <v>218190</v>
      </c>
      <c r="AJ14" s="162" t="s">
        <v>385</v>
      </c>
    </row>
    <row r="15" spans="1:39">
      <c r="A15">
        <v>14</v>
      </c>
      <c r="B15" t="s">
        <v>376</v>
      </c>
      <c r="C15" t="s">
        <v>446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Dolphin</v>
      </c>
      <c r="Y15" s="139" t="str">
        <f>IFERROR(INDEX(Расходка[Наименование расходного материала],MATCH(Расходка[№],Поиск_расходки[Индекс8],0)),"")</f>
        <v>Dolphin</v>
      </c>
      <c r="Z15" s="139" t="str">
        <f>IFERROR(INDEX(Расходка[Наименование расходного материала],MATCH(Расходка[№],Поиск_расходки[Индекс9],0)),"")</f>
        <v>Dolphin</v>
      </c>
      <c r="AA15" s="139" t="str">
        <f>IFERROR(INDEX(Расходка[Наименование расходного материала],MATCH(Расходка[№],Поиск_расходки[Индекс10],0)),"")</f>
        <v>Dolphin</v>
      </c>
      <c r="AB15" s="139" t="str">
        <f>IFERROR(INDEX(Расходка[Наименование расходного материала],MATCH(Расходка[№],Поиск_расходки[Индекс11],0)),"")</f>
        <v>Dolphin</v>
      </c>
      <c r="AC15" s="139" t="str">
        <f>IFERROR(INDEX(Расходка[Наименование расходного материала],MATCH(Расходка[№],Поиск_расходки[Индекс12],0)),"")</f>
        <v>Dolphin</v>
      </c>
      <c r="AD15" s="139" t="str">
        <f>IFERROR(INDEX(Расходка[Наименование расходного материала],MATCH(Расходка[№],Поиск_расходки[Индекс13],0)),"")</f>
        <v>Dolphin</v>
      </c>
      <c r="AF15" s="4" t="s">
        <v>5</v>
      </c>
      <c r="AG15" s="4" t="s">
        <v>110</v>
      </c>
      <c r="AI15" s="2">
        <v>136170</v>
      </c>
      <c r="AJ15" t="s">
        <v>5</v>
      </c>
    </row>
    <row r="16" spans="1:39">
      <c r="A16">
        <v>15</v>
      </c>
      <c r="B16" t="s">
        <v>376</v>
      </c>
      <c r="C16" t="s">
        <v>475</v>
      </c>
      <c r="E16" s="140">
        <f>IF(ISNUMBER(SEARCH('Карта учёта'!$B$13,Расходка[[#This Row],[Наименование расходного материала]])),MAX($E$1:E15)+1,0)</f>
        <v>1</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Lepu Medical</v>
      </c>
      <c r="Y16" s="139" t="str">
        <f>IFERROR(INDEX(Расходка[Наименование расходного материала],MATCH(Расходка[№],Поиск_расходки[Индекс8],0)),"")</f>
        <v>Lepu Medical</v>
      </c>
      <c r="Z16" s="139" t="str">
        <f>IFERROR(INDEX(Расходка[Наименование расходного материала],MATCH(Расходка[№],Поиск_расходки[Индекс9],0)),"")</f>
        <v>Lepu Medical</v>
      </c>
      <c r="AA16" s="139" t="str">
        <f>IFERROR(INDEX(Расходка[Наименование расходного материала],MATCH(Расходка[№],Поиск_расходки[Индекс10],0)),"")</f>
        <v>Lepu Medical</v>
      </c>
      <c r="AB16" s="139" t="str">
        <f>IFERROR(INDEX(Расходка[Наименование расходного материала],MATCH(Расходка[№],Поиск_расходки[Индекс11],0)),"")</f>
        <v>Lepu Medical</v>
      </c>
      <c r="AC16" s="139" t="str">
        <f>IFERROR(INDEX(Расходка[Наименование расходного материала],MATCH(Расходка[№],Поиск_расходки[Индекс12],0)),"")</f>
        <v>Lepu Medical</v>
      </c>
      <c r="AD16" s="139" t="str">
        <f>IFERROR(INDEX(Расходка[Наименование расходного материала],MATCH(Расходка[№],Поиск_расходки[Индекс13],0)),"")</f>
        <v>Lepu Medical</v>
      </c>
      <c r="AF16" s="4" t="s">
        <v>5</v>
      </c>
      <c r="AG16" s="4" t="s">
        <v>111</v>
      </c>
    </row>
    <row r="17" spans="1:33">
      <c r="A17">
        <v>16</v>
      </c>
      <c r="B17" t="s">
        <v>376</v>
      </c>
      <c r="C17" t="s">
        <v>465</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Perouse Medical FLAMINGO</v>
      </c>
      <c r="Y17" s="139" t="str">
        <f>IFERROR(INDEX(Расходка[Наименование расходного материала],MATCH(Расходка[№],Поиск_расходки[Индекс8],0)),"")</f>
        <v>Perouse Medical FLAMINGO</v>
      </c>
      <c r="Z17" s="139" t="str">
        <f>IFERROR(INDEX(Расходка[Наименование расходного материала],MATCH(Расходка[№],Поиск_расходки[Индекс9],0)),"")</f>
        <v>Perouse Medical FLAMINGO</v>
      </c>
      <c r="AA17" s="139" t="str">
        <f>IFERROR(INDEX(Расходка[Наименование расходного материала],MATCH(Расходка[№],Поиск_расходки[Индекс10],0)),"")</f>
        <v>Perouse Medical FLAMINGO</v>
      </c>
      <c r="AB17" s="139" t="str">
        <f>IFERROR(INDEX(Расходка[Наименование расходного материала],MATCH(Расходка[№],Поиск_расходки[Индекс11],0)),"")</f>
        <v>Perouse Medical FLAMINGO</v>
      </c>
      <c r="AC17" s="139" t="str">
        <f>IFERROR(INDEX(Расходка[Наименование расходного материала],MATCH(Расходка[№],Поиск_расходки[Индекс12],0)),"")</f>
        <v>Perouse Medical FLAMINGO</v>
      </c>
      <c r="AD17" s="139" t="str">
        <f>IFERROR(INDEX(Расходка[Наименование расходного материала],MATCH(Расходка[№],Поиск_расходки[Индекс13],0)),"")</f>
        <v>Perouse Medical FLAMINGO</v>
      </c>
      <c r="AF17" s="4" t="s">
        <v>5</v>
      </c>
      <c r="AG17" s="4" t="s">
        <v>112</v>
      </c>
    </row>
    <row r="18" spans="1:33">
      <c r="A18">
        <v>17</v>
      </c>
      <c r="B18" t="s">
        <v>269</v>
      </c>
      <c r="C18" s="1" t="s">
        <v>412</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Oscor 7F</v>
      </c>
      <c r="Y18" s="139" t="str">
        <f>IFERROR(INDEX(Расходка[Наименование расходного материала],MATCH(Расходка[№],Поиск_расходки[Индекс8],0)),"")</f>
        <v>Oscor 7F</v>
      </c>
      <c r="Z18" s="139" t="str">
        <f>IFERROR(INDEX(Расходка[Наименование расходного материала],MATCH(Расходка[№],Поиск_расходки[Индекс9],0)),"")</f>
        <v>Oscor 7F</v>
      </c>
      <c r="AA18" s="139" t="str">
        <f>IFERROR(INDEX(Расходка[Наименование расходного материала],MATCH(Расходка[№],Поиск_расходки[Индекс10],0)),"")</f>
        <v>Oscor 7F</v>
      </c>
      <c r="AB18" s="139" t="str">
        <f>IFERROR(INDEX(Расходка[Наименование расходного материала],MATCH(Расходка[№],Поиск_расходки[Индекс11],0)),"")</f>
        <v>Oscor 7F</v>
      </c>
      <c r="AC18" s="139" t="str">
        <f>IFERROR(INDEX(Расходка[Наименование расходного материала],MATCH(Расходка[№],Поиск_расходки[Индекс12],0)),"")</f>
        <v>Oscor 7F</v>
      </c>
      <c r="AD18" s="139" t="str">
        <f>IFERROR(INDEX(Расходка[Наименование расходного материала],MATCH(Расходка[№],Поиск_расходки[Индекс13],0)),"")</f>
        <v>Oscor 7F</v>
      </c>
      <c r="AF18" s="4" t="s">
        <v>5</v>
      </c>
      <c r="AG18" s="4" t="s">
        <v>416</v>
      </c>
    </row>
    <row r="19" spans="1:33">
      <c r="A19">
        <v>18</v>
      </c>
      <c r="B19" t="s">
        <v>3</v>
      </c>
      <c r="C19" t="s">
        <v>395</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Cougar LS Hydro-Track®</v>
      </c>
      <c r="Y19" s="139" t="str">
        <f>IFERROR(INDEX(Расходка[Наименование расходного материала],MATCH(Расходка[№],Поиск_расходки[Индекс8],0)),"")</f>
        <v>Cougar LS Hydro-Track®</v>
      </c>
      <c r="Z19" s="139" t="str">
        <f>IFERROR(INDEX(Расходка[Наименование расходного материала],MATCH(Расходка[№],Поиск_расходки[Индекс9],0)),"")</f>
        <v>Cougar LS Hydro-Track®</v>
      </c>
      <c r="AA19" s="139" t="str">
        <f>IFERROR(INDEX(Расходка[Наименование расходного материала],MATCH(Расходка[№],Поиск_расходки[Индекс10],0)),"")</f>
        <v>Cougar LS Hydro-Track®</v>
      </c>
      <c r="AB19" s="139" t="str">
        <f>IFERROR(INDEX(Расходка[Наименование расходного материала],MATCH(Расходка[№],Поиск_расходки[Индекс11],0)),"")</f>
        <v>Cougar LS Hydro-Track®</v>
      </c>
      <c r="AC19" s="139" t="str">
        <f>IFERROR(INDEX(Расходка[Наименование расходного материала],MATCH(Расходка[№],Поиск_расходки[Индекс12],0)),"")</f>
        <v>Cougar LS Hydro-Track®</v>
      </c>
      <c r="AD19" s="139" t="str">
        <f>IFERROR(INDEX(Расходка[Наименование расходного материала],MATCH(Расходка[№],Поиск_расходки[Индекс13],0)),"")</f>
        <v>Cougar LS Hydro-Track®</v>
      </c>
      <c r="AF19" s="4" t="s">
        <v>5</v>
      </c>
      <c r="AG19" s="4" t="s">
        <v>413</v>
      </c>
    </row>
    <row r="20" spans="1:33">
      <c r="A20">
        <v>19</v>
      </c>
      <c r="B20" t="s">
        <v>3</v>
      </c>
      <c r="C20" t="s">
        <v>423</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Cougar XT Hydro-Track®</v>
      </c>
      <c r="Y20" s="139" t="str">
        <f>IFERROR(INDEX(Расходка[Наименование расходного материала],MATCH(Расходка[№],Поиск_расходки[Индекс8],0)),"")</f>
        <v>Cougar XT Hydro-Track®</v>
      </c>
      <c r="Z20" s="139" t="str">
        <f>IFERROR(INDEX(Расходка[Наименование расходного материала],MATCH(Расходка[№],Поиск_расходки[Индекс9],0)),"")</f>
        <v>Cougar XT Hydro-Track®</v>
      </c>
      <c r="AA20" s="139" t="str">
        <f>IFERROR(INDEX(Расходка[Наименование расходного материала],MATCH(Расходка[№],Поиск_расходки[Индекс10],0)),"")</f>
        <v>Cougar XT Hydro-Track®</v>
      </c>
      <c r="AB20" s="139" t="str">
        <f>IFERROR(INDEX(Расходка[Наименование расходного материала],MATCH(Расходка[№],Поиск_расходки[Индекс11],0)),"")</f>
        <v>Cougar XT Hydro-Track®</v>
      </c>
      <c r="AC20" s="139" t="str">
        <f>IFERROR(INDEX(Расходка[Наименование расходного материала],MATCH(Расходка[№],Поиск_расходки[Индекс12],0)),"")</f>
        <v>Cougar XT Hydro-Track®</v>
      </c>
      <c r="AD20" s="139" t="str">
        <f>IFERROR(INDEX(Расходка[Наименование расходного материала],MATCH(Расходка[№],Поиск_расходки[Индекс13],0)),"")</f>
        <v>Cougar XT Hydro-Track®</v>
      </c>
      <c r="AF20" s="4" t="s">
        <v>5</v>
      </c>
      <c r="AG20" s="4" t="s">
        <v>114</v>
      </c>
    </row>
    <row r="21" spans="1:33">
      <c r="A21">
        <v>20</v>
      </c>
      <c r="B21" t="s">
        <v>3</v>
      </c>
      <c r="C21" t="s">
        <v>388</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1</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Fielder</v>
      </c>
      <c r="Y21" s="139" t="str">
        <f>IFERROR(INDEX(Расходка[Наименование расходного материала],MATCH(Расходка[№],Поиск_расходки[Индекс8],0)),"")</f>
        <v>Fielder</v>
      </c>
      <c r="Z21" s="139" t="str">
        <f>IFERROR(INDEX(Расходка[Наименование расходного материала],MATCH(Расходка[№],Поиск_расходки[Индекс9],0)),"")</f>
        <v>Fielder</v>
      </c>
      <c r="AA21" s="139" t="str">
        <f>IFERROR(INDEX(Расходка[Наименование расходного материала],MATCH(Расходка[№],Поиск_расходки[Индекс10],0)),"")</f>
        <v>Fielder</v>
      </c>
      <c r="AB21" s="139" t="str">
        <f>IFERROR(INDEX(Расходка[Наименование расходного материала],MATCH(Расходка[№],Поиск_расходки[Индекс11],0)),"")</f>
        <v>Fielder</v>
      </c>
      <c r="AC21" s="139" t="str">
        <f>IFERROR(INDEX(Расходка[Наименование расходного материала],MATCH(Расходка[№],Поиск_расходки[Индекс12],0)),"")</f>
        <v>Fielder</v>
      </c>
      <c r="AD21" s="139" t="str">
        <f>IFERROR(INDEX(Расходка[Наименование расходного материала],MATCH(Расходка[№],Поиск_расходки[Индекс13],0)),"")</f>
        <v>Fielder</v>
      </c>
      <c r="AF21" s="4" t="s">
        <v>5</v>
      </c>
      <c r="AG21" s="4" t="s">
        <v>115</v>
      </c>
    </row>
    <row r="22" spans="1:33">
      <c r="A22">
        <v>21</v>
      </c>
      <c r="B22" t="s">
        <v>3</v>
      </c>
      <c r="C22" t="s">
        <v>472</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2</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Fielder XT-A</v>
      </c>
      <c r="Y22" s="139" t="str">
        <f>IFERROR(INDEX(Расходка[Наименование расходного материала],MATCH(Расходка[№],Поиск_расходки[Индекс8],0)),"")</f>
        <v>Fielder XT-A</v>
      </c>
      <c r="Z22" s="139" t="str">
        <f>IFERROR(INDEX(Расходка[Наименование расходного материала],MATCH(Расходка[№],Поиск_расходки[Индекс9],0)),"")</f>
        <v>Fielder XT-A</v>
      </c>
      <c r="AA22" s="139" t="str">
        <f>IFERROR(INDEX(Расходка[Наименование расходного материала],MATCH(Расходка[№],Поиск_расходки[Индекс10],0)),"")</f>
        <v>Fielder XT-A</v>
      </c>
      <c r="AB22" s="139" t="str">
        <f>IFERROR(INDEX(Расходка[Наименование расходного материала],MATCH(Расходка[№],Поиск_расходки[Индекс11],0)),"")</f>
        <v>Fielder XT-A</v>
      </c>
      <c r="AC22" s="139" t="str">
        <f>IFERROR(INDEX(Расходка[Наименование расходного материала],MATCH(Расходка[№],Поиск_расходки[Индекс12],0)),"")</f>
        <v>Fielder XT-A</v>
      </c>
      <c r="AD22" s="139" t="str">
        <f>IFERROR(INDEX(Расходка[Наименование расходного материала],MATCH(Расходка[№],Поиск_расходки[Индекс13],0)),"")</f>
        <v>Fielder XT-A</v>
      </c>
      <c r="AF22" s="4" t="s">
        <v>5</v>
      </c>
      <c r="AG22" s="4" t="s">
        <v>116</v>
      </c>
    </row>
    <row r="23" spans="1:33">
      <c r="A23">
        <v>22</v>
      </c>
      <c r="B23" t="s">
        <v>3</v>
      </c>
      <c r="C23" t="s">
        <v>473</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3</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Fielder XT-R</v>
      </c>
      <c r="Y23" s="139" t="str">
        <f>IFERROR(INDEX(Расходка[Наименование расходного материала],MATCH(Расходка[№],Поиск_расходки[Индекс8],0)),"")</f>
        <v>Fielder XT-R</v>
      </c>
      <c r="Z23" s="139" t="str">
        <f>IFERROR(INDEX(Расходка[Наименование расходного материала],MATCH(Расходка[№],Поиск_расходки[Индекс9],0)),"")</f>
        <v>Fielder XT-R</v>
      </c>
      <c r="AA23" s="139" t="str">
        <f>IFERROR(INDEX(Расходка[Наименование расходного материала],MATCH(Расходка[№],Поиск_расходки[Индекс10],0)),"")</f>
        <v>Fielder XT-R</v>
      </c>
      <c r="AB23" s="139" t="str">
        <f>IFERROR(INDEX(Расходка[Наименование расходного материала],MATCH(Расходка[№],Поиск_расходки[Индекс11],0)),"")</f>
        <v>Fielder XT-R</v>
      </c>
      <c r="AC23" s="139" t="str">
        <f>IFERROR(INDEX(Расходка[Наименование расходного материала],MATCH(Расходка[№],Поиск_расходки[Индекс12],0)),"")</f>
        <v>Fielder XT-R</v>
      </c>
      <c r="AD23" s="139" t="str">
        <f>IFERROR(INDEX(Расходка[Наименование расходного материала],MATCH(Расходка[№],Поиск_расходки[Индекс13],0)),"")</f>
        <v>Fielder XT-R</v>
      </c>
      <c r="AF23" s="4" t="s">
        <v>5</v>
      </c>
      <c r="AG23" s="4" t="s">
        <v>117</v>
      </c>
    </row>
    <row r="24" spans="1:33">
      <c r="A24">
        <v>23</v>
      </c>
      <c r="B24" t="s">
        <v>3</v>
      </c>
      <c r="C24" s="1" t="s">
        <v>454</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Gaia Second</v>
      </c>
      <c r="Y24" s="139" t="str">
        <f>IFERROR(INDEX(Расходка[Наименование расходного материала],MATCH(Расходка[№],Поиск_расходки[Индекс8],0)),"")</f>
        <v>Gaia Second</v>
      </c>
      <c r="Z24" s="139" t="str">
        <f>IFERROR(INDEX(Расходка[Наименование расходного материала],MATCH(Расходка[№],Поиск_расходки[Индекс9],0)),"")</f>
        <v>Gaia Second</v>
      </c>
      <c r="AA24" s="139" t="str">
        <f>IFERROR(INDEX(Расходка[Наименование расходного материала],MATCH(Расходка[№],Поиск_расходки[Индекс10],0)),"")</f>
        <v>Gaia Second</v>
      </c>
      <c r="AB24" s="139" t="str">
        <f>IFERROR(INDEX(Расходка[Наименование расходного материала],MATCH(Расходка[№],Поиск_расходки[Индекс11],0)),"")</f>
        <v>Gaia Second</v>
      </c>
      <c r="AC24" s="139" t="str">
        <f>IFERROR(INDEX(Расходка[Наименование расходного материала],MATCH(Расходка[№],Поиск_расходки[Индекс12],0)),"")</f>
        <v>Gaia Second</v>
      </c>
      <c r="AD24" s="139" t="str">
        <f>IFERROR(INDEX(Расходка[Наименование расходного материала],MATCH(Расходка[№],Поиск_расходки[Индекс13],0)),"")</f>
        <v>Gaia Second</v>
      </c>
      <c r="AF24" s="4" t="s">
        <v>5</v>
      </c>
      <c r="AG24" s="4" t="s">
        <v>118</v>
      </c>
    </row>
    <row r="25" spans="1:33">
      <c r="A25">
        <v>24</v>
      </c>
      <c r="B25" t="s">
        <v>3</v>
      </c>
      <c r="C25" s="1" t="s">
        <v>468</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Gaia Third</v>
      </c>
      <c r="Y25" s="139" t="str">
        <f>IFERROR(INDEX(Расходка[Наименование расходного материала],MATCH(Расходка[№],Поиск_расходки[Индекс8],0)),"")</f>
        <v>Gaia Third</v>
      </c>
      <c r="Z25" s="139" t="str">
        <f>IFERROR(INDEX(Расходка[Наименование расходного материала],MATCH(Расходка[№],Поиск_расходки[Индекс9],0)),"")</f>
        <v>Gaia Third</v>
      </c>
      <c r="AA25" s="139" t="str">
        <f>IFERROR(INDEX(Расходка[Наименование расходного материала],MATCH(Расходка[№],Поиск_расходки[Индекс10],0)),"")</f>
        <v>Gaia Third</v>
      </c>
      <c r="AB25" s="139" t="str">
        <f>IFERROR(INDEX(Расходка[Наименование расходного материала],MATCH(Расходка[№],Поиск_расходки[Индекс11],0)),"")</f>
        <v>Gaia Third</v>
      </c>
      <c r="AC25" s="139" t="str">
        <f>IFERROR(INDEX(Расходка[Наименование расходного материала],MATCH(Расходка[№],Поиск_расходки[Индекс12],0)),"")</f>
        <v>Gaia Third</v>
      </c>
      <c r="AD25" s="139" t="str">
        <f>IFERROR(INDEX(Расходка[Наименование расходного материала],MATCH(Расходка[№],Поиск_расходки[Индекс13],0)),"")</f>
        <v>Gaia Third</v>
      </c>
      <c r="AF25" s="4" t="s">
        <v>5</v>
      </c>
      <c r="AG25" s="4" t="s">
        <v>119</v>
      </c>
    </row>
    <row r="26" spans="1:33">
      <c r="A26">
        <v>25</v>
      </c>
      <c r="B26" t="s">
        <v>3</v>
      </c>
      <c r="C26" s="1" t="s">
        <v>396</v>
      </c>
      <c r="E26" s="140">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0">
        <f>IF(ISNUMBER(SEARCH('Карта учёта'!$B$23,Расходка[Наименование расходного материала])),MAX($O$1:O25)+1,0)</f>
        <v>25</v>
      </c>
      <c r="P26" s="140">
        <f>IF(ISNUMBER(SEARCH('Карта учёта'!$B$24,Расходка[Наименование расходного материала])),MAX($P$1:P25)+1,0)</f>
        <v>25</v>
      </c>
      <c r="Q26" s="140">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Intuition</v>
      </c>
      <c r="Y26" s="144" t="str">
        <f>IFERROR(INDEX(Расходка[Наименование расходного материала],MATCH(Расходка[№],Поиск_расходки[Индекс8],0)),"")</f>
        <v>Intuition</v>
      </c>
      <c r="Z26" s="144" t="str">
        <f>IFERROR(INDEX(Расходка[Наименование расходного материала],MATCH(Расходка[№],Поиск_расходки[Индекс9],0)),"")</f>
        <v>Intuition</v>
      </c>
      <c r="AA26" s="144" t="str">
        <f>IFERROR(INDEX(Расходка[Наименование расходного материала],MATCH(Расходка[№],Поиск_расходки[Индекс10],0)),"")</f>
        <v>Intuition</v>
      </c>
      <c r="AB26" s="144" t="str">
        <f>IFERROR(INDEX(Расходка[Наименование расходного материала],MATCH(Расходка[№],Поиск_расходки[Индекс11],0)),"")</f>
        <v>Intuition</v>
      </c>
      <c r="AC26" s="144" t="str">
        <f>IFERROR(INDEX(Расходка[Наименование расходного материала],MATCH(Расходка[№],Поиск_расходки[Индекс12],0)),"")</f>
        <v>Intuition</v>
      </c>
      <c r="AD26" s="144" t="str">
        <f>IFERROR(INDEX(Расходка[Наименование расходного материала],MATCH(Расходка[№],Поиск_расходки[Индекс13],0)),"")</f>
        <v>Intuition</v>
      </c>
      <c r="AF26" s="4" t="s">
        <v>5</v>
      </c>
      <c r="AG26" s="4" t="s">
        <v>120</v>
      </c>
    </row>
    <row r="27" spans="1:33">
      <c r="A27">
        <v>26</v>
      </c>
      <c r="B27" t="s">
        <v>3</v>
      </c>
      <c r="C27" t="s">
        <v>392</v>
      </c>
      <c r="E27" s="140">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0">
        <f>IF(ISNUMBER(SEARCH('Карта учёта'!$B$23,Расходка[Наименование расходного материала])),MAX($O$1:O26)+1,0)</f>
        <v>26</v>
      </c>
      <c r="P27" s="140">
        <f>IF(ISNUMBER(SEARCH('Карта учёта'!$B$24,Расходка[Наименование расходного материала])),MAX($P$1:P26)+1,0)</f>
        <v>26</v>
      </c>
      <c r="Q27" s="140">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ProVia 3 Hydro-Track®</v>
      </c>
      <c r="Y27" s="144" t="str">
        <f>IFERROR(INDEX(Расходка[Наименование расходного материала],MATCH(Расходка[№],Поиск_расходки[Индекс8],0)),"")</f>
        <v>ProVia 3 Hydro-Track®</v>
      </c>
      <c r="Z27" s="144" t="str">
        <f>IFERROR(INDEX(Расходка[Наименование расходного материала],MATCH(Расходка[№],Поиск_расходки[Индекс9],0)),"")</f>
        <v>ProVia 3 Hydro-Track®</v>
      </c>
      <c r="AA27" s="144" t="str">
        <f>IFERROR(INDEX(Расходка[Наименование расходного материала],MATCH(Расходка[№],Поиск_расходки[Индекс10],0)),"")</f>
        <v>ProVia 3 Hydro-Track®</v>
      </c>
      <c r="AB27" s="144" t="str">
        <f>IFERROR(INDEX(Расходка[Наименование расходного материала],MATCH(Расходка[№],Поиск_расходки[Индекс11],0)),"")</f>
        <v>ProVia 3 Hydro-Track®</v>
      </c>
      <c r="AC27" s="144" t="str">
        <f>IFERROR(INDEX(Расходка[Наименование расходного материала],MATCH(Расходка[№],Поиск_расходки[Индекс12],0)),"")</f>
        <v>ProVia 3 Hydro-Track®</v>
      </c>
      <c r="AD27" s="144" t="str">
        <f>IFERROR(INDEX(Расходка[Наименование расходного материала],MATCH(Расходка[№],Поиск_расходки[Индекс13],0)),"")</f>
        <v>ProVia 3 Hydro-Track®</v>
      </c>
      <c r="AF27" s="4" t="s">
        <v>5</v>
      </c>
      <c r="AG27" s="4" t="s">
        <v>121</v>
      </c>
    </row>
    <row r="28" spans="1:33">
      <c r="A28">
        <v>27</v>
      </c>
      <c r="B28" t="s">
        <v>3</v>
      </c>
      <c r="C28" t="s">
        <v>393</v>
      </c>
      <c r="E28" s="140">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0">
        <f>IF(ISNUMBER(SEARCH('Карта учёта'!$B$23,Расходка[Наименование расходного материала])),MAX($O$1:O27)+1,0)</f>
        <v>27</v>
      </c>
      <c r="P28" s="140">
        <f>IF(ISNUMBER(SEARCH('Карта учёта'!$B$24,Расходка[Наименование расходного материала])),MAX($P$1:P27)+1,0)</f>
        <v>27</v>
      </c>
      <c r="Q28" s="140">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ProVia 6 Hydro-Track®</v>
      </c>
      <c r="Y28" s="144" t="str">
        <f>IFERROR(INDEX(Расходка[Наименование расходного материала],MATCH(Расходка[№],Поиск_расходки[Индекс8],0)),"")</f>
        <v>ProVia 6 Hydro-Track®</v>
      </c>
      <c r="Z28" s="144" t="str">
        <f>IFERROR(INDEX(Расходка[Наименование расходного материала],MATCH(Расходка[№],Поиск_расходки[Индекс9],0)),"")</f>
        <v>ProVia 6 Hydro-Track®</v>
      </c>
      <c r="AA28" s="144" t="str">
        <f>IFERROR(INDEX(Расходка[Наименование расходного материала],MATCH(Расходка[№],Поиск_расходки[Индекс10],0)),"")</f>
        <v>ProVia 6 Hydro-Track®</v>
      </c>
      <c r="AB28" s="144" t="str">
        <f>IFERROR(INDEX(Расходка[Наименование расходного материала],MATCH(Расходка[№],Поиск_расходки[Индекс11],0)),"")</f>
        <v>ProVia 6 Hydro-Track®</v>
      </c>
      <c r="AC28" s="144" t="str">
        <f>IFERROR(INDEX(Расходка[Наименование расходного материала],MATCH(Расходка[№],Поиск_расходки[Индекс12],0)),"")</f>
        <v>ProVia 6 Hydro-Track®</v>
      </c>
      <c r="AD28" s="144" t="str">
        <f>IFERROR(INDEX(Расходка[Наименование расходного материала],MATCH(Расходка[№],Поиск_расходки[Индекс13],0)),"")</f>
        <v>ProVia 6 Hydro-Track®</v>
      </c>
      <c r="AF28" s="4" t="s">
        <v>5</v>
      </c>
      <c r="AG28" s="4" t="s">
        <v>372</v>
      </c>
    </row>
    <row r="29" spans="1:33">
      <c r="A29">
        <v>28</v>
      </c>
      <c r="B29" t="s">
        <v>3</v>
      </c>
      <c r="C29" t="s">
        <v>394</v>
      </c>
      <c r="E29" s="140">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0">
        <f>IF(ISNUMBER(SEARCH('Карта учёта'!$B$23,Расходка[Наименование расходного материала])),MAX($O$1:O28)+1,0)</f>
        <v>28</v>
      </c>
      <c r="P29" s="140">
        <f>IF(ISNUMBER(SEARCH('Карта учёта'!$B$24,Расходка[Наименование расходного материала])),MAX($P$1:P28)+1,0)</f>
        <v>28</v>
      </c>
      <c r="Q29" s="140">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ProVia 9 Hydro-Track®</v>
      </c>
      <c r="Y29" s="144" t="str">
        <f>IFERROR(INDEX(Расходка[Наименование расходного материала],MATCH(Расходка[№],Поиск_расходки[Индекс8],0)),"")</f>
        <v>ProVia 9 Hydro-Track®</v>
      </c>
      <c r="Z29" s="144" t="str">
        <f>IFERROR(INDEX(Расходка[Наименование расходного материала],MATCH(Расходка[№],Поиск_расходки[Индекс9],0)),"")</f>
        <v>ProVia 9 Hydro-Track®</v>
      </c>
      <c r="AA29" s="144" t="str">
        <f>IFERROR(INDEX(Расходка[Наименование расходного материала],MATCH(Расходка[№],Поиск_расходки[Индекс10],0)),"")</f>
        <v>ProVia 9 Hydro-Track®</v>
      </c>
      <c r="AB29" s="144" t="str">
        <f>IFERROR(INDEX(Расходка[Наименование расходного материала],MATCH(Расходка[№],Поиск_расходки[Индекс11],0)),"")</f>
        <v>ProVia 9 Hydro-Track®</v>
      </c>
      <c r="AC29" s="144" t="str">
        <f>IFERROR(INDEX(Расходка[Наименование расходного материала],MATCH(Расходка[№],Поиск_расходки[Индекс12],0)),"")</f>
        <v>ProVia 9 Hydro-Track®</v>
      </c>
      <c r="AD29" s="144" t="str">
        <f>IFERROR(INDEX(Расходка[Наименование расходного материала],MATCH(Расходка[№],Поиск_расходки[Индекс13],0)),"")</f>
        <v>ProVia 9 Hydro-Track®</v>
      </c>
      <c r="AF29" s="4" t="s">
        <v>5</v>
      </c>
      <c r="AG29" s="4" t="s">
        <v>373</v>
      </c>
    </row>
    <row r="30" spans="1:33">
      <c r="A30">
        <v>29</v>
      </c>
      <c r="B30" t="s">
        <v>3</v>
      </c>
      <c r="C30" t="s">
        <v>390</v>
      </c>
      <c r="E30" s="140">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0">
        <f>IF(ISNUMBER(SEARCH('Карта учёта'!$B$23,Расходка[Наименование расходного материала])),MAX($O$1:O29)+1,0)</f>
        <v>29</v>
      </c>
      <c r="P30" s="140">
        <f>IF(ISNUMBER(SEARCH('Карта учёта'!$B$24,Расходка[Наименование расходного материала])),MAX($P$1:P29)+1,0)</f>
        <v>29</v>
      </c>
      <c r="Q30" s="140">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Rinato</v>
      </c>
      <c r="Y30" s="144" t="str">
        <f>IFERROR(INDEX(Расходка[Наименование расходного материала],MATCH(Расходка[№],Поиск_расходки[Индекс8],0)),"")</f>
        <v>Rinato</v>
      </c>
      <c r="Z30" s="144" t="str">
        <f>IFERROR(INDEX(Расходка[Наименование расходного материала],MATCH(Расходка[№],Поиск_расходки[Индекс9],0)),"")</f>
        <v>Rinato</v>
      </c>
      <c r="AA30" s="144" t="str">
        <f>IFERROR(INDEX(Расходка[Наименование расходного материала],MATCH(Расходка[№],Поиск_расходки[Индекс10],0)),"")</f>
        <v>Rinato</v>
      </c>
      <c r="AB30" s="144" t="str">
        <f>IFERROR(INDEX(Расходка[Наименование расходного материала],MATCH(Расходка[№],Поиск_расходки[Индекс11],0)),"")</f>
        <v>Rinato</v>
      </c>
      <c r="AC30" s="144" t="str">
        <f>IFERROR(INDEX(Расходка[Наименование расходного материала],MATCH(Расходка[№],Поиск_расходки[Индекс12],0)),"")</f>
        <v>Rinato</v>
      </c>
      <c r="AD30" s="144" t="str">
        <f>IFERROR(INDEX(Расходка[Наименование расходного материала],MATCH(Расходка[№],Поиск_расходки[Индекс13],0)),"")</f>
        <v>Rinato</v>
      </c>
      <c r="AF30" s="4" t="s">
        <v>5</v>
      </c>
      <c r="AG30" s="4" t="s">
        <v>453</v>
      </c>
    </row>
    <row r="31" spans="1:33">
      <c r="A31">
        <v>30</v>
      </c>
      <c r="B31" t="s">
        <v>3</v>
      </c>
      <c r="C31" s="1" t="s">
        <v>445</v>
      </c>
      <c r="E31" s="140">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0">
        <f>IF(ISNUMBER(SEARCH('Карта учёта'!$B$23,Расходка[Наименование расходного материала])),MAX($O$1:O30)+1,0)</f>
        <v>30</v>
      </c>
      <c r="P31" s="140">
        <f>IF(ISNUMBER(SEARCH('Карта учёта'!$B$24,Расходка[Наименование расходного материала])),MAX($P$1:P30)+1,0)</f>
        <v>30</v>
      </c>
      <c r="Q31" s="140">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Runthrough NS (Floppy)</v>
      </c>
      <c r="Y31" s="144" t="str">
        <f>IFERROR(INDEX(Расходка[Наименование расходного материала],MATCH(Расходка[№],Поиск_расходки[Индекс8],0)),"")</f>
        <v>Runthrough NS (Floppy)</v>
      </c>
      <c r="Z31" s="144" t="str">
        <f>IFERROR(INDEX(Расходка[Наименование расходного материала],MATCH(Расходка[№],Поиск_расходки[Индекс9],0)),"")</f>
        <v>Runthrough NS (Floppy)</v>
      </c>
      <c r="AA31" s="144" t="str">
        <f>IFERROR(INDEX(Расходка[Наименование расходного материала],MATCH(Расходка[№],Поиск_расходки[Индекс10],0)),"")</f>
        <v>Runthrough NS (Floppy)</v>
      </c>
      <c r="AB31" s="144" t="str">
        <f>IFERROR(INDEX(Расходка[Наименование расходного материала],MATCH(Расходка[№],Поиск_расходки[Индекс11],0)),"")</f>
        <v>Runthrough NS (Floppy)</v>
      </c>
      <c r="AC31" s="144" t="str">
        <f>IFERROR(INDEX(Расходка[Наименование расходного материала],MATCH(Расходка[№],Поиск_расходки[Индекс12],0)),"")</f>
        <v>Runthrough NS (Floppy)</v>
      </c>
      <c r="AD31" s="144" t="str">
        <f>IFERROR(INDEX(Расходка[Наименование расходного материала],MATCH(Расходка[№],Поиск_расходки[Индекс13],0)),"")</f>
        <v>Runthrough NS (Floppy)</v>
      </c>
      <c r="AF31" s="4" t="s">
        <v>6</v>
      </c>
      <c r="AG31" s="4" t="s">
        <v>159</v>
      </c>
    </row>
    <row r="32" spans="1:33">
      <c r="A32">
        <v>31</v>
      </c>
      <c r="B32" t="s">
        <v>3</v>
      </c>
      <c r="C32" s="1" t="s">
        <v>456</v>
      </c>
      <c r="E32" s="140">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0">
        <f>IF(ISNUMBER(SEARCH('Карта учёта'!$B$23,Расходка[Наименование расходного материала])),MAX($O$1:O31)+1,0)</f>
        <v>31</v>
      </c>
      <c r="P32" s="140">
        <f>IF(ISNUMBER(SEARCH('Карта учёта'!$B$24,Расходка[Наименование расходного материала])),MAX($P$1:P31)+1,0)</f>
        <v>31</v>
      </c>
      <c r="Q32" s="140">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Runthrough NS Hypercoat</v>
      </c>
      <c r="Y32" s="144" t="str">
        <f>IFERROR(INDEX(Расходка[Наименование расходного материала],MATCH(Расходка[№],Поиск_расходки[Индекс8],0)),"")</f>
        <v>Runthrough NS Hypercoat</v>
      </c>
      <c r="Z32" s="144" t="str">
        <f>IFERROR(INDEX(Расходка[Наименование расходного материала],MATCH(Расходка[№],Поиск_расходки[Индекс9],0)),"")</f>
        <v>Runthrough NS Hypercoat</v>
      </c>
      <c r="AA32" s="144" t="str">
        <f>IFERROR(INDEX(Расходка[Наименование расходного материала],MATCH(Расходка[№],Поиск_расходки[Индекс10],0)),"")</f>
        <v>Runthrough NS Hypercoat</v>
      </c>
      <c r="AB32" s="144" t="str">
        <f>IFERROR(INDEX(Расходка[Наименование расходного материала],MATCH(Расходка[№],Поиск_расходки[Индекс11],0)),"")</f>
        <v>Runthrough NS Hypercoat</v>
      </c>
      <c r="AC32" s="144" t="str">
        <f>IFERROR(INDEX(Расходка[Наименование расходного материала],MATCH(Расходка[№],Поиск_расходки[Индекс12],0)),"")</f>
        <v>Runthrough NS Hypercoat</v>
      </c>
      <c r="AD32" s="144" t="str">
        <f>IFERROR(INDEX(Расходка[Наименование расходного материала],MATCH(Расходка[№],Поиск_расходки[Индекс13],0)),"")</f>
        <v>Runthrough NS Hypercoat</v>
      </c>
      <c r="AF32" s="4" t="s">
        <v>6</v>
      </c>
      <c r="AG32" s="4" t="s">
        <v>450</v>
      </c>
    </row>
    <row r="33" spans="1:33">
      <c r="A33">
        <v>32</v>
      </c>
      <c r="B33" t="s">
        <v>3</v>
      </c>
      <c r="C33" s="1" t="s">
        <v>455</v>
      </c>
      <c r="E33" s="140">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0">
        <f>IF(ISNUMBER(SEARCH('Карта учёта'!$B$23,Расходка[Наименование расходного материала])),MAX($O$1:O32)+1,0)</f>
        <v>32</v>
      </c>
      <c r="P33" s="140">
        <f>IF(ISNUMBER(SEARCH('Карта учёта'!$B$24,Расходка[Наименование расходного материала])),MAX($P$1:P32)+1,0)</f>
        <v>32</v>
      </c>
      <c r="Q33" s="140">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Runthrough NS Intermediate</v>
      </c>
      <c r="Y33" s="144" t="str">
        <f>IFERROR(INDEX(Расходка[Наименование расходного материала],MATCH(Расходка[№],Поиск_расходки[Индекс8],0)),"")</f>
        <v>Runthrough NS Intermediate</v>
      </c>
      <c r="Z33" s="144" t="str">
        <f>IFERROR(INDEX(Расходка[Наименование расходного материала],MATCH(Расходка[№],Поиск_расходки[Индекс9],0)),"")</f>
        <v>Runthrough NS Intermediate</v>
      </c>
      <c r="AA33" s="144" t="str">
        <f>IFERROR(INDEX(Расходка[Наименование расходного материала],MATCH(Расходка[№],Поиск_расходки[Индекс10],0)),"")</f>
        <v>Runthrough NS Intermediate</v>
      </c>
      <c r="AB33" s="144" t="str">
        <f>IFERROR(INDEX(Расходка[Наименование расходного материала],MATCH(Расходка[№],Поиск_расходки[Индекс11],0)),"")</f>
        <v>Runthrough NS Intermediate</v>
      </c>
      <c r="AC33" s="144" t="str">
        <f>IFERROR(INDEX(Расходка[Наименование расходного материала],MATCH(Расходка[№],Поиск_расходки[Индекс12],0)),"")</f>
        <v>Runthrough NS Intermediate</v>
      </c>
      <c r="AD33" s="144" t="str">
        <f>IFERROR(INDEX(Расходка[Наименование расходного материала],MATCH(Расходка[№],Поиск_расходки[Индекс13],0)),"")</f>
        <v>Runthrough NS Intermediate</v>
      </c>
      <c r="AF33" s="4" t="s">
        <v>6</v>
      </c>
      <c r="AG33" s="4" t="s">
        <v>417</v>
      </c>
    </row>
    <row r="34" spans="1:33">
      <c r="A34">
        <v>33</v>
      </c>
      <c r="B34" t="s">
        <v>3</v>
      </c>
      <c r="C34" t="s">
        <v>389</v>
      </c>
      <c r="E34" s="140">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0">
        <f>IF(ISNUMBER(SEARCH('Карта учёта'!$B$23,Расходка[Наименование расходного материала])),MAX($O$1:O33)+1,0)</f>
        <v>33</v>
      </c>
      <c r="P34" s="140">
        <f>IF(ISNUMBER(SEARCH('Карта учёта'!$B$24,Расходка[Наименование расходного материала])),MAX($P$1:P33)+1,0)</f>
        <v>33</v>
      </c>
      <c r="Q34" s="140">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Sion</v>
      </c>
      <c r="Y34" s="144" t="str">
        <f>IFERROR(INDEX(Расходка[Наименование расходного материала],MATCH(Расходка[№],Поиск_расходки[Индекс8],0)),"")</f>
        <v>Sion</v>
      </c>
      <c r="Z34" s="144" t="str">
        <f>IFERROR(INDEX(Расходка[Наименование расходного материала],MATCH(Расходка[№],Поиск_расходки[Индекс9],0)),"")</f>
        <v>Sion</v>
      </c>
      <c r="AA34" s="144" t="str">
        <f>IFERROR(INDEX(Расходка[Наименование расходного материала],MATCH(Расходка[№],Поиск_расходки[Индекс10],0)),"")</f>
        <v>Sion</v>
      </c>
      <c r="AB34" s="144" t="str">
        <f>IFERROR(INDEX(Расходка[Наименование расходного материала],MATCH(Расходка[№],Поиск_расходки[Индекс11],0)),"")</f>
        <v>Sion</v>
      </c>
      <c r="AC34" s="144" t="str">
        <f>IFERROR(INDEX(Расходка[Наименование расходного материала],MATCH(Расходка[№],Поиск_расходки[Индекс12],0)),"")</f>
        <v>Sion</v>
      </c>
      <c r="AD34" s="144" t="str">
        <f>IFERROR(INDEX(Расходка[Наименование расходного материала],MATCH(Расходка[№],Поиск_расходки[Индекс13],0)),"")</f>
        <v>Sion</v>
      </c>
      <c r="AF34" s="4" t="s">
        <v>6</v>
      </c>
      <c r="AG34" s="4" t="s">
        <v>428</v>
      </c>
    </row>
    <row r="35" spans="1:33">
      <c r="A35">
        <v>34</v>
      </c>
      <c r="B35" t="s">
        <v>3</v>
      </c>
      <c r="C35" t="s">
        <v>477</v>
      </c>
      <c r="E35" s="140">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0">
        <f>IF(ISNUMBER(SEARCH('Карта учёта'!$B$23,Расходка[Наименование расходного материала])),MAX($O$1:O34)+1,0)</f>
        <v>34</v>
      </c>
      <c r="P35" s="140">
        <f>IF(ISNUMBER(SEARCH('Карта учёта'!$B$24,Расходка[Наименование расходного материала])),MAX($P$1:P34)+1,0)</f>
        <v>34</v>
      </c>
      <c r="Q35" s="140">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Sion Black</v>
      </c>
      <c r="Y35" s="144" t="str">
        <f>IFERROR(INDEX(Расходка[Наименование расходного материала],MATCH(Расходка[№],Поиск_расходки[Индекс8],0)),"")</f>
        <v>Sion Black</v>
      </c>
      <c r="Z35" s="144" t="str">
        <f>IFERROR(INDEX(Расходка[Наименование расходного материала],MATCH(Расходка[№],Поиск_расходки[Индекс9],0)),"")</f>
        <v>Sion Black</v>
      </c>
      <c r="AA35" s="144" t="str">
        <f>IFERROR(INDEX(Расходка[Наименование расходного материала],MATCH(Расходка[№],Поиск_расходки[Индекс10],0)),"")</f>
        <v>Sion Black</v>
      </c>
      <c r="AB35" s="144" t="str">
        <f>IFERROR(INDEX(Расходка[Наименование расходного материала],MATCH(Расходка[№],Поиск_расходки[Индекс11],0)),"")</f>
        <v>Sion Black</v>
      </c>
      <c r="AC35" s="144" t="str">
        <f>IFERROR(INDEX(Расходка[Наименование расходного материала],MATCH(Расходка[№],Поиск_расходки[Индекс12],0)),"")</f>
        <v>Sion Black</v>
      </c>
      <c r="AD35" s="144" t="str">
        <f>IFERROR(INDEX(Расходка[Наименование расходного материала],MATCH(Расходка[№],Поиск_расходки[Индекс13],0)),"")</f>
        <v>Sion Black</v>
      </c>
      <c r="AF35" s="4" t="s">
        <v>6</v>
      </c>
      <c r="AG35" s="4" t="s">
        <v>105</v>
      </c>
    </row>
    <row r="36" spans="1:33">
      <c r="A36">
        <v>35</v>
      </c>
      <c r="B36" t="s">
        <v>3</v>
      </c>
      <c r="C36" s="1" t="s">
        <v>471</v>
      </c>
      <c r="E36" s="140">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1</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0">
        <f>IF(ISNUMBER(SEARCH('Карта учёта'!$B$23,Расходка[Наименование расходного материала])),MAX($O$1:O35)+1,0)</f>
        <v>35</v>
      </c>
      <c r="P36" s="140">
        <f>IF(ISNUMBER(SEARCH('Карта учёта'!$B$24,Расходка[Наименование расходного материала])),MAX($P$1:P35)+1,0)</f>
        <v>35</v>
      </c>
      <c r="Q36" s="140">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Sion Blue</v>
      </c>
      <c r="Y36" s="144" t="str">
        <f>IFERROR(INDEX(Расходка[Наименование расходного материала],MATCH(Расходка[№],Поиск_расходки[Индекс8],0)),"")</f>
        <v>Sion Blue</v>
      </c>
      <c r="Z36" s="144" t="str">
        <f>IFERROR(INDEX(Расходка[Наименование расходного материала],MATCH(Расходка[№],Поиск_расходки[Индекс9],0)),"")</f>
        <v>Sion Blue</v>
      </c>
      <c r="AA36" s="144" t="str">
        <f>IFERROR(INDEX(Расходка[Наименование расходного материала],MATCH(Расходка[№],Поиск_расходки[Индекс10],0)),"")</f>
        <v>Sion Blue</v>
      </c>
      <c r="AB36" s="144" t="str">
        <f>IFERROR(INDEX(Расходка[Наименование расходного материала],MATCH(Расходка[№],Поиск_расходки[Индекс11],0)),"")</f>
        <v>Sion Blue</v>
      </c>
      <c r="AC36" s="144" t="str">
        <f>IFERROR(INDEX(Расходка[Наименование расходного материала],MATCH(Расходка[№],Поиск_расходки[Индекс12],0)),"")</f>
        <v>Sion Blue</v>
      </c>
      <c r="AD36" s="144" t="str">
        <f>IFERROR(INDEX(Расходка[Наименование расходного материала],MATCH(Расходка[№],Поиск_расходки[Индекс13],0)),"")</f>
        <v>Sion Blue</v>
      </c>
      <c r="AF36" s="4" t="s">
        <v>6</v>
      </c>
      <c r="AG36" s="4" t="s">
        <v>160</v>
      </c>
    </row>
    <row r="37" spans="1:33">
      <c r="A37">
        <v>36</v>
      </c>
      <c r="B37" t="s">
        <v>3</v>
      </c>
      <c r="C37" t="s">
        <v>391</v>
      </c>
      <c r="E37" s="140">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0">
        <f>IF(ISNUMBER(SEARCH('Карта учёта'!$B$23,Расходка[Наименование расходного материала])),MAX($O$1:O36)+1,0)</f>
        <v>36</v>
      </c>
      <c r="P37" s="140">
        <f>IF(ISNUMBER(SEARCH('Карта учёта'!$B$24,Расходка[Наименование расходного материала])),MAX($P$1:P36)+1,0)</f>
        <v>36</v>
      </c>
      <c r="Q37" s="140">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Thunder</v>
      </c>
      <c r="Y37" s="144" t="str">
        <f>IFERROR(INDEX(Расходка[Наименование расходного материала],MATCH(Расходка[№],Поиск_расходки[Индекс8],0)),"")</f>
        <v>Thunder</v>
      </c>
      <c r="Z37" s="144" t="str">
        <f>IFERROR(INDEX(Расходка[Наименование расходного материала],MATCH(Расходка[№],Поиск_расходки[Индекс9],0)),"")</f>
        <v>Thunder</v>
      </c>
      <c r="AA37" s="144" t="str">
        <f>IFERROR(INDEX(Расходка[Наименование расходного материала],MATCH(Расходка[№],Поиск_расходки[Индекс10],0)),"")</f>
        <v>Thunder</v>
      </c>
      <c r="AB37" s="144" t="str">
        <f>IFERROR(INDEX(Расходка[Наименование расходного материала],MATCH(Расходка[№],Поиск_расходки[Индекс11],0)),"")</f>
        <v>Thunder</v>
      </c>
      <c r="AC37" s="144" t="str">
        <f>IFERROR(INDEX(Расходка[Наименование расходного материала],MATCH(Расходка[№],Поиск_расходки[Индекс12],0)),"")</f>
        <v>Thunder</v>
      </c>
      <c r="AD37" s="144" t="str">
        <f>IFERROR(INDEX(Расходка[Наименование расходного материала],MATCH(Расходка[№],Поиск_расходки[Индекс13],0)),"")</f>
        <v>Thunder</v>
      </c>
      <c r="AF37" s="4" t="s">
        <v>6</v>
      </c>
      <c r="AG37" s="4" t="s">
        <v>449</v>
      </c>
    </row>
    <row r="38" spans="1:33">
      <c r="A38">
        <v>37</v>
      </c>
      <c r="B38" t="s">
        <v>3</v>
      </c>
      <c r="C38" t="s">
        <v>458</v>
      </c>
      <c r="E38" s="140">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0">
        <f>IF(ISNUMBER(SEARCH('Карта учёта'!$B$23,Расходка[Наименование расходного материала])),MAX($O$1:O37)+1,0)</f>
        <v>37</v>
      </c>
      <c r="P38" s="140">
        <f>IF(ISNUMBER(SEARCH('Карта учёта'!$B$24,Расходка[Наименование расходного материала])),MAX($P$1:P37)+1,0)</f>
        <v>37</v>
      </c>
      <c r="Q38" s="140">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Whisper MS</v>
      </c>
      <c r="Y38" s="144" t="str">
        <f>IFERROR(INDEX(Расходка[Наименование расходного материала],MATCH(Расходка[№],Поиск_расходки[Индекс8],0)),"")</f>
        <v>Whisper MS</v>
      </c>
      <c r="Z38" s="144" t="str">
        <f>IFERROR(INDEX(Расходка[Наименование расходного материала],MATCH(Расходка[№],Поиск_расходки[Индекс9],0)),"")</f>
        <v>Whisper MS</v>
      </c>
      <c r="AA38" s="144" t="str">
        <f>IFERROR(INDEX(Расходка[Наименование расходного материала],MATCH(Расходка[№],Поиск_расходки[Индекс10],0)),"")</f>
        <v>Whisper MS</v>
      </c>
      <c r="AB38" s="144" t="str">
        <f>IFERROR(INDEX(Расходка[Наименование расходного материала],MATCH(Расходка[№],Поиск_расходки[Индекс11],0)),"")</f>
        <v>Whisper MS</v>
      </c>
      <c r="AC38" s="144" t="str">
        <f>IFERROR(INDEX(Расходка[Наименование расходного материала],MATCH(Расходка[№],Поиск_расходки[Индекс12],0)),"")</f>
        <v>Whisper MS</v>
      </c>
      <c r="AD38" s="144" t="str">
        <f>IFERROR(INDEX(Расходка[Наименование расходного материала],MATCH(Расходка[№],Поиск_расходки[Индекс13],0)),"")</f>
        <v>Whisper MS</v>
      </c>
      <c r="AF38" s="4" t="s">
        <v>6</v>
      </c>
      <c r="AG38" s="4" t="s">
        <v>163</v>
      </c>
    </row>
    <row r="39" spans="1:33">
      <c r="A39">
        <v>38</v>
      </c>
      <c r="B39" t="s">
        <v>3</v>
      </c>
      <c r="C39" t="s">
        <v>459</v>
      </c>
      <c r="E39" s="140">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0">
        <f>IF(ISNUMBER(SEARCH('Карта учёта'!$B$23,Расходка[Наименование расходного материала])),MAX($O$1:O38)+1,0)</f>
        <v>38</v>
      </c>
      <c r="P39" s="140">
        <f>IF(ISNUMBER(SEARCH('Карта учёта'!$B$24,Расходка[Наименование расходного материала])),MAX($P$1:P38)+1,0)</f>
        <v>38</v>
      </c>
      <c r="Q39" s="140">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Winn 200T</v>
      </c>
      <c r="Y39" s="144" t="str">
        <f>IFERROR(INDEX(Расходка[Наименование расходного материала],MATCH(Расходка[№],Поиск_расходки[Индекс8],0)),"")</f>
        <v>Winn 200T</v>
      </c>
      <c r="Z39" s="144" t="str">
        <f>IFERROR(INDEX(Расходка[Наименование расходного материала],MATCH(Расходка[№],Поиск_расходки[Индекс9],0)),"")</f>
        <v>Winn 200T</v>
      </c>
      <c r="AA39" s="144" t="str">
        <f>IFERROR(INDEX(Расходка[Наименование расходного материала],MATCH(Расходка[№],Поиск_расходки[Индекс10],0)),"")</f>
        <v>Winn 200T</v>
      </c>
      <c r="AB39" s="144" t="str">
        <f>IFERROR(INDEX(Расходка[Наименование расходного материала],MATCH(Расходка[№],Поиск_расходки[Индекс11],0)),"")</f>
        <v>Winn 200T</v>
      </c>
      <c r="AC39" s="144" t="str">
        <f>IFERROR(INDEX(Расходка[Наименование расходного материала],MATCH(Расходка[№],Поиск_расходки[Индекс12],0)),"")</f>
        <v>Winn 200T</v>
      </c>
      <c r="AD39" s="144" t="str">
        <f>IFERROR(INDEX(Расходка[Наименование расходного материала],MATCH(Расходка[№],Поиск_расходки[Индекс13],0)),"")</f>
        <v>Winn 200T</v>
      </c>
      <c r="AF39" s="4" t="s">
        <v>6</v>
      </c>
      <c r="AG39" s="4" t="s">
        <v>165</v>
      </c>
    </row>
    <row r="40" spans="1:33">
      <c r="A40">
        <v>39</v>
      </c>
      <c r="B40" t="s">
        <v>3</v>
      </c>
      <c r="C40" t="s">
        <v>433</v>
      </c>
      <c r="E40" s="140">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0</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0">
        <f>IF(ISNUMBER(SEARCH('Карта учёта'!$B$23,Расходка[Наименование расходного материала])),MAX($O$1:O39)+1,0)</f>
        <v>39</v>
      </c>
      <c r="P40" s="140">
        <f>IF(ISNUMBER(SEARCH('Карта учёта'!$B$24,Расходка[Наименование расходного материала])),MAX($P$1:P39)+1,0)</f>
        <v>39</v>
      </c>
      <c r="Q40" s="140">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Проводник коронарный  1g, Angioline</v>
      </c>
      <c r="Y40" s="144" t="str">
        <f>IFERROR(INDEX(Расходка[Наименование расходного материала],MATCH(Расходка[№],Поиск_расходки[Индекс8],0)),"")</f>
        <v>Проводник коронарный  1g, Angioline</v>
      </c>
      <c r="Z40" s="144" t="str">
        <f>IFERROR(INDEX(Расходка[Наименование расходного материала],MATCH(Расходка[№],Поиск_расходки[Индекс9],0)),"")</f>
        <v>Проводник коронарный  1g, Angioline</v>
      </c>
      <c r="AA40" s="144" t="str">
        <f>IFERROR(INDEX(Расходка[Наименование расходного материала],MATCH(Расходка[№],Поиск_расходки[Индекс10],0)),"")</f>
        <v>Проводник коронарный  1g, Angioline</v>
      </c>
      <c r="AB40" s="144" t="str">
        <f>IFERROR(INDEX(Расходка[Наименование расходного материала],MATCH(Расходка[№],Поиск_расходки[Индекс11],0)),"")</f>
        <v>Проводник коронарный  1g, Angioline</v>
      </c>
      <c r="AC40" s="144" t="str">
        <f>IFERROR(INDEX(Расходка[Наименование расходного материала],MATCH(Расходка[№],Поиск_расходки[Индекс12],0)),"")</f>
        <v>Проводник коронарный  1g, Angioline</v>
      </c>
      <c r="AD40" s="144" t="str">
        <f>IFERROR(INDEX(Расходка[Наименование расходного материала],MATCH(Расходка[№],Поиск_расходки[Индекс13],0)),"")</f>
        <v>Проводник коронарный  1g, Angioline</v>
      </c>
      <c r="AF40" s="4" t="s">
        <v>6</v>
      </c>
      <c r="AG40" s="4" t="s">
        <v>431</v>
      </c>
    </row>
    <row r="41" spans="1:33">
      <c r="A41">
        <v>40</v>
      </c>
      <c r="B41" t="s">
        <v>3</v>
      </c>
      <c r="C41" t="s">
        <v>124</v>
      </c>
      <c r="E41" s="140">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0">
        <f>IF(ISNUMBER(SEARCH('Карта учёта'!$B$23,Расходка[Наименование расходного материала])),MAX($O$1:O40)+1,0)</f>
        <v>40</v>
      </c>
      <c r="P41" s="140">
        <f>IF(ISNUMBER(SEARCH('Карта учёта'!$B$24,Расходка[Наименование расходного материала])),MAX($P$1:P40)+1,0)</f>
        <v>40</v>
      </c>
      <c r="Q41" s="140">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Проводник коронарный  3g, Angioline</v>
      </c>
      <c r="Y41" s="144" t="str">
        <f>IFERROR(INDEX(Расходка[Наименование расходного материала],MATCH(Расходка[№],Поиск_расходки[Индекс8],0)),"")</f>
        <v>Проводник коронарный  3g, Angioline</v>
      </c>
      <c r="Z41" s="144" t="str">
        <f>IFERROR(INDEX(Расходка[Наименование расходного материала],MATCH(Расходка[№],Поиск_расходки[Индекс9],0)),"")</f>
        <v>Проводник коронарный  3g, Angioline</v>
      </c>
      <c r="AA41" s="144" t="str">
        <f>IFERROR(INDEX(Расходка[Наименование расходного материала],MATCH(Расходка[№],Поиск_расходки[Индекс10],0)),"")</f>
        <v>Проводник коронарный  3g, Angioline</v>
      </c>
      <c r="AB41" s="144" t="str">
        <f>IFERROR(INDEX(Расходка[Наименование расходного материала],MATCH(Расходка[№],Поиск_расходки[Индекс11],0)),"")</f>
        <v>Проводник коронарный  3g, Angioline</v>
      </c>
      <c r="AC41" s="144" t="str">
        <f>IFERROR(INDEX(Расходка[Наименование расходного материала],MATCH(Расходка[№],Поиск_расходки[Индекс12],0)),"")</f>
        <v>Проводник коронарный  3g, Angioline</v>
      </c>
      <c r="AD41" s="144" t="str">
        <f>IFERROR(INDEX(Расходка[Наименование расходного материала],MATCH(Расходка[№],Поиск_расходки[Индекс13],0)),"")</f>
        <v>Проводник коронарный  3g, Angioline</v>
      </c>
      <c r="AF41" s="4" t="s">
        <v>6</v>
      </c>
      <c r="AG41" s="4" t="s">
        <v>164</v>
      </c>
    </row>
    <row r="42" spans="1:33">
      <c r="A42">
        <v>41</v>
      </c>
      <c r="B42" t="s">
        <v>6</v>
      </c>
      <c r="C42" s="1" t="s">
        <v>344</v>
      </c>
      <c r="E42" s="140">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0</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0">
        <f>IF(ISNUMBER(SEARCH('Карта учёта'!$B$23,Расходка[Наименование расходного материала])),MAX($O$1:O41)+1,0)</f>
        <v>41</v>
      </c>
      <c r="P42" s="140">
        <f>IF(ISNUMBER(SEARCH('Карта учёта'!$B$24,Расходка[Наименование расходного материала])),MAX($P$1:P41)+1,0)</f>
        <v>41</v>
      </c>
      <c r="Q42" s="140">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BMS, Integtity</v>
      </c>
      <c r="Y42" s="144" t="str">
        <f>IFERROR(INDEX(Расходка[Наименование расходного материала],MATCH(Расходка[№],Поиск_расходки[Индекс8],0)),"")</f>
        <v>BMS, Integtity</v>
      </c>
      <c r="Z42" s="144" t="str">
        <f>IFERROR(INDEX(Расходка[Наименование расходного материала],MATCH(Расходка[№],Поиск_расходки[Индекс9],0)),"")</f>
        <v>BMS, Integtity</v>
      </c>
      <c r="AA42" s="144" t="str">
        <f>IFERROR(INDEX(Расходка[Наименование расходного материала],MATCH(Расходка[№],Поиск_расходки[Индекс10],0)),"")</f>
        <v>BMS, Integtity</v>
      </c>
      <c r="AB42" s="144" t="str">
        <f>IFERROR(INDEX(Расходка[Наименование расходного материала],MATCH(Расходка[№],Поиск_расходки[Индекс11],0)),"")</f>
        <v>BMS, Integtity</v>
      </c>
      <c r="AC42" s="144" t="str">
        <f>IFERROR(INDEX(Расходка[Наименование расходного материала],MATCH(Расходка[№],Поиск_расходки[Индекс12],0)),"")</f>
        <v>BMS, Integtity</v>
      </c>
      <c r="AD42" s="144" t="str">
        <f>IFERROR(INDEX(Расходка[Наименование расходного материала],MATCH(Расходка[№],Поиск_расходки[Индекс13],0)),"")</f>
        <v>BMS, Integtity</v>
      </c>
      <c r="AF42" s="4" t="s">
        <v>6</v>
      </c>
      <c r="AG42" s="4" t="s">
        <v>432</v>
      </c>
    </row>
    <row r="43" spans="1:33">
      <c r="A43">
        <v>42</v>
      </c>
      <c r="B43" t="s">
        <v>6</v>
      </c>
      <c r="C43" s="196" t="s">
        <v>427</v>
      </c>
      <c r="E43" s="140">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0</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0">
        <f>IF(ISNUMBER(SEARCH('Карта учёта'!$B$23,Расходка[Наименование расходного материала])),MAX($O$1:O42)+1,0)</f>
        <v>42</v>
      </c>
      <c r="P43" s="140">
        <f>IF(ISNUMBER(SEARCH('Карта учёта'!$B$24,Расходка[Наименование расходного материала])),MAX($P$1:P42)+1,0)</f>
        <v>42</v>
      </c>
      <c r="Q43" s="140">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DES, Calipso</v>
      </c>
      <c r="Y43" s="144" t="str">
        <f>IFERROR(INDEX(Расходка[Наименование расходного материала],MATCH(Расходка[№],Поиск_расходки[Индекс8],0)),"")</f>
        <v>DES, Calipso</v>
      </c>
      <c r="Z43" s="144" t="str">
        <f>IFERROR(INDEX(Расходка[Наименование расходного материала],MATCH(Расходка[№],Поиск_расходки[Индекс9],0)),"")</f>
        <v>DES, Calipso</v>
      </c>
      <c r="AA43" s="144" t="str">
        <f>IFERROR(INDEX(Расходка[Наименование расходного материала],MATCH(Расходка[№],Поиск_расходки[Индекс10],0)),"")</f>
        <v>DES, Calipso</v>
      </c>
      <c r="AB43" s="144" t="str">
        <f>IFERROR(INDEX(Расходка[Наименование расходного материала],MATCH(Расходка[№],Поиск_расходки[Индекс11],0)),"")</f>
        <v>DES, Calipso</v>
      </c>
      <c r="AC43" s="144" t="str">
        <f>IFERROR(INDEX(Расходка[Наименование расходного материала],MATCH(Расходка[№],Поиск_расходки[Индекс12],0)),"")</f>
        <v>DES, Calipso</v>
      </c>
      <c r="AD43" s="144" t="str">
        <f>IFERROR(INDEX(Расходка[Наименование расходного материала],MATCH(Расходка[№],Поиск_расходки[Индекс13],0)),"")</f>
        <v>DES, Calipso</v>
      </c>
      <c r="AF43" s="4" t="s">
        <v>6</v>
      </c>
      <c r="AG43" s="4" t="s">
        <v>167</v>
      </c>
    </row>
    <row r="44" spans="1:33">
      <c r="A44">
        <v>43</v>
      </c>
      <c r="B44" t="s">
        <v>6</v>
      </c>
      <c r="C44" s="196" t="s">
        <v>426</v>
      </c>
      <c r="E44" s="140">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0</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0">
        <f>IF(ISNUMBER(SEARCH('Карта учёта'!$B$23,Расходка[Наименование расходного материала])),MAX($O$1:O43)+1,0)</f>
        <v>43</v>
      </c>
      <c r="P44" s="140">
        <f>IF(ISNUMBER(SEARCH('Карта учёта'!$B$24,Расходка[Наименование расходного материала])),MAX($P$1:P43)+1,0)</f>
        <v>43</v>
      </c>
      <c r="Q44" s="140">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DES, NanoMed</v>
      </c>
      <c r="Y44" s="144" t="str">
        <f>IFERROR(INDEX(Расходка[Наименование расходного материала],MATCH(Расходка[№],Поиск_расходки[Индекс8],0)),"")</f>
        <v>DES, NanoMed</v>
      </c>
      <c r="Z44" s="144" t="str">
        <f>IFERROR(INDEX(Расходка[Наименование расходного материала],MATCH(Расходка[№],Поиск_расходки[Индекс9],0)),"")</f>
        <v>DES, NanoMed</v>
      </c>
      <c r="AA44" s="144" t="str">
        <f>IFERROR(INDEX(Расходка[Наименование расходного материала],MATCH(Расходка[№],Поиск_расходки[Индекс10],0)),"")</f>
        <v>DES, NanoMed</v>
      </c>
      <c r="AB44" s="144" t="str">
        <f>IFERROR(INDEX(Расходка[Наименование расходного материала],MATCH(Расходка[№],Поиск_расходки[Индекс11],0)),"")</f>
        <v>DES, NanoMed</v>
      </c>
      <c r="AC44" s="144" t="str">
        <f>IFERROR(INDEX(Расходка[Наименование расходного материала],MATCH(Расходка[№],Поиск_расходки[Индекс12],0)),"")</f>
        <v>DES, NanoMed</v>
      </c>
      <c r="AD44" s="144" t="str">
        <f>IFERROR(INDEX(Расходка[Наименование расходного материала],MATCH(Расходка[№],Поиск_расходки[Индекс13],0)),"")</f>
        <v>DES, NanoMed</v>
      </c>
      <c r="AF44" s="4" t="s">
        <v>6</v>
      </c>
      <c r="AG44" s="4" t="s">
        <v>168</v>
      </c>
    </row>
    <row r="45" spans="1:33">
      <c r="A45">
        <v>44</v>
      </c>
      <c r="B45" t="s">
        <v>6</v>
      </c>
      <c r="C45" s="163" t="s">
        <v>397</v>
      </c>
      <c r="E45" s="140">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1</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0">
        <f>IF(ISNUMBER(SEARCH('Карта учёта'!$B$23,Расходка[Наименование расходного материала])),MAX($O$1:O44)+1,0)</f>
        <v>44</v>
      </c>
      <c r="P45" s="140">
        <f>IF(ISNUMBER(SEARCH('Карта учёта'!$B$24,Расходка[Наименование расходного материала])),MAX($P$1:P44)+1,0)</f>
        <v>44</v>
      </c>
      <c r="Q45" s="140">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DES, Resolute Integtity</v>
      </c>
      <c r="Y45" s="144" t="str">
        <f>IFERROR(INDEX(Расходка[Наименование расходного материала],MATCH(Расходка[№],Поиск_расходки[Индекс8],0)),"")</f>
        <v>DES, Resolute Integtity</v>
      </c>
      <c r="Z45" s="144" t="str">
        <f>IFERROR(INDEX(Расходка[Наименование расходного материала],MATCH(Расходка[№],Поиск_расходки[Индекс9],0)),"")</f>
        <v>DES, Resolute Integtity</v>
      </c>
      <c r="AA45" s="144" t="str">
        <f>IFERROR(INDEX(Расходка[Наименование расходного материала],MATCH(Расходка[№],Поиск_расходки[Индекс10],0)),"")</f>
        <v>DES, Resolute Integtity</v>
      </c>
      <c r="AB45" s="144" t="str">
        <f>IFERROR(INDEX(Расходка[Наименование расходного материала],MATCH(Расходка[№],Поиск_расходки[Индекс11],0)),"")</f>
        <v>DES, Resolute Integtity</v>
      </c>
      <c r="AC45" s="144" t="str">
        <f>IFERROR(INDEX(Расходка[Наименование расходного материала],MATCH(Расходка[№],Поиск_расходки[Индекс12],0)),"")</f>
        <v>DES, Resolute Integtity</v>
      </c>
      <c r="AD45" s="144" t="str">
        <f>IFERROR(INDEX(Расходка[Наименование расходного материала],MATCH(Расходка[№],Поиск_расходки[Индекс13],0)),"")</f>
        <v>DES, Resolute Integtity</v>
      </c>
      <c r="AF45" s="4" t="s">
        <v>6</v>
      </c>
      <c r="AG45" s="4" t="s">
        <v>418</v>
      </c>
    </row>
    <row r="46" spans="1:33">
      <c r="A46">
        <v>45</v>
      </c>
      <c r="B46" t="s">
        <v>6</v>
      </c>
      <c r="C46" t="s">
        <v>451</v>
      </c>
      <c r="E46" s="140">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0</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0">
        <f>IF(ISNUMBER(SEARCH('Карта учёта'!$B$23,Расходка[Наименование расходного материала])),MAX($O$1:O45)+1,0)</f>
        <v>45</v>
      </c>
      <c r="P46" s="140">
        <f>IF(ISNUMBER(SEARCH('Карта учёта'!$B$24,Расходка[Наименование расходного материала])),MAX($P$1:P45)+1,0)</f>
        <v>45</v>
      </c>
      <c r="Q46" s="140">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
      </c>
      <c r="X46" s="144" t="str">
        <f>IFERROR(INDEX(Расходка[Наименование расходного материала],MATCH(Расходка[№],Поиск_расходки[Индекс7],0)),"")</f>
        <v>DES, Yukon Chrome PC</v>
      </c>
      <c r="Y46" s="144" t="str">
        <f>IFERROR(INDEX(Расходка[Наименование расходного материала],MATCH(Расходка[№],Поиск_расходки[Индекс8],0)),"")</f>
        <v>DES, Yukon Chrome PC</v>
      </c>
      <c r="Z46" s="144" t="str">
        <f>IFERROR(INDEX(Расходка[Наименование расходного материала],MATCH(Расходка[№],Поиск_расходки[Индекс9],0)),"")</f>
        <v>DES, Yukon Chrome PC</v>
      </c>
      <c r="AA46" s="144" t="str">
        <f>IFERROR(INDEX(Расходка[Наименование расходного материала],MATCH(Расходка[№],Поиск_расходки[Индекс10],0)),"")</f>
        <v>DES, Yukon Chrome PC</v>
      </c>
      <c r="AB46" s="144" t="str">
        <f>IFERROR(INDEX(Расходка[Наименование расходного материала],MATCH(Расходка[№],Поиск_расходки[Индекс11],0)),"")</f>
        <v>DES, Yukon Chrome PC</v>
      </c>
      <c r="AC46" s="144" t="str">
        <f>IFERROR(INDEX(Расходка[Наименование расходного материала],MATCH(Расходка[№],Поиск_расходки[Индекс12],0)),"")</f>
        <v>DES, Yukon Chrome PC</v>
      </c>
      <c r="AD46" s="144" t="str">
        <f>IFERROR(INDEX(Расходка[Наименование расходного материала],MATCH(Расходка[№],Поиск_расходки[Индекс13],0)),"")</f>
        <v>DES, Yukon Chrome PC</v>
      </c>
      <c r="AF46" s="4" t="s">
        <v>6</v>
      </c>
      <c r="AG46" s="4" t="s">
        <v>419</v>
      </c>
    </row>
    <row r="47" spans="1:33">
      <c r="A47">
        <v>46</v>
      </c>
      <c r="B47" t="s">
        <v>6</v>
      </c>
      <c r="C47" s="203" t="s">
        <v>487</v>
      </c>
      <c r="E47" s="140">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0</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0">
        <f>IF(ISNUMBER(SEARCH('Карта учёта'!$B$23,Расходка[Наименование расходного материала])),MAX($O$1:O46)+1,0)</f>
        <v>46</v>
      </c>
      <c r="P47" s="140">
        <f>IF(ISNUMBER(SEARCH('Карта учёта'!$B$24,Расходка[Наименование расходного материала])),MAX($P$1:P46)+1,0)</f>
        <v>46</v>
      </c>
      <c r="Q47" s="140">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DES, Firehawk</v>
      </c>
      <c r="Y47" s="144" t="str">
        <f>IFERROR(INDEX(Расходка[Наименование расходного материала],MATCH(Расходка[№],Поиск_расходки[Индекс8],0)),"")</f>
        <v>DES, Firehawk</v>
      </c>
      <c r="Z47" s="144" t="str">
        <f>IFERROR(INDEX(Расходка[Наименование расходного материала],MATCH(Расходка[№],Поиск_расходки[Индекс9],0)),"")</f>
        <v>DES, Firehawk</v>
      </c>
      <c r="AA47" s="144" t="str">
        <f>IFERROR(INDEX(Расходка[Наименование расходного материала],MATCH(Расходка[№],Поиск_расходки[Индекс10],0)),"")</f>
        <v>DES, Firehawk</v>
      </c>
      <c r="AB47" s="144" t="str">
        <f>IFERROR(INDEX(Расходка[Наименование расходного материала],MATCH(Расходка[№],Поиск_расходки[Индекс11],0)),"")</f>
        <v>DES, Firehawk</v>
      </c>
      <c r="AC47" s="144" t="str">
        <f>IFERROR(INDEX(Расходка[Наименование расходного материала],MATCH(Расходка[№],Поиск_расходки[Индекс12],0)),"")</f>
        <v>DES, Firehawk</v>
      </c>
      <c r="AD47" s="144" t="str">
        <f>IFERROR(INDEX(Расходка[Наименование расходного материала],MATCH(Расходка[№],Поиск_расходки[Индекс13],0)),"")</f>
        <v>DES, Firehawk</v>
      </c>
      <c r="AF47" s="4" t="s">
        <v>6</v>
      </c>
      <c r="AG47" s="4" t="s">
        <v>420</v>
      </c>
    </row>
    <row r="48" spans="1:33">
      <c r="A48">
        <v>47</v>
      </c>
      <c r="B48" t="s">
        <v>6</v>
      </c>
      <c r="C48" t="s">
        <v>486</v>
      </c>
      <c r="E48" s="140">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0</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0">
        <f>IF(ISNUMBER(SEARCH('Карта учёта'!$B$23,Расходка[Наименование расходного материала])),MAX($O$1:O47)+1,0)</f>
        <v>47</v>
      </c>
      <c r="P48" s="140">
        <f>IF(ISNUMBER(SEARCH('Карта учёта'!$B$24,Расходка[Наименование расходного материала])),MAX($P$1:P47)+1,0)</f>
        <v>47</v>
      </c>
      <c r="Q48" s="140">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DES, Resolute Onyx</v>
      </c>
      <c r="Y48" s="144" t="str">
        <f>IFERROR(INDEX(Расходка[Наименование расходного материала],MATCH(Расходка[№],Поиск_расходки[Индекс8],0)),"")</f>
        <v>DES, Resolute Onyx</v>
      </c>
      <c r="Z48" s="144" t="str">
        <f>IFERROR(INDEX(Расходка[Наименование расходного материала],MATCH(Расходка[№],Поиск_расходки[Индекс9],0)),"")</f>
        <v>DES, Resolute Onyx</v>
      </c>
      <c r="AA48" s="144" t="str">
        <f>IFERROR(INDEX(Расходка[Наименование расходного материала],MATCH(Расходка[№],Поиск_расходки[Индекс10],0)),"")</f>
        <v>DES, Resolute Onyx</v>
      </c>
      <c r="AB48" s="144" t="str">
        <f>IFERROR(INDEX(Расходка[Наименование расходного материала],MATCH(Расходка[№],Поиск_расходки[Индекс11],0)),"")</f>
        <v>DES, Resolute Onyx</v>
      </c>
      <c r="AC48" s="144" t="str">
        <f>IFERROR(INDEX(Расходка[Наименование расходного материала],MATCH(Расходка[№],Поиск_расходки[Индекс12],0)),"")</f>
        <v>DES, Resolute Onyx</v>
      </c>
      <c r="AD48" s="144" t="str">
        <f>IFERROR(INDEX(Расходка[Наименование расходного материала],MATCH(Расходка[№],Поиск_расходки[Индекс13],0)),"")</f>
        <v>DES, Resolute Onyx</v>
      </c>
      <c r="AF48" s="4" t="s">
        <v>6</v>
      </c>
      <c r="AG48" s="4" t="s">
        <v>434</v>
      </c>
    </row>
    <row r="49" spans="1:33">
      <c r="A49">
        <v>48</v>
      </c>
      <c r="B49" t="s">
        <v>123</v>
      </c>
      <c r="C49" s="1" t="s">
        <v>398</v>
      </c>
      <c r="E49" s="140">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0</v>
      </c>
      <c r="K49" s="142">
        <f>IF(ISNUMBER(SEARCH('Карта учёта'!$B$19,Расходка[Наименование расходного материала])),MAX($K$1:K48)+1,0)</f>
        <v>48</v>
      </c>
      <c r="L49" s="142">
        <f>IF(ISNUMBER(SEARCH('Карта учёта'!$B$20,Расходка[Наименование расходного материала])),MAX($L$1:L48)+1,0)</f>
        <v>48</v>
      </c>
      <c r="M49" s="142">
        <f>IF(ISNUMBER(SEARCH('Карта учёта'!$B$21,Расходка[Наименование расходного материала])),MAX($M$1:M48)+1,0)</f>
        <v>48</v>
      </c>
      <c r="N49" s="142">
        <f>IF(ISNUMBER(SEARCH('Карта учёта'!$B$22,Расходка[Наименование расходного материала])),MAX($N$1:N48)+1,0)</f>
        <v>48</v>
      </c>
      <c r="O49" s="140">
        <f>IF(ISNUMBER(SEARCH('Карта учёта'!$B$23,Расходка[Наименование расходного материала])),MAX($O$1:O48)+1,0)</f>
        <v>48</v>
      </c>
      <c r="P49" s="140">
        <f>IF(ISNUMBER(SEARCH('Карта учёта'!$B$24,Расходка[Наименование расходного материала])),MAX($P$1:P48)+1,0)</f>
        <v>48</v>
      </c>
      <c r="Q49" s="140">
        <f>IF(ISNUMBER(SEARCH('Карта учёта'!$B$25,Расходка[Наименование расходного материала])),MAX($Q$1:Q48)+1,0)</f>
        <v>48</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Guidezilla™ II 6F</v>
      </c>
      <c r="Y49" s="144" t="str">
        <f>IFERROR(INDEX(Расходка[Наименование расходного материала],MATCH(Расходка[№],Поиск_расходки[Индекс8],0)),"")</f>
        <v>Guidezilla™ II 6F</v>
      </c>
      <c r="Z49" s="144" t="str">
        <f>IFERROR(INDEX(Расходка[Наименование расходного материала],MATCH(Расходка[№],Поиск_расходки[Индекс9],0)),"")</f>
        <v>Guidezilla™ II 6F</v>
      </c>
      <c r="AA49" s="144" t="str">
        <f>IFERROR(INDEX(Расходка[Наименование расходного материала],MATCH(Расходка[№],Поиск_расходки[Индекс10],0)),"")</f>
        <v>Guidezilla™ II 6F</v>
      </c>
      <c r="AB49" s="144" t="str">
        <f>IFERROR(INDEX(Расходка[Наименование расходного материала],MATCH(Расходка[№],Поиск_расходки[Индекс11],0)),"")</f>
        <v>Guidezilla™ II 6F</v>
      </c>
      <c r="AC49" s="144" t="str">
        <f>IFERROR(INDEX(Расходка[Наименование расходного материала],MATCH(Расходка[№],Поиск_расходки[Индекс12],0)),"")</f>
        <v>Guidezilla™ II 6F</v>
      </c>
      <c r="AD49" s="144" t="str">
        <f>IFERROR(INDEX(Расходка[Наименование расходного материала],MATCH(Расходка[№],Поиск_расходки[Индекс13],0)),"")</f>
        <v>Guidezilla™ II 6F</v>
      </c>
      <c r="AF49" s="4" t="s">
        <v>6</v>
      </c>
      <c r="AG49" s="4" t="s">
        <v>421</v>
      </c>
    </row>
    <row r="50" spans="1:33">
      <c r="A50">
        <v>49</v>
      </c>
      <c r="B50" t="s">
        <v>123</v>
      </c>
      <c r="C50" s="1" t="s">
        <v>424</v>
      </c>
      <c r="E50" s="140">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0</v>
      </c>
      <c r="K50" s="142">
        <f>IF(ISNUMBER(SEARCH('Карта учёта'!$B$19,Расходка[Наименование расходного материала])),MAX($K$1:K49)+1,0)</f>
        <v>49</v>
      </c>
      <c r="L50" s="142">
        <f>IF(ISNUMBER(SEARCH('Карта учёта'!$B$20,Расходка[Наименование расходного материала])),MAX($L$1:L49)+1,0)</f>
        <v>49</v>
      </c>
      <c r="M50" s="142">
        <f>IF(ISNUMBER(SEARCH('Карта учёта'!$B$21,Расходка[Наименование расходного материала])),MAX($M$1:M49)+1,0)</f>
        <v>49</v>
      </c>
      <c r="N50" s="142">
        <f>IF(ISNUMBER(SEARCH('Карта учёта'!$B$22,Расходка[Наименование расходного материала])),MAX($N$1:N49)+1,0)</f>
        <v>49</v>
      </c>
      <c r="O50" s="140">
        <f>IF(ISNUMBER(SEARCH('Карта учёта'!$B$23,Расходка[Наименование расходного материала])),MAX($O$1:O49)+1,0)</f>
        <v>49</v>
      </c>
      <c r="P50" s="140">
        <f>IF(ISNUMBER(SEARCH('Карта учёта'!$B$24,Расходка[Наименование расходного материала])),MAX($P$1:P49)+1,0)</f>
        <v>49</v>
      </c>
      <c r="Q50" s="140">
        <f>IF(ISNUMBER(SEARCH('Карта учёта'!$B$25,Расходка[Наименование расходного материала])),MAX($Q$1:Q49)+1,0)</f>
        <v>49</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Telescope ™ II 6F</v>
      </c>
      <c r="Y50" s="144" t="str">
        <f>IFERROR(INDEX(Расходка[Наименование расходного материала],MATCH(Расходка[№],Поиск_расходки[Индекс8],0)),"")</f>
        <v>Telescope ™ II 6F</v>
      </c>
      <c r="Z50" s="144" t="str">
        <f>IFERROR(INDEX(Расходка[Наименование расходного материала],MATCH(Расходка[№],Поиск_расходки[Индекс9],0)),"")</f>
        <v>Telescope ™ II 6F</v>
      </c>
      <c r="AA50" s="144" t="str">
        <f>IFERROR(INDEX(Расходка[Наименование расходного материала],MATCH(Расходка[№],Поиск_расходки[Индекс10],0)),"")</f>
        <v>Telescope ™ II 6F</v>
      </c>
      <c r="AB50" s="144" t="str">
        <f>IFERROR(INDEX(Расходка[Наименование расходного материала],MATCH(Расходка[№],Поиск_расходки[Индекс11],0)),"")</f>
        <v>Telescope ™ II 6F</v>
      </c>
      <c r="AC50" s="144" t="str">
        <f>IFERROR(INDEX(Расходка[Наименование расходного материала],MATCH(Расходка[№],Поиск_расходки[Индекс12],0)),"")</f>
        <v>Telescope ™ II 6F</v>
      </c>
      <c r="AD50" s="144" t="str">
        <f>IFERROR(INDEX(Расходка[Наименование расходного материала],MATCH(Расходка[№],Поиск_расходки[Индекс13],0)),"")</f>
        <v>Telescope ™ II 6F</v>
      </c>
      <c r="AF50" s="4" t="s">
        <v>6</v>
      </c>
      <c r="AG50" s="4" t="s">
        <v>435</v>
      </c>
    </row>
    <row r="51" spans="1:33">
      <c r="A51">
        <v>50</v>
      </c>
      <c r="B51" t="s">
        <v>4</v>
      </c>
      <c r="C51" t="s">
        <v>442</v>
      </c>
      <c r="E51" s="140">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50</v>
      </c>
      <c r="L51" s="142">
        <f>IF(ISNUMBER(SEARCH('Карта учёта'!$B$20,Расходка[Наименование расходного материала])),MAX($L$1:L50)+1,0)</f>
        <v>50</v>
      </c>
      <c r="M51" s="142">
        <f>IF(ISNUMBER(SEARCH('Карта учёта'!$B$21,Расходка[Наименование расходного материала])),MAX($M$1:M50)+1,0)</f>
        <v>50</v>
      </c>
      <c r="N51" s="142">
        <f>IF(ISNUMBER(SEARCH('Карта учёта'!$B$22,Расходка[Наименование расходного материала])),MAX($N$1:N50)+1,0)</f>
        <v>50</v>
      </c>
      <c r="O51" s="140">
        <f>IF(ISNUMBER(SEARCH('Карта учёта'!$B$23,Расходка[Наименование расходного материала])),MAX($O$1:O50)+1,0)</f>
        <v>50</v>
      </c>
      <c r="P51" s="140">
        <f>IF(ISNUMBER(SEARCH('Карта учёта'!$B$24,Расходка[Наименование расходного материала])),MAX($P$1:P50)+1,0)</f>
        <v>50</v>
      </c>
      <c r="Q51" s="140">
        <f>IF(ISNUMBER(SEARCH('Карта учёта'!$B$25,Расходка[Наименование расходного материала])),MAX($Q$1:Q50)+1,0)</f>
        <v>50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Launcher 6F AL 1</v>
      </c>
      <c r="Y51" s="144" t="str">
        <f>IFERROR(INDEX(Расходка[Наименование расходного материала],MATCH(Расходка[№],Поиск_расходки[Индекс8],0)),"")</f>
        <v>Launcher 6F AL 1</v>
      </c>
      <c r="Z51" s="144" t="str">
        <f>IFERROR(INDEX(Расходка[Наименование расходного материала],MATCH(Расходка[№],Поиск_расходки[Индекс9],0)),"")</f>
        <v>Launcher 6F AL 1</v>
      </c>
      <c r="AA51" s="144" t="str">
        <f>IFERROR(INDEX(Расходка[Наименование расходного материала],MATCH(Расходка[№],Поиск_расходки[Индекс10],0)),"")</f>
        <v>Launcher 6F AL 1</v>
      </c>
      <c r="AB51" s="144" t="str">
        <f>IFERROR(INDEX(Расходка[Наименование расходного материала],MATCH(Расходка[№],Поиск_расходки[Индекс11],0)),"")</f>
        <v>Launcher 6F AL 1</v>
      </c>
      <c r="AC51" s="144" t="str">
        <f>IFERROR(INDEX(Расходка[Наименование расходного материала],MATCH(Расходка[№],Поиск_расходки[Индекс12],0)),"")</f>
        <v>Launcher 6F AL 1</v>
      </c>
      <c r="AD51" s="144" t="str">
        <f>IFERROR(INDEX(Расходка[Наименование расходного материала],MATCH(Расходка[№],Поиск_расходки[Индекс13],0)),"")</f>
        <v>Launcher 6F AL 1</v>
      </c>
      <c r="AF51" s="4" t="s">
        <v>6</v>
      </c>
      <c r="AG51" s="4" t="s">
        <v>175</v>
      </c>
    </row>
    <row r="52" spans="1:33">
      <c r="A52">
        <v>51</v>
      </c>
      <c r="B52" t="s">
        <v>4</v>
      </c>
      <c r="C52" t="s">
        <v>443</v>
      </c>
      <c r="E52" s="140">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51</v>
      </c>
      <c r="L52" s="142">
        <f>IF(ISNUMBER(SEARCH('Карта учёта'!$B$20,Расходка[Наименование расходного материала])),MAX($L$1:L51)+1,0)</f>
        <v>51</v>
      </c>
      <c r="M52" s="142">
        <f>IF(ISNUMBER(SEARCH('Карта учёта'!$B$21,Расходка[Наименование расходного материала])),MAX($M$1:M51)+1,0)</f>
        <v>51</v>
      </c>
      <c r="N52" s="142">
        <f>IF(ISNUMBER(SEARCH('Карта учёта'!$B$22,Расходка[Наименование расходного материала])),MAX($N$1:N51)+1,0)</f>
        <v>51</v>
      </c>
      <c r="O52" s="140">
        <f>IF(ISNUMBER(SEARCH('Карта учёта'!$B$23,Расходка[Наименование расходного материала])),MAX($O$1:O51)+1,0)</f>
        <v>51</v>
      </c>
      <c r="P52" s="140">
        <f>IF(ISNUMBER(SEARCH('Карта учёта'!$B$24,Расходка[Наименование расходного материала])),MAX($P$1:P51)+1,0)</f>
        <v>51</v>
      </c>
      <c r="Q52" s="140">
        <f>IF(ISNUMBER(SEARCH('Карта учёта'!$B$25,Расходка[Наименование расходного материала])),MAX($Q$1:Q51)+1,0)</f>
        <v>51</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Launcher 6F AL 2</v>
      </c>
      <c r="Y52" s="144" t="str">
        <f>IFERROR(INDEX(Расходка[Наименование расходного материала],MATCH(Расходка[№],Поиск_расходки[Индекс8],0)),"")</f>
        <v>Launcher 6F AL 2</v>
      </c>
      <c r="Z52" s="144" t="str">
        <f>IFERROR(INDEX(Расходка[Наименование расходного материала],MATCH(Расходка[№],Поиск_расходки[Индекс9],0)),"")</f>
        <v>Launcher 6F AL 2</v>
      </c>
      <c r="AA52" s="144" t="str">
        <f>IFERROR(INDEX(Расходка[Наименование расходного материала],MATCH(Расходка[№],Поиск_расходки[Индекс10],0)),"")</f>
        <v>Launcher 6F AL 2</v>
      </c>
      <c r="AB52" s="144" t="str">
        <f>IFERROR(INDEX(Расходка[Наименование расходного материала],MATCH(Расходка[№],Поиск_расходки[Индекс11],0)),"")</f>
        <v>Launcher 6F AL 2</v>
      </c>
      <c r="AC52" s="144" t="str">
        <f>IFERROR(INDEX(Расходка[Наименование расходного материала],MATCH(Расходка[№],Поиск_расходки[Индекс12],0)),"")</f>
        <v>Launcher 6F AL 2</v>
      </c>
      <c r="AD52" s="144" t="str">
        <f>IFERROR(INDEX(Расходка[Наименование расходного материала],MATCH(Расходка[№],Поиск_расходки[Индекс13],0)),"")</f>
        <v>Launcher 6F AL 2</v>
      </c>
      <c r="AF52" s="4" t="s">
        <v>6</v>
      </c>
      <c r="AG52" s="4" t="s">
        <v>169</v>
      </c>
    </row>
    <row r="53" spans="1:33">
      <c r="A53">
        <v>52</v>
      </c>
      <c r="B53" t="s">
        <v>4</v>
      </c>
      <c r="C53" t="s">
        <v>399</v>
      </c>
      <c r="E53" s="140">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1</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52</v>
      </c>
      <c r="L53" s="142">
        <f>IF(ISNUMBER(SEARCH('Карта учёта'!$B$20,Расходка[Наименование расходного материала])),MAX($L$1:L52)+1,0)</f>
        <v>52</v>
      </c>
      <c r="M53" s="142">
        <f>IF(ISNUMBER(SEARCH('Карта учёта'!$B$21,Расходка[Наименование расходного материала])),MAX($M$1:M52)+1,0)</f>
        <v>52</v>
      </c>
      <c r="N53" s="142">
        <f>IF(ISNUMBER(SEARCH('Карта учёта'!$B$22,Расходка[Наименование расходного материала])),MAX($N$1:N52)+1,0)</f>
        <v>52</v>
      </c>
      <c r="O53" s="140">
        <f>IF(ISNUMBER(SEARCH('Карта учёта'!$B$23,Расходка[Наименование расходного материала])),MAX($O$1:O52)+1,0)</f>
        <v>52</v>
      </c>
      <c r="P53" s="140">
        <f>IF(ISNUMBER(SEARCH('Карта учёта'!$B$24,Расходка[Наименование расходного материала])),MAX($P$1:P52)+1,0)</f>
        <v>52</v>
      </c>
      <c r="Q53" s="140">
        <f>IF(ISNUMBER(SEARCH('Карта учёта'!$B$25,Расходка[Наименование расходного материала])),MAX($Q$1:Q52)+1,0)</f>
        <v>52</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Launcher 6F EBU 3.5</v>
      </c>
      <c r="Y53" s="144" t="str">
        <f>IFERROR(INDEX(Расходка[Наименование расходного материала],MATCH(Расходка[№],Поиск_расходки[Индекс8],0)),"")</f>
        <v>Launcher 6F EBU 3.5</v>
      </c>
      <c r="Z53" s="144" t="str">
        <f>IFERROR(INDEX(Расходка[Наименование расходного материала],MATCH(Расходка[№],Поиск_расходки[Индекс9],0)),"")</f>
        <v>Launcher 6F EBU 3.5</v>
      </c>
      <c r="AA53" s="144" t="str">
        <f>IFERROR(INDEX(Расходка[Наименование расходного материала],MATCH(Расходка[№],Поиск_расходки[Индекс10],0)),"")</f>
        <v>Launcher 6F EBU 3.5</v>
      </c>
      <c r="AB53" s="144" t="str">
        <f>IFERROR(INDEX(Расходка[Наименование расходного материала],MATCH(Расходка[№],Поиск_расходки[Индекс11],0)),"")</f>
        <v>Launcher 6F EBU 3.5</v>
      </c>
      <c r="AC53" s="144" t="str">
        <f>IFERROR(INDEX(Расходка[Наименование расходного материала],MATCH(Расходка[№],Поиск_расходки[Индекс12],0)),"")</f>
        <v>Launcher 6F EBU 3.5</v>
      </c>
      <c r="AD53" s="144" t="str">
        <f>IFERROR(INDEX(Расходка[Наименование расходного материала],MATCH(Расходка[№],Поиск_расходки[Индекс13],0)),"")</f>
        <v>Launcher 6F EBU 3.5</v>
      </c>
      <c r="AF53" s="4" t="s">
        <v>6</v>
      </c>
      <c r="AG53" s="4" t="s">
        <v>170</v>
      </c>
    </row>
    <row r="54" spans="1:33">
      <c r="A54">
        <v>53</v>
      </c>
      <c r="B54" t="s">
        <v>4</v>
      </c>
      <c r="C54" t="s">
        <v>400</v>
      </c>
      <c r="E54" s="140">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53</v>
      </c>
      <c r="L54" s="142">
        <f>IF(ISNUMBER(SEARCH('Карта учёта'!$B$20,Расходка[Наименование расходного материала])),MAX($L$1:L53)+1,0)</f>
        <v>53</v>
      </c>
      <c r="M54" s="142">
        <f>IF(ISNUMBER(SEARCH('Карта учёта'!$B$21,Расходка[Наименование расходного материала])),MAX($M$1:M53)+1,0)</f>
        <v>53</v>
      </c>
      <c r="N54" s="142">
        <f>IF(ISNUMBER(SEARCH('Карта учёта'!$B$22,Расходка[Наименование расходного материала])),MAX($N$1:N53)+1,0)</f>
        <v>53</v>
      </c>
      <c r="O54" s="140">
        <f>IF(ISNUMBER(SEARCH('Карта учёта'!$B$23,Расходка[Наименование расходного материала])),MAX($O$1:O53)+1,0)</f>
        <v>53</v>
      </c>
      <c r="P54" s="140">
        <f>IF(ISNUMBER(SEARCH('Карта учёта'!$B$24,Расходка[Наименование расходного материала])),MAX($P$1:P53)+1,0)</f>
        <v>53</v>
      </c>
      <c r="Q54" s="140">
        <f>IF(ISNUMBER(SEARCH('Карта учёта'!$B$25,Расходка[Наименование расходного материала])),MAX($Q$1:Q53)+1,0)</f>
        <v>53</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Launcher 6F EBU 4.0</v>
      </c>
      <c r="Y54" s="144" t="str">
        <f>IFERROR(INDEX(Расходка[Наименование расходного материала],MATCH(Расходка[№],Поиск_расходки[Индекс8],0)),"")</f>
        <v>Launcher 6F EBU 4.0</v>
      </c>
      <c r="Z54" s="144" t="str">
        <f>IFERROR(INDEX(Расходка[Наименование расходного материала],MATCH(Расходка[№],Поиск_расходки[Индекс9],0)),"")</f>
        <v>Launcher 6F EBU 4.0</v>
      </c>
      <c r="AA54" s="144" t="str">
        <f>IFERROR(INDEX(Расходка[Наименование расходного материала],MATCH(Расходка[№],Поиск_расходки[Индекс10],0)),"")</f>
        <v>Launcher 6F EBU 4.0</v>
      </c>
      <c r="AB54" s="144" t="str">
        <f>IFERROR(INDEX(Расходка[Наименование расходного материала],MATCH(Расходка[№],Поиск_расходки[Индекс11],0)),"")</f>
        <v>Launcher 6F EBU 4.0</v>
      </c>
      <c r="AC54" s="144" t="str">
        <f>IFERROR(INDEX(Расходка[Наименование расходного материала],MATCH(Расходка[№],Поиск_расходки[Индекс12],0)),"")</f>
        <v>Launcher 6F EBU 4.0</v>
      </c>
      <c r="AD54" s="144" t="str">
        <f>IFERROR(INDEX(Расходка[Наименование расходного материала],MATCH(Расходка[№],Поиск_расходки[Индекс13],0)),"")</f>
        <v>Launcher 6F EBU 4.0</v>
      </c>
      <c r="AF54" s="4" t="s">
        <v>6</v>
      </c>
      <c r="AG54" s="4" t="s">
        <v>171</v>
      </c>
    </row>
    <row r="55" spans="1:33">
      <c r="A55">
        <v>54</v>
      </c>
      <c r="B55" t="s">
        <v>4</v>
      </c>
      <c r="C55" t="s">
        <v>401</v>
      </c>
      <c r="E55" s="140">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54</v>
      </c>
      <c r="L55" s="142">
        <f>IF(ISNUMBER(SEARCH('Карта учёта'!$B$20,Расходка[Наименование расходного материала])),MAX($L$1:L54)+1,0)</f>
        <v>54</v>
      </c>
      <c r="M55" s="142">
        <f>IF(ISNUMBER(SEARCH('Карта учёта'!$B$21,Расходка[Наименование расходного материала])),MAX($M$1:M54)+1,0)</f>
        <v>54</v>
      </c>
      <c r="N55" s="142">
        <f>IF(ISNUMBER(SEARCH('Карта учёта'!$B$22,Расходка[Наименование расходного материала])),MAX($N$1:N54)+1,0)</f>
        <v>54</v>
      </c>
      <c r="O55" s="140">
        <f>IF(ISNUMBER(SEARCH('Карта учёта'!$B$23,Расходка[Наименование расходного материала])),MAX($O$1:O54)+1,0)</f>
        <v>54</v>
      </c>
      <c r="P55" s="140">
        <f>IF(ISNUMBER(SEARCH('Карта учёта'!$B$24,Расходка[Наименование расходного материала])),MAX($P$1:P54)+1,0)</f>
        <v>54</v>
      </c>
      <c r="Q55" s="140">
        <f>IF(ISNUMBER(SEARCH('Карта учёта'!$B$25,Расходка[Наименование расходного материала])),MAX($Q$1:Q54)+1,0)</f>
        <v>54</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Launcher 6F JL 3.5</v>
      </c>
      <c r="Y55" s="144" t="str">
        <f>IFERROR(INDEX(Расходка[Наименование расходного материала],MATCH(Расходка[№],Поиск_расходки[Индекс8],0)),"")</f>
        <v>Launcher 6F JL 3.5</v>
      </c>
      <c r="Z55" s="144" t="str">
        <f>IFERROR(INDEX(Расходка[Наименование расходного материала],MATCH(Расходка[№],Поиск_расходки[Индекс9],0)),"")</f>
        <v>Launcher 6F JL 3.5</v>
      </c>
      <c r="AA55" s="144" t="str">
        <f>IFERROR(INDEX(Расходка[Наименование расходного материала],MATCH(Расходка[№],Поиск_расходки[Индекс10],0)),"")</f>
        <v>Launcher 6F JL 3.5</v>
      </c>
      <c r="AB55" s="144" t="str">
        <f>IFERROR(INDEX(Расходка[Наименование расходного материала],MATCH(Расходка[№],Поиск_расходки[Индекс11],0)),"")</f>
        <v>Launcher 6F JL 3.5</v>
      </c>
      <c r="AC55" s="144" t="str">
        <f>IFERROR(INDEX(Расходка[Наименование расходного материала],MATCH(Расходка[№],Поиск_расходки[Индекс12],0)),"")</f>
        <v>Launcher 6F JL 3.5</v>
      </c>
      <c r="AD55" s="144" t="str">
        <f>IFERROR(INDEX(Расходка[Наименование расходного материала],MATCH(Расходка[№],Поиск_расходки[Индекс13],0)),"")</f>
        <v>Launcher 6F JL 3.5</v>
      </c>
      <c r="AF55" s="4" t="s">
        <v>6</v>
      </c>
      <c r="AG55" s="4" t="s">
        <v>172</v>
      </c>
    </row>
    <row r="56" spans="1:33">
      <c r="A56">
        <v>55</v>
      </c>
      <c r="B56" t="s">
        <v>4</v>
      </c>
      <c r="C56" t="s">
        <v>402</v>
      </c>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0</v>
      </c>
      <c r="K56" s="142">
        <f>IF(ISNUMBER(SEARCH('Карта учёта'!$B$19,Расходка[Наименование расходного материала])),MAX($K$1:K55)+1,0)</f>
        <v>55</v>
      </c>
      <c r="L56" s="142">
        <f>IF(ISNUMBER(SEARCH('Карта учёта'!$B$20,Расходка[Наименование расходного материала])),MAX($L$1:L55)+1,0)</f>
        <v>55</v>
      </c>
      <c r="M56" s="142">
        <f>IF(ISNUMBER(SEARCH('Карта учёта'!$B$21,Расходка[Наименование расходного материала])),MAX($M$1:M55)+1,0)</f>
        <v>55</v>
      </c>
      <c r="N56" s="142">
        <f>IF(ISNUMBER(SEARCH('Карта учёта'!$B$22,Расходка[Наименование расходного материала])),MAX($N$1:N55)+1,0)</f>
        <v>55</v>
      </c>
      <c r="O56" s="142">
        <f>IF(ISNUMBER(SEARCH('Карта учёта'!$B$23,Расходка[Наименование расходного материала])),MAX($O$1:O55)+1,0)</f>
        <v>55</v>
      </c>
      <c r="P56" s="142">
        <f>IF(ISNUMBER(SEARCH('Карта учёта'!$B$24,Расходка[Наименование расходного материала])),MAX($P$1:P55)+1,0)</f>
        <v>55</v>
      </c>
      <c r="Q56" s="142">
        <f>IF(ISNUMBER(SEARCH('Карта учёта'!$B$25,Расходка[Наименование расходного материала])),MAX($Q$1:Q55)+1,0)</f>
        <v>55</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
      </c>
      <c r="W56" s="144" t="str">
        <f>IFERROR(INDEX(Расходка[Наименование расходного материала],MATCH(Расходка[№],Поиск_расходки[Индекс6],0)),"")</f>
        <v/>
      </c>
      <c r="X56" s="144" t="str">
        <f>IFERROR(INDEX(Расходка[Наименование расходного материала],MATCH(Расходка[№],Поиск_расходки[Индекс7],0)),"")</f>
        <v>Launcher 6F JL 4.0</v>
      </c>
      <c r="Y56" s="144" t="str">
        <f>IFERROR(INDEX(Расходка[Наименование расходного материала],MATCH(Расходка[№],Поиск_расходки[Индекс8],0)),"")</f>
        <v>Launcher 6F JL 4.0</v>
      </c>
      <c r="Z56" s="144" t="str">
        <f>IFERROR(INDEX(Расходка[Наименование расходного материала],MATCH(Расходка[№],Поиск_расходки[Индекс9],0)),"")</f>
        <v>Launcher 6F JL 4.0</v>
      </c>
      <c r="AA56" s="144" t="str">
        <f>IFERROR(INDEX(Расходка[Наименование расходного материала],MATCH(Расходка[№],Поиск_расходки[Индекс10],0)),"")</f>
        <v>Launcher 6F JL 4.0</v>
      </c>
      <c r="AB56" s="144" t="str">
        <f>IFERROR(INDEX(Расходка[Наименование расходного материала],MATCH(Расходка[№],Поиск_расходки[Индекс11],0)),"")</f>
        <v>Launcher 6F JL 4.0</v>
      </c>
      <c r="AC56" s="144" t="str">
        <f>IFERROR(INDEX(Расходка[Наименование расходного материала],MATCH(Расходка[№],Поиск_расходки[Индекс12],0)),"")</f>
        <v>Launcher 6F JL 4.0</v>
      </c>
      <c r="AD56" s="144" t="str">
        <f>IFERROR(INDEX(Расходка[Наименование расходного материала],MATCH(Расходка[№],Поиск_расходки[Индекс13],0)),"")</f>
        <v>Launcher 6F JL 4.0</v>
      </c>
      <c r="AF56" s="4" t="s">
        <v>6</v>
      </c>
      <c r="AG56" s="4" t="s">
        <v>429</v>
      </c>
    </row>
    <row r="57" spans="1:33">
      <c r="A57">
        <v>56</v>
      </c>
      <c r="B57" t="s">
        <v>4</v>
      </c>
      <c r="C57" t="s">
        <v>408</v>
      </c>
      <c r="E57" s="142">
        <f>IF(ISNUMBER(SEARCH('Карта учёта'!$B$13,Расходка[[#This Row],[Наименование расходного материала]])),MAX($E$1:E56)+1,0)</f>
        <v>0</v>
      </c>
      <c r="F57" s="142">
        <f>IF(ISNUMBER(SEARCH('Карта учёта'!$B$14,Расходка[[#This Row],[Наименование расходного материала]])),MAX($F$1:F56)+1,0)</f>
        <v>0</v>
      </c>
      <c r="G57" s="142">
        <f>IF(ISNUMBER(SEARCH('Карта учёта'!$B$15,Расходка[Наименование расходного материала])),MAX($G$1:G56)+1,0)</f>
        <v>0</v>
      </c>
      <c r="H57" s="142">
        <f>IF(ISNUMBER(SEARCH('Карта учёта'!$B$16,Расходка[Наименование расходного материала])),MAX($H$1:H56)+1,0)</f>
        <v>0</v>
      </c>
      <c r="I57" s="142">
        <f>IF(ISNUMBER(SEARCH('Карта учёта'!$B$17,Расходка[Наименование расходного материала])),MAX($I$1:I56)+1,0)</f>
        <v>0</v>
      </c>
      <c r="J57" s="142">
        <f>IF(ISNUMBER(SEARCH('Карта учёта'!$B$18,Расходка[Наименование расходного материала])),MAX($J$1:J56)+1,0)</f>
        <v>0</v>
      </c>
      <c r="K57" s="142">
        <f>IF(ISNUMBER(SEARCH('Карта учёта'!$B$19,Расходка[Наименование расходного материала])),MAX($K$1:K56)+1,0)</f>
        <v>56</v>
      </c>
      <c r="L57" s="142">
        <f>IF(ISNUMBER(SEARCH('Карта учёта'!$B$20,Расходка[Наименование расходного материала])),MAX($L$1:L56)+1,0)</f>
        <v>56</v>
      </c>
      <c r="M57" s="142">
        <f>IF(ISNUMBER(SEARCH('Карта учёта'!$B$21,Расходка[Наименование расходного материала])),MAX($M$1:M56)+1,0)</f>
        <v>56</v>
      </c>
      <c r="N57" s="142">
        <f>IF(ISNUMBER(SEARCH('Карта учёта'!$B$22,Расходка[Наименование расходного материала])),MAX($N$1:N56)+1,0)</f>
        <v>56</v>
      </c>
      <c r="O57" s="142">
        <f>IF(ISNUMBER(SEARCH('Карта учёта'!$B$23,Расходка[Наименование расходного материала])),MAX($O$1:O56)+1,0)</f>
        <v>56</v>
      </c>
      <c r="P57" s="142">
        <f>IF(ISNUMBER(SEARCH('Карта учёта'!$B$24,Расходка[Наименование расходного материала])),MAX($P$1:P56)+1,0)</f>
        <v>56</v>
      </c>
      <c r="Q57" s="142">
        <f>IF(ISNUMBER(SEARCH('Карта учёта'!$B$25,Расходка[Наименование расходного материала])),MAX($Q$1:Q56)+1,0)</f>
        <v>56</v>
      </c>
      <c r="R57" s="144" t="str">
        <f>IFERROR(INDEX(Расходка[Наименование расходного материала],MATCH(Расходка[№],Поиск_расходки[Индекс1],0)),"")</f>
        <v/>
      </c>
      <c r="S57" s="144" t="str">
        <f>IFERROR(INDEX(Расходка[Наименование расходного материала],MATCH(Расходка[№],Поиск_расходки[Индекс2],0)),"")</f>
        <v/>
      </c>
      <c r="T57" s="144" t="str">
        <f>IFERROR(INDEX(Расходка[Наименование расходного материала],MATCH(Расходка[№],Поиск_расходки[Индекс3],0)),"")</f>
        <v/>
      </c>
      <c r="U57" s="144" t="str">
        <f>IFERROR(INDEX(Расходка[Наименование расходного материала],MATCH(Расходка[№],Поиск_расходки[Индекс4],0)),"")</f>
        <v/>
      </c>
      <c r="V57" s="144" t="str">
        <f>IFERROR(INDEX(Расходка[Наименование расходного материала],MATCH(Расходка[№],Поиск_расходки[Индекс5],0)),"")</f>
        <v/>
      </c>
      <c r="W57" s="144" t="str">
        <f>IFERROR(INDEX(Расходка[Наименование расходного материала],MATCH(Расходка[№],Поиск_расходки[Индекс6],0)),"")</f>
        <v/>
      </c>
      <c r="X57" s="144" t="str">
        <f>IFERROR(INDEX(Расходка[Наименование расходного материала],MATCH(Расходка[№],Поиск_расходки[Индекс7],0)),"")</f>
        <v>Launcher 6F JL 4.5</v>
      </c>
      <c r="Y57" s="144" t="str">
        <f>IFERROR(INDEX(Расходка[Наименование расходного материала],MATCH(Расходка[№],Поиск_расходки[Индекс8],0)),"")</f>
        <v>Launcher 6F JL 4.5</v>
      </c>
      <c r="Z57" s="144" t="str">
        <f>IFERROR(INDEX(Расходка[Наименование расходного материала],MATCH(Расходка[№],Поиск_расходки[Индекс9],0)),"")</f>
        <v>Launcher 6F JL 4.5</v>
      </c>
      <c r="AA57" s="144" t="str">
        <f>IFERROR(INDEX(Расходка[Наименование расходного материала],MATCH(Расходка[№],Поиск_расходки[Индекс10],0)),"")</f>
        <v>Launcher 6F JL 4.5</v>
      </c>
      <c r="AB57" s="144" t="str">
        <f>IFERROR(INDEX(Расходка[Наименование расходного материала],MATCH(Расходка[№],Поиск_расходки[Индекс11],0)),"")</f>
        <v>Launcher 6F JL 4.5</v>
      </c>
      <c r="AC57" s="144" t="str">
        <f>IFERROR(INDEX(Расходка[Наименование расходного материала],MATCH(Расходка[№],Поиск_расходки[Индекс12],0)),"")</f>
        <v>Launcher 6F JL 4.5</v>
      </c>
      <c r="AD57" s="144" t="str">
        <f>IFERROR(INDEX(Расходка[Наименование расходного материала],MATCH(Расходка[№],Поиск_расходки[Индекс13],0)),"")</f>
        <v>Launcher 6F JL 4.5</v>
      </c>
      <c r="AF57" s="4" t="s">
        <v>6</v>
      </c>
      <c r="AG57" s="4" t="s">
        <v>173</v>
      </c>
    </row>
    <row r="58" spans="1:33">
      <c r="A58">
        <v>57</v>
      </c>
      <c r="B58" t="s">
        <v>4</v>
      </c>
      <c r="C58" t="s">
        <v>403</v>
      </c>
      <c r="E58" s="142">
        <f>IF(ISNUMBER(SEARCH('Карта учёта'!$B$13,Расходка[[#This Row],[Наименование расходного материала]])),MAX($E$1:E57)+1,0)</f>
        <v>0</v>
      </c>
      <c r="F58" s="142">
        <f>IF(ISNUMBER(SEARCH('Карта учёта'!$B$14,Расходка[[#This Row],[Наименование расходного материала]])),MAX($F$1:F57)+1,0)</f>
        <v>0</v>
      </c>
      <c r="G58" s="142">
        <f>IF(ISNUMBER(SEARCH('Карта учёта'!$B$15,Расходка[Наименование расходного материала])),MAX($G$1:G57)+1,0)</f>
        <v>0</v>
      </c>
      <c r="H58" s="142">
        <f>IF(ISNUMBER(SEARCH('Карта учёта'!$B$16,Расходка[Наименование расходного материала])),MAX($H$1:H57)+1,0)</f>
        <v>0</v>
      </c>
      <c r="I58" s="142">
        <f>IF(ISNUMBER(SEARCH('Карта учёта'!$B$17,Расходка[Наименование расходного материала])),MAX($I$1:I57)+1,0)</f>
        <v>0</v>
      </c>
      <c r="J58" s="142">
        <f>IF(ISNUMBER(SEARCH('Карта учёта'!$B$18,Расходка[Наименование расходного материала])),MAX($J$1:J57)+1,0)</f>
        <v>0</v>
      </c>
      <c r="K58" s="142">
        <f>IF(ISNUMBER(SEARCH('Карта учёта'!$B$19,Расходка[Наименование расходного материала])),MAX($K$1:K57)+1,0)</f>
        <v>57</v>
      </c>
      <c r="L58" s="142">
        <f>IF(ISNUMBER(SEARCH('Карта учёта'!$B$20,Расходка[Наименование расходного материала])),MAX($L$1:L57)+1,0)</f>
        <v>57</v>
      </c>
      <c r="M58" s="142">
        <f>IF(ISNUMBER(SEARCH('Карта учёта'!$B$21,Расходка[Наименование расходного материала])),MAX($M$1:M57)+1,0)</f>
        <v>57</v>
      </c>
      <c r="N58" s="142">
        <f>IF(ISNUMBER(SEARCH('Карта учёта'!$B$22,Расходка[Наименование расходного материала])),MAX($N$1:N57)+1,0)</f>
        <v>57</v>
      </c>
      <c r="O58" s="142">
        <f>IF(ISNUMBER(SEARCH('Карта учёта'!$B$23,Расходка[Наименование расходного материала])),MAX($O$1:O57)+1,0)</f>
        <v>57</v>
      </c>
      <c r="P58" s="142">
        <f>IF(ISNUMBER(SEARCH('Карта учёта'!$B$24,Расходка[Наименование расходного материала])),MAX($P$1:P57)+1,0)</f>
        <v>57</v>
      </c>
      <c r="Q58" s="142">
        <f>IF(ISNUMBER(SEARCH('Карта учёта'!$B$25,Расходка[Наименование расходного материала])),MAX($Q$1:Q57)+1,0)</f>
        <v>57</v>
      </c>
      <c r="R58" s="144" t="str">
        <f>IFERROR(INDEX(Расходка[Наименование расходного материала],MATCH(Расходка[№],Поиск_расходки[Индекс1],0)),"")</f>
        <v/>
      </c>
      <c r="S58" s="144" t="str">
        <f>IFERROR(INDEX(Расходка[Наименование расходного материала],MATCH(Расходка[№],Поиск_расходки[Индекс2],0)),"")</f>
        <v/>
      </c>
      <c r="T58" s="144" t="str">
        <f>IFERROR(INDEX(Расходка[Наименование расходного материала],MATCH(Расходка[№],Поиск_расходки[Индекс3],0)),"")</f>
        <v/>
      </c>
      <c r="U58" s="144" t="str">
        <f>IFERROR(INDEX(Расходка[Наименование расходного материала],MATCH(Расходка[№],Поиск_расходки[Индекс4],0)),"")</f>
        <v/>
      </c>
      <c r="V58" s="144" t="str">
        <f>IFERROR(INDEX(Расходка[Наименование расходного материала],MATCH(Расходка[№],Поиск_расходки[Индекс5],0)),"")</f>
        <v/>
      </c>
      <c r="W58" s="144" t="str">
        <f>IFERROR(INDEX(Расходка[Наименование расходного материала],MATCH(Расходка[№],Поиск_расходки[Индекс6],0)),"")</f>
        <v/>
      </c>
      <c r="X58" s="144" t="str">
        <f>IFERROR(INDEX(Расходка[Наименование расходного материала],MATCH(Расходка[№],Поиск_расходки[Индекс7],0)),"")</f>
        <v>Launcher 6F JR 3.5</v>
      </c>
      <c r="Y58" s="144" t="str">
        <f>IFERROR(INDEX(Расходка[Наименование расходного материала],MATCH(Расходка[№],Поиск_расходки[Индекс8],0)),"")</f>
        <v>Launcher 6F JR 3.5</v>
      </c>
      <c r="Z58" s="144" t="str">
        <f>IFERROR(INDEX(Расходка[Наименование расходного материала],MATCH(Расходка[№],Поиск_расходки[Индекс9],0)),"")</f>
        <v>Launcher 6F JR 3.5</v>
      </c>
      <c r="AA58" s="144" t="str">
        <f>IFERROR(INDEX(Расходка[Наименование расходного материала],MATCH(Расходка[№],Поиск_расходки[Индекс10],0)),"")</f>
        <v>Launcher 6F JR 3.5</v>
      </c>
      <c r="AB58" s="144" t="str">
        <f>IFERROR(INDEX(Расходка[Наименование расходного материала],MATCH(Расходка[№],Поиск_расходки[Индекс11],0)),"")</f>
        <v>Launcher 6F JR 3.5</v>
      </c>
      <c r="AC58" s="144" t="str">
        <f>IFERROR(INDEX(Расходка[Наименование расходного материала],MATCH(Расходка[№],Поиск_расходки[Индекс12],0)),"")</f>
        <v>Launcher 6F JR 3.5</v>
      </c>
      <c r="AD58" s="144" t="str">
        <f>IFERROR(INDEX(Расходка[Наименование расходного материала],MATCH(Расходка[№],Поиск_расходки[Индекс13],0)),"")</f>
        <v>Launcher 6F JR 3.5</v>
      </c>
      <c r="AF58" s="4" t="s">
        <v>6</v>
      </c>
      <c r="AG58" s="4" t="s">
        <v>174</v>
      </c>
    </row>
    <row r="59" spans="1:33">
      <c r="A59">
        <v>58</v>
      </c>
      <c r="B59" t="s">
        <v>4</v>
      </c>
      <c r="C59" t="s">
        <v>404</v>
      </c>
      <c r="E59" s="142">
        <f>IF(ISNUMBER(SEARCH('Карта учёта'!$B$13,Расходка[[#This Row],[Наименование расходного материала]])),MAX($E$1:E58)+1,0)</f>
        <v>0</v>
      </c>
      <c r="F59" s="142">
        <f>IF(ISNUMBER(SEARCH('Карта учёта'!$B$14,Расходка[[#This Row],[Наименование расходного материала]])),MAX($F$1:F58)+1,0)</f>
        <v>0</v>
      </c>
      <c r="G59" s="142">
        <f>IF(ISNUMBER(SEARCH('Карта учёта'!$B$15,Расходка[Наименование расходного материала])),MAX($G$1:G58)+1,0)</f>
        <v>0</v>
      </c>
      <c r="H59" s="142">
        <f>IF(ISNUMBER(SEARCH('Карта учёта'!$B$16,Расходка[Наименование расходного материала])),MAX($H$1:H58)+1,0)</f>
        <v>0</v>
      </c>
      <c r="I59" s="142">
        <f>IF(ISNUMBER(SEARCH('Карта учёта'!$B$17,Расходка[Наименование расходного материала])),MAX($I$1:I58)+1,0)</f>
        <v>0</v>
      </c>
      <c r="J59" s="142">
        <f>IF(ISNUMBER(SEARCH('Карта учёта'!$B$18,Расходка[Наименование расходного материала])),MAX($J$1:J58)+1,0)</f>
        <v>0</v>
      </c>
      <c r="K59" s="142">
        <f>IF(ISNUMBER(SEARCH('Карта учёта'!$B$19,Расходка[Наименование расходного материала])),MAX($K$1:K58)+1,0)</f>
        <v>58</v>
      </c>
      <c r="L59" s="142">
        <f>IF(ISNUMBER(SEARCH('Карта учёта'!$B$20,Расходка[Наименование расходного материала])),MAX($L$1:L58)+1,0)</f>
        <v>58</v>
      </c>
      <c r="M59" s="142">
        <f>IF(ISNUMBER(SEARCH('Карта учёта'!$B$21,Расходка[Наименование расходного материала])),MAX($M$1:M58)+1,0)</f>
        <v>58</v>
      </c>
      <c r="N59" s="142">
        <f>IF(ISNUMBER(SEARCH('Карта учёта'!$B$22,Расходка[Наименование расходного материала])),MAX($N$1:N58)+1,0)</f>
        <v>58</v>
      </c>
      <c r="O59" s="142">
        <f>IF(ISNUMBER(SEARCH('Карта учёта'!$B$23,Расходка[Наименование расходного материала])),MAX($O$1:O58)+1,0)</f>
        <v>58</v>
      </c>
      <c r="P59" s="142">
        <f>IF(ISNUMBER(SEARCH('Карта учёта'!$B$24,Расходка[Наименование расходного материала])),MAX($P$1:P58)+1,0)</f>
        <v>58</v>
      </c>
      <c r="Q59" s="142">
        <f>IF(ISNUMBER(SEARCH('Карта учёта'!$B$25,Расходка[Наименование расходного материала])),MAX($Q$1:Q58)+1,0)</f>
        <v>58</v>
      </c>
      <c r="R59" s="144" t="str">
        <f>IFERROR(INDEX(Расходка[Наименование расходного материала],MATCH(Расходка[№],Поиск_расходки[Индекс1],0)),"")</f>
        <v/>
      </c>
      <c r="S59" s="144" t="str">
        <f>IFERROR(INDEX(Расходка[Наименование расходного материала],MATCH(Расходка[№],Поиск_расходки[Индекс2],0)),"")</f>
        <v/>
      </c>
      <c r="T59" s="144" t="str">
        <f>IFERROR(INDEX(Расходка[Наименование расходного материала],MATCH(Расходка[№],Поиск_расходки[Индекс3],0)),"")</f>
        <v/>
      </c>
      <c r="U59" s="144" t="str">
        <f>IFERROR(INDEX(Расходка[Наименование расходного материала],MATCH(Расходка[№],Поиск_расходки[Индекс4],0)),"")</f>
        <v/>
      </c>
      <c r="V59" s="144" t="str">
        <f>IFERROR(INDEX(Расходка[Наименование расходного материала],MATCH(Расходка[№],Поиск_расходки[Индекс5],0)),"")</f>
        <v/>
      </c>
      <c r="W59" s="144" t="str">
        <f>IFERROR(INDEX(Расходка[Наименование расходного материала],MATCH(Расходка[№],Поиск_расходки[Индекс6],0)),"")</f>
        <v/>
      </c>
      <c r="X59" s="144" t="str">
        <f>IFERROR(INDEX(Расходка[Наименование расходного материала],MATCH(Расходка[№],Поиск_расходки[Индекс7],0)),"")</f>
        <v>Launcher 6F JR 4.0</v>
      </c>
      <c r="Y59" s="144" t="str">
        <f>IFERROR(INDEX(Расходка[Наименование расходного материала],MATCH(Расходка[№],Поиск_расходки[Индекс8],0)),"")</f>
        <v>Launcher 6F JR 4.0</v>
      </c>
      <c r="Z59" s="144" t="str">
        <f>IFERROR(INDEX(Расходка[Наименование расходного материала],MATCH(Расходка[№],Поиск_расходки[Индекс9],0)),"")</f>
        <v>Launcher 6F JR 4.0</v>
      </c>
      <c r="AA59" s="144" t="str">
        <f>IFERROR(INDEX(Расходка[Наименование расходного материала],MATCH(Расходка[№],Поиск_расходки[Индекс10],0)),"")</f>
        <v>Launcher 6F JR 4.0</v>
      </c>
      <c r="AB59" s="144" t="str">
        <f>IFERROR(INDEX(Расходка[Наименование расходного материала],MATCH(Расходка[№],Поиск_расходки[Индекс11],0)),"")</f>
        <v>Launcher 6F JR 4.0</v>
      </c>
      <c r="AC59" s="144" t="str">
        <f>IFERROR(INDEX(Расходка[Наименование расходного материала],MATCH(Расходка[№],Поиск_расходки[Индекс12],0)),"")</f>
        <v>Launcher 6F JR 4.0</v>
      </c>
      <c r="AD59" s="144" t="str">
        <f>IFERROR(INDEX(Расходка[Наименование расходного материала],MATCH(Расходка[№],Поиск_расходки[Индекс13],0)),"")</f>
        <v>Launcher 6F JR 4.0</v>
      </c>
      <c r="AF59" s="4" t="s">
        <v>6</v>
      </c>
      <c r="AG59" s="4" t="s">
        <v>187</v>
      </c>
    </row>
    <row r="60" spans="1:33">
      <c r="A60">
        <v>59</v>
      </c>
      <c r="B60" t="s">
        <v>4</v>
      </c>
      <c r="C60" t="s">
        <v>415</v>
      </c>
      <c r="E60" s="142">
        <f>IF(ISNUMBER(SEARCH('Карта учёта'!$B$13,Расходка[[#This Row],[Наименование расходного материала]])),MAX($E$1:E59)+1,0)</f>
        <v>0</v>
      </c>
      <c r="F60" s="142">
        <f>IF(ISNUMBER(SEARCH('Карта учёта'!$B$14,Расходка[[#This Row],[Наименование расходного материала]])),MAX($F$1:F59)+1,0)</f>
        <v>0</v>
      </c>
      <c r="G60" s="142">
        <f>IF(ISNUMBER(SEARCH('Карта учёта'!$B$15,Расходка[Наименование расходного материала])),MAX($G$1:G59)+1,0)</f>
        <v>0</v>
      </c>
      <c r="H60" s="142">
        <f>IF(ISNUMBER(SEARCH('Карта учёта'!$B$16,Расходка[Наименование расходного материала])),MAX($H$1:H59)+1,0)</f>
        <v>0</v>
      </c>
      <c r="I60" s="142">
        <f>IF(ISNUMBER(SEARCH('Карта учёта'!$B$17,Расходка[Наименование расходного материала])),MAX($I$1:I59)+1,0)</f>
        <v>0</v>
      </c>
      <c r="J60" s="142">
        <f>IF(ISNUMBER(SEARCH('Карта учёта'!$B$18,Расходка[Наименование расходного материала])),MAX($J$1:J59)+1,0)</f>
        <v>0</v>
      </c>
      <c r="K60" s="142">
        <f>IF(ISNUMBER(SEARCH('Карта учёта'!$B$19,Расходка[Наименование расходного материала])),MAX($K$1:K59)+1,0)</f>
        <v>59</v>
      </c>
      <c r="L60" s="142">
        <f>IF(ISNUMBER(SEARCH('Карта учёта'!$B$20,Расходка[Наименование расходного материала])),MAX($L$1:L59)+1,0)</f>
        <v>59</v>
      </c>
      <c r="M60" s="142">
        <f>IF(ISNUMBER(SEARCH('Карта учёта'!$B$21,Расходка[Наименование расходного материала])),MAX($M$1:M59)+1,0)</f>
        <v>59</v>
      </c>
      <c r="N60" s="142">
        <f>IF(ISNUMBER(SEARCH('Карта учёта'!$B$22,Расходка[Наименование расходного материала])),MAX($N$1:N59)+1,0)</f>
        <v>59</v>
      </c>
      <c r="O60" s="142">
        <f>IF(ISNUMBER(SEARCH('Карта учёта'!$B$23,Расходка[Наименование расходного материала])),MAX($O$1:O59)+1,0)</f>
        <v>59</v>
      </c>
      <c r="P60" s="142">
        <f>IF(ISNUMBER(SEARCH('Карта учёта'!$B$24,Расходка[Наименование расходного материала])),MAX($P$1:P59)+1,0)</f>
        <v>59</v>
      </c>
      <c r="Q60" s="142">
        <f>IF(ISNUMBER(SEARCH('Карта учёта'!$B$25,Расходка[Наименование расходного материала])),MAX($Q$1:Q59)+1,0)</f>
        <v>59</v>
      </c>
      <c r="R60" s="144" t="str">
        <f>IFERROR(INDEX(Расходка[Наименование расходного материала],MATCH(Расходка[№],Поиск_расходки[Индекс1],0)),"")</f>
        <v/>
      </c>
      <c r="S60" s="144" t="str">
        <f>IFERROR(INDEX(Расходка[Наименование расходного материала],MATCH(Расходка[№],Поиск_расходки[Индекс2],0)),"")</f>
        <v/>
      </c>
      <c r="T60" s="144" t="str">
        <f>IFERROR(INDEX(Расходка[Наименование расходного материала],MATCH(Расходка[№],Поиск_расходки[Индекс3],0)),"")</f>
        <v/>
      </c>
      <c r="U60" s="144" t="str">
        <f>IFERROR(INDEX(Расходка[Наименование расходного материала],MATCH(Расходка[№],Поиск_расходки[Индекс4],0)),"")</f>
        <v/>
      </c>
      <c r="V60" s="144" t="str">
        <f>IFERROR(INDEX(Расходка[Наименование расходного материала],MATCH(Расходка[№],Поиск_расходки[Индекс5],0)),"")</f>
        <v/>
      </c>
      <c r="W60" s="144" t="str">
        <f>IFERROR(INDEX(Расходка[Наименование расходного материала],MATCH(Расходка[№],Поиск_расходки[Индекс6],0)),"")</f>
        <v/>
      </c>
      <c r="X60" s="144" t="str">
        <f>IFERROR(INDEX(Расходка[Наименование расходного материала],MATCH(Расходка[№],Поиск_расходки[Индекс7],0)),"")</f>
        <v>Launcher 7F JL 3.5</v>
      </c>
      <c r="Y60" s="144" t="str">
        <f>IFERROR(INDEX(Расходка[Наименование расходного материала],MATCH(Расходка[№],Поиск_расходки[Индекс8],0)),"")</f>
        <v>Launcher 7F JL 3.5</v>
      </c>
      <c r="Z60" s="144" t="str">
        <f>IFERROR(INDEX(Расходка[Наименование расходного материала],MATCH(Расходка[№],Поиск_расходки[Индекс9],0)),"")</f>
        <v>Launcher 7F JL 3.5</v>
      </c>
      <c r="AA60" s="144" t="str">
        <f>IFERROR(INDEX(Расходка[Наименование расходного материала],MATCH(Расходка[№],Поиск_расходки[Индекс10],0)),"")</f>
        <v>Launcher 7F JL 3.5</v>
      </c>
      <c r="AB60" s="144" t="str">
        <f>IFERROR(INDEX(Расходка[Наименование расходного материала],MATCH(Расходка[№],Поиск_расходки[Индекс11],0)),"")</f>
        <v>Launcher 7F JL 3.5</v>
      </c>
      <c r="AC60" s="144" t="str">
        <f>IFERROR(INDEX(Расходка[Наименование расходного материала],MATCH(Расходка[№],Поиск_расходки[Индекс12],0)),"")</f>
        <v>Launcher 7F JL 3.5</v>
      </c>
      <c r="AD60" s="144" t="str">
        <f>IFERROR(INDEX(Расходка[Наименование расходного материала],MATCH(Расходка[№],Поиск_расходки[Индекс13],0)),"")</f>
        <v>Launcher 7F JL 3.5</v>
      </c>
      <c r="AF60" s="4" t="s">
        <v>6</v>
      </c>
      <c r="AG60" s="4" t="s">
        <v>111</v>
      </c>
    </row>
    <row r="61" spans="1:33">
      <c r="A61">
        <v>60</v>
      </c>
      <c r="B61" t="s">
        <v>4</v>
      </c>
      <c r="C61" t="s">
        <v>414</v>
      </c>
      <c r="E61" s="142">
        <f>IF(ISNUMBER(SEARCH('Карта учёта'!$B$13,Расходка[[#This Row],[Наименование расходного материала]])),MAX($E$1:E60)+1,0)</f>
        <v>0</v>
      </c>
      <c r="F61" s="142">
        <f>IF(ISNUMBER(SEARCH('Карта учёта'!$B$14,Расходка[[#This Row],[Наименование расходного материала]])),MAX($F$1:F60)+1,0)</f>
        <v>0</v>
      </c>
      <c r="G61" s="142">
        <f>IF(ISNUMBER(SEARCH('Карта учёта'!$B$15,Расходка[Наименование расходного материала])),MAX($G$1:G60)+1,0)</f>
        <v>0</v>
      </c>
      <c r="H61" s="142">
        <f>IF(ISNUMBER(SEARCH('Карта учёта'!$B$16,Расходка[Наименование расходного материала])),MAX($H$1:H60)+1,0)</f>
        <v>0</v>
      </c>
      <c r="I61" s="142">
        <f>IF(ISNUMBER(SEARCH('Карта учёта'!$B$17,Расходка[Наименование расходного материала])),MAX($I$1:I60)+1,0)</f>
        <v>0</v>
      </c>
      <c r="J61" s="142">
        <f>IF(ISNUMBER(SEARCH('Карта учёта'!$B$18,Расходка[Наименование расходного материала])),MAX($J$1:J60)+1,0)</f>
        <v>0</v>
      </c>
      <c r="K61" s="142">
        <f>IF(ISNUMBER(SEARCH('Карта учёта'!$B$19,Расходка[Наименование расходного материала])),MAX($K$1:K60)+1,0)</f>
        <v>60</v>
      </c>
      <c r="L61" s="142">
        <f>IF(ISNUMBER(SEARCH('Карта учёта'!$B$20,Расходка[Наименование расходного материала])),MAX($L$1:L60)+1,0)</f>
        <v>60</v>
      </c>
      <c r="M61" s="142">
        <f>IF(ISNUMBER(SEARCH('Карта учёта'!$B$21,Расходка[Наименование расходного материала])),MAX($M$1:M60)+1,0)</f>
        <v>60</v>
      </c>
      <c r="N61" s="142">
        <f>IF(ISNUMBER(SEARCH('Карта учёта'!$B$22,Расходка[Наименование расходного материала])),MAX($N$1:N60)+1,0)</f>
        <v>60</v>
      </c>
      <c r="O61" s="142">
        <f>IF(ISNUMBER(SEARCH('Карта учёта'!$B$23,Расходка[Наименование расходного материала])),MAX($O$1:O60)+1,0)</f>
        <v>60</v>
      </c>
      <c r="P61" s="142">
        <f>IF(ISNUMBER(SEARCH('Карта учёта'!$B$24,Расходка[Наименование расходного материала])),MAX($P$1:P60)+1,0)</f>
        <v>60</v>
      </c>
      <c r="Q61" s="142">
        <f>IF(ISNUMBER(SEARCH('Карта учёта'!$B$25,Расходка[Наименование расходного материала])),MAX($Q$1:Q60)+1,0)</f>
        <v>60</v>
      </c>
      <c r="R61" s="144" t="str">
        <f>IFERROR(INDEX(Расходка[Наименование расходного материала],MATCH(Расходка[№],Поиск_расходки[Индекс1],0)),"")</f>
        <v/>
      </c>
      <c r="S61" s="144" t="str">
        <f>IFERROR(INDEX(Расходка[Наименование расходного материала],MATCH(Расходка[№],Поиск_расходки[Индекс2],0)),"")</f>
        <v/>
      </c>
      <c r="T61" s="144" t="str">
        <f>IFERROR(INDEX(Расходка[Наименование расходного материала],MATCH(Расходка[№],Поиск_расходки[Индекс3],0)),"")</f>
        <v/>
      </c>
      <c r="U61" s="144" t="str">
        <f>IFERROR(INDEX(Расходка[Наименование расходного материала],MATCH(Расходка[№],Поиск_расходки[Индекс4],0)),"")</f>
        <v/>
      </c>
      <c r="V61" s="144" t="str">
        <f>IFERROR(INDEX(Расходка[Наименование расходного материала],MATCH(Расходка[№],Поиск_расходки[Индекс5],0)),"")</f>
        <v/>
      </c>
      <c r="W61" s="144" t="str">
        <f>IFERROR(INDEX(Расходка[Наименование расходного материала],MATCH(Расходка[№],Поиск_расходки[Индекс6],0)),"")</f>
        <v/>
      </c>
      <c r="X61" s="144" t="str">
        <f>IFERROR(INDEX(Расходка[Наименование расходного материала],MATCH(Расходка[№],Поиск_расходки[Индекс7],0)),"")</f>
        <v>Launcher 7F JL 4.0</v>
      </c>
      <c r="Y61" s="144" t="str">
        <f>IFERROR(INDEX(Расходка[Наименование расходного материала],MATCH(Расходка[№],Поиск_расходки[Индекс8],0)),"")</f>
        <v>Launcher 7F JL 4.0</v>
      </c>
      <c r="Z61" s="144" t="str">
        <f>IFERROR(INDEX(Расходка[Наименование расходного материала],MATCH(Расходка[№],Поиск_расходки[Индекс9],0)),"")</f>
        <v>Launcher 7F JL 4.0</v>
      </c>
      <c r="AA61" s="144" t="str">
        <f>IFERROR(INDEX(Расходка[Наименование расходного материала],MATCH(Расходка[№],Поиск_расходки[Индекс10],0)),"")</f>
        <v>Launcher 7F JL 4.0</v>
      </c>
      <c r="AB61" s="144" t="str">
        <f>IFERROR(INDEX(Расходка[Наименование расходного материала],MATCH(Расходка[№],Поиск_расходки[Индекс11],0)),"")</f>
        <v>Launcher 7F JL 4.0</v>
      </c>
      <c r="AC61" s="144" t="str">
        <f>IFERROR(INDEX(Расходка[Наименование расходного материала],MATCH(Расходка[№],Поиск_расходки[Индекс12],0)),"")</f>
        <v>Launcher 7F JL 4.0</v>
      </c>
      <c r="AD61" s="144" t="str">
        <f>IFERROR(INDEX(Расходка[Наименование расходного материала],MATCH(Расходка[№],Поиск_расходки[Индекс13],0)),"")</f>
        <v>Launcher 7F JL 4.0</v>
      </c>
      <c r="AF61" s="4" t="s">
        <v>6</v>
      </c>
      <c r="AG61" s="4" t="s">
        <v>112</v>
      </c>
    </row>
    <row r="62" spans="1:33">
      <c r="A62">
        <v>61</v>
      </c>
      <c r="B62" t="s">
        <v>367</v>
      </c>
      <c r="C62" s="1" t="s">
        <v>405</v>
      </c>
      <c r="E62" s="142">
        <f>IF(ISNUMBER(SEARCH('Карта учёта'!$B$13,Расходка[[#This Row],[Наименование расходного материала]])),MAX($E$1:E61)+1,0)</f>
        <v>0</v>
      </c>
      <c r="F62" s="142">
        <f>IF(ISNUMBER(SEARCH('Карта учёта'!$B$14,Расходка[[#This Row],[Наименование расходного материала]])),MAX($F$1:F61)+1,0)</f>
        <v>0</v>
      </c>
      <c r="G62" s="142">
        <f>IF(ISNUMBER(SEARCH('Карта учёта'!$B$15,Расходка[Наименование расходного материала])),MAX($G$1:G61)+1,0)</f>
        <v>0</v>
      </c>
      <c r="H62" s="142">
        <f>IF(ISNUMBER(SEARCH('Карта учёта'!$B$16,Расходка[Наименование расходного материала])),MAX($H$1:H61)+1,0)</f>
        <v>0</v>
      </c>
      <c r="I62" s="142">
        <f>IF(ISNUMBER(SEARCH('Карта учёта'!$B$17,Расходка[Наименование расходного материала])),MAX($I$1:I61)+1,0)</f>
        <v>0</v>
      </c>
      <c r="J62" s="142">
        <f>IF(ISNUMBER(SEARCH('Карта учёта'!$B$18,Расходка[Наименование расходного материала])),MAX($J$1:J61)+1,0)</f>
        <v>0</v>
      </c>
      <c r="K62" s="142">
        <f>IF(ISNUMBER(SEARCH('Карта учёта'!$B$19,Расходка[Наименование расходного материала])),MAX($K$1:K61)+1,0)</f>
        <v>61</v>
      </c>
      <c r="L62" s="142">
        <f>IF(ISNUMBER(SEARCH('Карта учёта'!$B$20,Расходка[Наименование расходного материала])),MAX($L$1:L61)+1,0)</f>
        <v>61</v>
      </c>
      <c r="M62" s="142">
        <f>IF(ISNUMBER(SEARCH('Карта учёта'!$B$21,Расходка[Наименование расходного материала])),MAX($M$1:M61)+1,0)</f>
        <v>61</v>
      </c>
      <c r="N62" s="142">
        <f>IF(ISNUMBER(SEARCH('Карта учёта'!$B$22,Расходка[Наименование расходного материала])),MAX($N$1:N61)+1,0)</f>
        <v>61</v>
      </c>
      <c r="O62" s="142">
        <f>IF(ISNUMBER(SEARCH('Карта учёта'!$B$23,Расходка[Наименование расходного материала])),MAX($O$1:O61)+1,0)</f>
        <v>61</v>
      </c>
      <c r="P62" s="142">
        <f>IF(ISNUMBER(SEARCH('Карта учёта'!$B$24,Расходка[Наименование расходного материала])),MAX($P$1:P61)+1,0)</f>
        <v>61</v>
      </c>
      <c r="Q62" s="142">
        <f>IF(ISNUMBER(SEARCH('Карта учёта'!$B$25,Расходка[Наименование расходного материала])),MAX($Q$1:Q61)+1,0)</f>
        <v>61</v>
      </c>
      <c r="R62" s="144" t="str">
        <f>IFERROR(INDEX(Расходка[Наименование расходного материала],MATCH(Расходка[№],Поиск_расходки[Индекс1],0)),"")</f>
        <v/>
      </c>
      <c r="S62" s="144" t="str">
        <f>IFERROR(INDEX(Расходка[Наименование расходного материала],MATCH(Расходка[№],Поиск_расходки[Индекс2],0)),"")</f>
        <v/>
      </c>
      <c r="T62" s="144" t="str">
        <f>IFERROR(INDEX(Расходка[Наименование расходного материала],MATCH(Расходка[№],Поиск_расходки[Индекс3],0)),"")</f>
        <v/>
      </c>
      <c r="U62" s="144" t="str">
        <f>IFERROR(INDEX(Расходка[Наименование расходного материала],MATCH(Расходка[№],Поиск_расходки[Индекс4],0)),"")</f>
        <v/>
      </c>
      <c r="V62" s="144" t="str">
        <f>IFERROR(INDEX(Расходка[Наименование расходного материала],MATCH(Расходка[№],Поиск_расходки[Индекс5],0)),"")</f>
        <v/>
      </c>
      <c r="W62" s="144" t="str">
        <f>IFERROR(INDEX(Расходка[Наименование расходного материала],MATCH(Расходка[№],Поиск_расходки[Индекс6],0)),"")</f>
        <v/>
      </c>
      <c r="X62" s="144" t="str">
        <f>IFERROR(INDEX(Расходка[Наименование расходного материала],MATCH(Расходка[№],Поиск_расходки[Индекс7],0)),"")</f>
        <v>Angio-Seal™ VIP</v>
      </c>
      <c r="Y62" s="144" t="str">
        <f>IFERROR(INDEX(Расходка[Наименование расходного материала],MATCH(Расходка[№],Поиск_расходки[Индекс8],0)),"")</f>
        <v>Angio-Seal™ VIP</v>
      </c>
      <c r="Z62" s="144" t="str">
        <f>IFERROR(INDEX(Расходка[Наименование расходного материала],MATCH(Расходка[№],Поиск_расходки[Индекс9],0)),"")</f>
        <v>Angio-Seal™ VIP</v>
      </c>
      <c r="AA62" s="144" t="str">
        <f>IFERROR(INDEX(Расходка[Наименование расходного материала],MATCH(Расходка[№],Поиск_расходки[Индекс10],0)),"")</f>
        <v>Angio-Seal™ VIP</v>
      </c>
      <c r="AB62" s="144" t="str">
        <f>IFERROR(INDEX(Расходка[Наименование расходного материала],MATCH(Расходка[№],Поиск_расходки[Индекс11],0)),"")</f>
        <v>Angio-Seal™ VIP</v>
      </c>
      <c r="AC62" s="144" t="str">
        <f>IFERROR(INDEX(Расходка[Наименование расходного материала],MATCH(Расходка[№],Поиск_расходки[Индекс12],0)),"")</f>
        <v>Angio-Seal™ VIP</v>
      </c>
      <c r="AD62" s="144" t="str">
        <f>IFERROR(INDEX(Расходка[Наименование расходного материала],MATCH(Расходка[№],Поиск_расходки[Индекс13],0)),"")</f>
        <v>Angio-Seal™ VIP</v>
      </c>
      <c r="AF62" s="4" t="s">
        <v>6</v>
      </c>
      <c r="AG62" s="4" t="s">
        <v>161</v>
      </c>
    </row>
    <row r="63" spans="1:33">
      <c r="A63">
        <v>62</v>
      </c>
      <c r="E63" s="142">
        <f>IF(ISNUMBER(SEARCH('Карта учёта'!$B$13,Расходка[[#This Row],[Наименование расходного материала]])),MAX($E$1:E62)+1,0)</f>
        <v>0</v>
      </c>
      <c r="F63" s="142">
        <f>IF(ISNUMBER(SEARCH('Карта учёта'!$B$14,Расходка[[#This Row],[Наименование расходного материала]])),MAX($F$1:F62)+1,0)</f>
        <v>0</v>
      </c>
      <c r="G63" s="142">
        <f>IF(ISNUMBER(SEARCH('Карта учёта'!$B$15,Расходка[Наименование расходного материала])),MAX($G$1:G62)+1,0)</f>
        <v>0</v>
      </c>
      <c r="H63" s="142">
        <f>IF(ISNUMBER(SEARCH('Карта учёта'!$B$16,Расходка[Наименование расходного материала])),MAX($H$1:H62)+1,0)</f>
        <v>0</v>
      </c>
      <c r="I63" s="142">
        <f>IF(ISNUMBER(SEARCH('Карта учёта'!$B$17,Расходка[Наименование расходного материала])),MAX($I$1:I62)+1,0)</f>
        <v>0</v>
      </c>
      <c r="J63" s="142">
        <f>IF(ISNUMBER(SEARCH('Карта учёта'!$B$18,Расходка[Наименование расходного материала])),MAX($J$1:J62)+1,0)</f>
        <v>0</v>
      </c>
      <c r="K63" s="142">
        <f>IF(ISNUMBER(SEARCH('Карта учёта'!$B$19,Расходка[Наименование расходного материала])),MAX($K$1:K62)+1,0)</f>
        <v>0</v>
      </c>
      <c r="L63" s="142">
        <f>IF(ISNUMBER(SEARCH('Карта учёта'!$B$20,Расходка[Наименование расходного материала])),MAX($L$1:L62)+1,0)</f>
        <v>0</v>
      </c>
      <c r="M63" s="142">
        <f>IF(ISNUMBER(SEARCH('Карта учёта'!$B$21,Расходка[Наименование расходного материала])),MAX($M$1:M62)+1,0)</f>
        <v>0</v>
      </c>
      <c r="N63" s="142">
        <f>IF(ISNUMBER(SEARCH('Карта учёта'!$B$22,Расходка[Наименование расходного материала])),MAX($N$1:N62)+1,0)</f>
        <v>0</v>
      </c>
      <c r="O63" s="142">
        <f>IF(ISNUMBER(SEARCH('Карта учёта'!$B$23,Расходка[Наименование расходного материала])),MAX($O$1:O62)+1,0)</f>
        <v>0</v>
      </c>
      <c r="P63" s="142">
        <f>IF(ISNUMBER(SEARCH('Карта учёта'!$B$24,Расходка[Наименование расходного материала])),MAX($P$1:P62)+1,0)</f>
        <v>0</v>
      </c>
      <c r="Q63" s="142">
        <f>IF(ISNUMBER(SEARCH('Карта учёта'!$B$25,Расходка[Наименование расходного материала])),MAX($Q$1:Q62)+1,0)</f>
        <v>0</v>
      </c>
      <c r="R63" s="144" t="str">
        <f>IFERROR(INDEX(Расходка[Наименование расходного материала],MATCH(Расходка[№],Поиск_расходки[Индекс1],0)),"")</f>
        <v/>
      </c>
      <c r="S63" s="144" t="str">
        <f>IFERROR(INDEX(Расходка[Наименование расходного материала],MATCH(Расходка[№],Поиск_расходки[Индекс2],0)),"")</f>
        <v/>
      </c>
      <c r="T63" s="144" t="str">
        <f>IFERROR(INDEX(Расходка[Наименование расходного материала],MATCH(Расходка[№],Поиск_расходки[Индекс3],0)),"")</f>
        <v/>
      </c>
      <c r="U63" s="144" t="str">
        <f>IFERROR(INDEX(Расходка[Наименование расходного материала],MATCH(Расходка[№],Поиск_расходки[Индекс4],0)),"")</f>
        <v/>
      </c>
      <c r="V63" s="144" t="str">
        <f>IFERROR(INDEX(Расходка[Наименование расходного материала],MATCH(Расходка[№],Поиск_расходки[Индекс5],0)),"")</f>
        <v/>
      </c>
      <c r="W63" s="144" t="str">
        <f>IFERROR(INDEX(Расходка[Наименование расходного материала],MATCH(Расходка[№],Поиск_расходки[Индекс6],0)),"")</f>
        <v/>
      </c>
      <c r="X63" s="144" t="str">
        <f>IFERROR(INDEX(Расходка[Наименование расходного материала],MATCH(Расходка[№],Поиск_расходки[Индекс7],0)),"")</f>
        <v/>
      </c>
      <c r="Y63" s="144" t="str">
        <f>IFERROR(INDEX(Расходка[Наименование расходного материала],MATCH(Расходка[№],Поиск_расходки[Индекс8],0)),"")</f>
        <v/>
      </c>
      <c r="Z63" s="144" t="str">
        <f>IFERROR(INDEX(Расходка[Наименование расходного материала],MATCH(Расходка[№],Поиск_расходки[Индекс9],0)),"")</f>
        <v/>
      </c>
      <c r="AA63" s="144" t="str">
        <f>IFERROR(INDEX(Расходка[Наименование расходного материала],MATCH(Расходка[№],Поиск_расходки[Индекс10],0)),"")</f>
        <v/>
      </c>
      <c r="AB63" s="144" t="str">
        <f>IFERROR(INDEX(Расходка[Наименование расходного материала],MATCH(Расходка[№],Поиск_расходки[Индекс11],0)),"")</f>
        <v/>
      </c>
      <c r="AC63" s="144" t="str">
        <f>IFERROR(INDEX(Расходка[Наименование расходного материала],MATCH(Расходка[№],Поиск_расходки[Индекс12],0)),"")</f>
        <v/>
      </c>
      <c r="AD63" s="144" t="str">
        <f>IFERROR(INDEX(Расходка[Наименование расходного материала],MATCH(Расходка[№],Поиск_расходки[Индекс13],0)),"")</f>
        <v/>
      </c>
      <c r="AF63" s="4" t="s">
        <v>6</v>
      </c>
      <c r="AG63" s="4" t="s">
        <v>176</v>
      </c>
    </row>
    <row r="64" spans="1:33">
      <c r="E64" s="142">
        <f>IF(ISNUMBER(SEARCH('Карта учёта'!$B$13,Расходка[[#This Row],[Наименование расходного материала]])),MAX($E$1:E63)+1,0)</f>
        <v>0</v>
      </c>
      <c r="F64" s="142">
        <f>IF(ISNUMBER(SEARCH('Карта учёта'!$B$14,Расходка[[#This Row],[Наименование расходного материала]])),MAX($F$1:F63)+1,0)</f>
        <v>0</v>
      </c>
      <c r="G64" s="142">
        <f>IF(ISNUMBER(SEARCH('Карта учёта'!$B$15,Расходка[Наименование расходного материала])),MAX($G$1:G63)+1,0)</f>
        <v>0</v>
      </c>
      <c r="H64" s="142">
        <f>IF(ISNUMBER(SEARCH('Карта учёта'!$B$16,Расходка[Наименование расходного материала])),MAX($H$1:H63)+1,0)</f>
        <v>0</v>
      </c>
      <c r="I64" s="142">
        <f>IF(ISNUMBER(SEARCH('Карта учёта'!$B$17,Расходка[Наименование расходного материала])),MAX($I$1:I63)+1,0)</f>
        <v>0</v>
      </c>
      <c r="J64" s="142">
        <f>IF(ISNUMBER(SEARCH('Карта учёта'!$B$18,Расходка[Наименование расходного материала])),MAX($J$1:J63)+1,0)</f>
        <v>0</v>
      </c>
      <c r="K64" s="142">
        <f>IF(ISNUMBER(SEARCH('Карта учёта'!$B$19,Расходка[Наименование расходного материала])),MAX($K$1:K63)+1,0)</f>
        <v>0</v>
      </c>
      <c r="L64" s="142">
        <f>IF(ISNUMBER(SEARCH('Карта учёта'!$B$20,Расходка[Наименование расходного материала])),MAX($L$1:L63)+1,0)</f>
        <v>0</v>
      </c>
      <c r="M64" s="142">
        <f>IF(ISNUMBER(SEARCH('Карта учёта'!$B$21,Расходка[Наименование расходного материала])),MAX($M$1:M63)+1,0)</f>
        <v>0</v>
      </c>
      <c r="N64" s="142">
        <f>IF(ISNUMBER(SEARCH('Карта учёта'!$B$22,Расходка[Наименование расходного материала])),MAX($N$1:N63)+1,0)</f>
        <v>0</v>
      </c>
      <c r="O64" s="142">
        <f>IF(ISNUMBER(SEARCH('Карта учёта'!$B$23,Расходка[Наименование расходного материала])),MAX($O$1:O63)+1,0)</f>
        <v>0</v>
      </c>
      <c r="P64" s="142">
        <f>IF(ISNUMBER(SEARCH('Карта учёта'!$B$24,Расходка[Наименование расходного материала])),MAX($P$1:P63)+1,0)</f>
        <v>0</v>
      </c>
      <c r="Q64" s="142">
        <f>IF(ISNUMBER(SEARCH('Карта учёта'!$B$25,Расходка[Наименование расходного материала])),MAX($Q$1:Q63)+1,0)</f>
        <v>0</v>
      </c>
      <c r="R64" s="144" t="str">
        <f>IFERROR(INDEX(Расходка[Наименование расходного материала],MATCH(Расходка[№],Поиск_расходки[Индекс1],0)),"")</f>
        <v/>
      </c>
      <c r="S64" s="144" t="str">
        <f>IFERROR(INDEX(Расходка[Наименование расходного материала],MATCH(Расходка[№],Поиск_расходки[Индекс2],0)),"")</f>
        <v/>
      </c>
      <c r="T64" s="144" t="str">
        <f>IFERROR(INDEX(Расходка[Наименование расходного материала],MATCH(Расходка[№],Поиск_расходки[Индекс3],0)),"")</f>
        <v/>
      </c>
      <c r="U64" s="144" t="str">
        <f>IFERROR(INDEX(Расходка[Наименование расходного материала],MATCH(Расходка[№],Поиск_расходки[Индекс4],0)),"")</f>
        <v/>
      </c>
      <c r="V64" s="144" t="str">
        <f>IFERROR(INDEX(Расходка[Наименование расходного материала],MATCH(Расходка[№],Поиск_расходки[Индекс5],0)),"")</f>
        <v/>
      </c>
      <c r="W64" s="144" t="str">
        <f>IFERROR(INDEX(Расходка[Наименование расходного материала],MATCH(Расходка[№],Поиск_расходки[Индекс6],0)),"")</f>
        <v/>
      </c>
      <c r="X64" s="144" t="str">
        <f>IFERROR(INDEX(Расходка[Наименование расходного материала],MATCH(Расходка[№],Поиск_расходки[Индекс7],0)),"")</f>
        <v/>
      </c>
      <c r="Y64" s="144" t="str">
        <f>IFERROR(INDEX(Расходка[Наименование расходного материала],MATCH(Расходка[№],Поиск_расходки[Индекс8],0)),"")</f>
        <v/>
      </c>
      <c r="Z64" s="144" t="str">
        <f>IFERROR(INDEX(Расходка[Наименование расходного материала],MATCH(Расходка[№],Поиск_расходки[Индекс9],0)),"")</f>
        <v/>
      </c>
      <c r="AA64" s="144" t="str">
        <f>IFERROR(INDEX(Расходка[Наименование расходного материала],MATCH(Расходка[№],Поиск_расходки[Индекс10],0)),"")</f>
        <v/>
      </c>
      <c r="AB64" s="144" t="str">
        <f>IFERROR(INDEX(Расходка[Наименование расходного материала],MATCH(Расходка[№],Поиск_расходки[Индекс11],0)),"")</f>
        <v/>
      </c>
      <c r="AC64" s="144" t="str">
        <f>IFERROR(INDEX(Расходка[Наименование расходного материала],MATCH(Расходка[№],Поиск_расходки[Индекс12],0)),"")</f>
        <v/>
      </c>
      <c r="AD64" s="144" t="str">
        <f>IFERROR(INDEX(Расходка[Наименование расходного материала],MATCH(Расходка[№],Поиск_расходки[Индекс13],0)),"")</f>
        <v/>
      </c>
      <c r="AF64" s="4" t="s">
        <v>6</v>
      </c>
      <c r="AG64" s="4" t="s">
        <v>166</v>
      </c>
    </row>
    <row r="65" spans="5:33">
      <c r="E65" s="142">
        <f>IF(ISNUMBER(SEARCH('Карта учёта'!$B$13,Расходка[[#This Row],[Наименование расходного материала]])),MAX($E$1:E64)+1,0)</f>
        <v>0</v>
      </c>
      <c r="F65" s="142">
        <f>IF(ISNUMBER(SEARCH('Карта учёта'!$B$14,Расходка[[#This Row],[Наименование расходного материала]])),MAX($F$1:F64)+1,0)</f>
        <v>0</v>
      </c>
      <c r="G65" s="142">
        <f>IF(ISNUMBER(SEARCH('Карта учёта'!$B$15,Расходка[Наименование расходного материала])),MAX($G$1:G64)+1,0)</f>
        <v>0</v>
      </c>
      <c r="H65" s="142">
        <f>IF(ISNUMBER(SEARCH('Карта учёта'!$B$16,Расходка[Наименование расходного материала])),MAX($H$1:H64)+1,0)</f>
        <v>0</v>
      </c>
      <c r="I65" s="142">
        <f>IF(ISNUMBER(SEARCH('Карта учёта'!$B$17,Расходка[Наименование расходного материала])),MAX($I$1:I64)+1,0)</f>
        <v>0</v>
      </c>
      <c r="J65" s="142">
        <f>IF(ISNUMBER(SEARCH('Карта учёта'!$B$18,Расходка[Наименование расходного материала])),MAX($J$1:J64)+1,0)</f>
        <v>0</v>
      </c>
      <c r="K65" s="142">
        <f>IF(ISNUMBER(SEARCH('Карта учёта'!$B$19,Расходка[Наименование расходного материала])),MAX($K$1:K64)+1,0)</f>
        <v>0</v>
      </c>
      <c r="L65" s="142">
        <f>IF(ISNUMBER(SEARCH('Карта учёта'!$B$20,Расходка[Наименование расходного материала])),MAX($L$1:L64)+1,0)</f>
        <v>0</v>
      </c>
      <c r="M65" s="142">
        <f>IF(ISNUMBER(SEARCH('Карта учёта'!$B$21,Расходка[Наименование расходного материала])),MAX($M$1:M64)+1,0)</f>
        <v>0</v>
      </c>
      <c r="N65" s="142">
        <f>IF(ISNUMBER(SEARCH('Карта учёта'!$B$22,Расходка[Наименование расходного материала])),MAX($N$1:N64)+1,0)</f>
        <v>0</v>
      </c>
      <c r="O65" s="142">
        <f>IF(ISNUMBER(SEARCH('Карта учёта'!$B$23,Расходка[Наименование расходного материала])),MAX($O$1:O64)+1,0)</f>
        <v>0</v>
      </c>
      <c r="P65" s="142">
        <f>IF(ISNUMBER(SEARCH('Карта учёта'!$B$24,Расходка[Наименование расходного материала])),MAX($P$1:P64)+1,0)</f>
        <v>0</v>
      </c>
      <c r="Q65" s="142">
        <f>IF(ISNUMBER(SEARCH('Карта учёта'!$B$25,Расходка[Наименование расходного материала])),MAX($Q$1:Q64)+1,0)</f>
        <v>0</v>
      </c>
      <c r="R65" s="144" t="str">
        <f>IFERROR(INDEX(Расходка[Наименование расходного материала],MATCH(Расходка[№],Поиск_расходки[Индекс1],0)),"")</f>
        <v/>
      </c>
      <c r="S65" s="144" t="str">
        <f>IFERROR(INDEX(Расходка[Наименование расходного материала],MATCH(Расходка[№],Поиск_расходки[Индекс2],0)),"")</f>
        <v/>
      </c>
      <c r="T65" s="144" t="str">
        <f>IFERROR(INDEX(Расходка[Наименование расходного материала],MATCH(Расходка[№],Поиск_расходки[Индекс3],0)),"")</f>
        <v/>
      </c>
      <c r="U65" s="144" t="str">
        <f>IFERROR(INDEX(Расходка[Наименование расходного материала],MATCH(Расходка[№],Поиск_расходки[Индекс4],0)),"")</f>
        <v/>
      </c>
      <c r="V65" s="144" t="str">
        <f>IFERROR(INDEX(Расходка[Наименование расходного материала],MATCH(Расходка[№],Поиск_расходки[Индекс5],0)),"")</f>
        <v/>
      </c>
      <c r="W65" s="144" t="str">
        <f>IFERROR(INDEX(Расходка[Наименование расходного материала],MATCH(Расходка[№],Поиск_расходки[Индекс6],0)),"")</f>
        <v/>
      </c>
      <c r="X65" s="144" t="str">
        <f>IFERROR(INDEX(Расходка[Наименование расходного материала],MATCH(Расходка[№],Поиск_расходки[Индекс7],0)),"")</f>
        <v/>
      </c>
      <c r="Y65" s="144" t="str">
        <f>IFERROR(INDEX(Расходка[Наименование расходного материала],MATCH(Расходка[№],Поиск_расходки[Индекс8],0)),"")</f>
        <v/>
      </c>
      <c r="Z65" s="144" t="str">
        <f>IFERROR(INDEX(Расходка[Наименование расходного материала],MATCH(Расходка[№],Поиск_расходки[Индекс9],0)),"")</f>
        <v/>
      </c>
      <c r="AA65" s="144" t="str">
        <f>IFERROR(INDEX(Расходка[Наименование расходного материала],MATCH(Расходка[№],Поиск_расходки[Индекс10],0)),"")</f>
        <v/>
      </c>
      <c r="AB65" s="144" t="str">
        <f>IFERROR(INDEX(Расходка[Наименование расходного материала],MATCH(Расходка[№],Поиск_расходки[Индекс11],0)),"")</f>
        <v/>
      </c>
      <c r="AC65" s="144" t="str">
        <f>IFERROR(INDEX(Расходка[Наименование расходного материала],MATCH(Расходка[№],Поиск_расходки[Индекс12],0)),"")</f>
        <v/>
      </c>
      <c r="AD65" s="144" t="str">
        <f>IFERROR(INDEX(Расходка[Наименование расходного материала],MATCH(Расходка[№],Поиск_расходки[Индекс13],0)),"")</f>
        <v/>
      </c>
      <c r="AF65" s="4" t="s">
        <v>6</v>
      </c>
      <c r="AG65" s="4" t="s">
        <v>425</v>
      </c>
    </row>
    <row r="66" spans="5:33">
      <c r="E66" s="142">
        <f>IF(ISNUMBER(SEARCH('Карта учёта'!$B$13,Расходка[[#This Row],[Наименование расходного материала]])),MAX($E$1:E65)+1,0)</f>
        <v>0</v>
      </c>
      <c r="F66" s="142">
        <f>IF(ISNUMBER(SEARCH('Карта учёта'!$B$14,Расходка[[#This Row],[Наименование расходного материала]])),MAX($F$1:F65)+1,0)</f>
        <v>0</v>
      </c>
      <c r="G66" s="142">
        <f>IF(ISNUMBER(SEARCH('Карта учёта'!$B$15,Расходка[Наименование расходного материала])),MAX($G$1:G65)+1,0)</f>
        <v>0</v>
      </c>
      <c r="H66" s="142">
        <f>IF(ISNUMBER(SEARCH('Карта учёта'!$B$16,Расходка[Наименование расходного материала])),MAX($H$1:H65)+1,0)</f>
        <v>0</v>
      </c>
      <c r="I66" s="142">
        <f>IF(ISNUMBER(SEARCH('Карта учёта'!$B$17,Расходка[Наименование расходного материала])),MAX($I$1:I65)+1,0)</f>
        <v>0</v>
      </c>
      <c r="J66" s="142">
        <f>IF(ISNUMBER(SEARCH('Карта учёта'!$B$18,Расходка[Наименование расходного материала])),MAX($J$1:J65)+1,0)</f>
        <v>0</v>
      </c>
      <c r="K66" s="142">
        <f>IF(ISNUMBER(SEARCH('Карта учёта'!$B$19,Расходка[Наименование расходного материала])),MAX($K$1:K65)+1,0)</f>
        <v>0</v>
      </c>
      <c r="L66" s="142">
        <f>IF(ISNUMBER(SEARCH('Карта учёта'!$B$20,Расходка[Наименование расходного материала])),MAX($L$1:L65)+1,0)</f>
        <v>0</v>
      </c>
      <c r="M66" s="142">
        <f>IF(ISNUMBER(SEARCH('Карта учёта'!$B$21,Расходка[Наименование расходного материала])),MAX($M$1:M65)+1,0)</f>
        <v>0</v>
      </c>
      <c r="N66" s="142">
        <f>IF(ISNUMBER(SEARCH('Карта учёта'!$B$22,Расходка[Наименование расходного материала])),MAX($N$1:N65)+1,0)</f>
        <v>0</v>
      </c>
      <c r="O66" s="142">
        <f>IF(ISNUMBER(SEARCH('Карта учёта'!$B$23,Расходка[Наименование расходного материала])),MAX($O$1:O65)+1,0)</f>
        <v>0</v>
      </c>
      <c r="P66" s="142">
        <f>IF(ISNUMBER(SEARCH('Карта учёта'!$B$24,Расходка[Наименование расходного материала])),MAX($P$1:P65)+1,0)</f>
        <v>0</v>
      </c>
      <c r="Q66" s="142">
        <f>IF(ISNUMBER(SEARCH('Карта учёта'!$B$25,Расходка[Наименование расходного материала])),MAX($Q$1:Q65)+1,0)</f>
        <v>0</v>
      </c>
      <c r="R66" s="144" t="str">
        <f>IFERROR(INDEX(Расходка[Наименование расходного материала],MATCH(Расходка[№],Поиск_расходки[Индекс1],0)),"")</f>
        <v/>
      </c>
      <c r="S66" s="144" t="str">
        <f>IFERROR(INDEX(Расходка[Наименование расходного материала],MATCH(Расходка[№],Поиск_расходки[Индекс2],0)),"")</f>
        <v/>
      </c>
      <c r="T66" s="144" t="str">
        <f>IFERROR(INDEX(Расходка[Наименование расходного материала],MATCH(Расходка[№],Поиск_расходки[Индекс3],0)),"")</f>
        <v/>
      </c>
      <c r="U66" s="144" t="str">
        <f>IFERROR(INDEX(Расходка[Наименование расходного материала],MATCH(Расходка[№],Поиск_расходки[Индекс4],0)),"")</f>
        <v/>
      </c>
      <c r="V66" s="144" t="str">
        <f>IFERROR(INDEX(Расходка[Наименование расходного материала],MATCH(Расходка[№],Поиск_расходки[Индекс5],0)),"")</f>
        <v/>
      </c>
      <c r="W66" s="144" t="str">
        <f>IFERROR(INDEX(Расходка[Наименование расходного материала],MATCH(Расходка[№],Поиск_расходки[Индекс6],0)),"")</f>
        <v/>
      </c>
      <c r="X66" s="144" t="str">
        <f>IFERROR(INDEX(Расходка[Наименование расходного материала],MATCH(Расходка[№],Поиск_расходки[Индекс7],0)),"")</f>
        <v/>
      </c>
      <c r="Y66" s="144" t="str">
        <f>IFERROR(INDEX(Расходка[Наименование расходного материала],MATCH(Расходка[№],Поиск_расходки[Индекс8],0)),"")</f>
        <v/>
      </c>
      <c r="Z66" s="144" t="str">
        <f>IFERROR(INDEX(Расходка[Наименование расходного материала],MATCH(Расходка[№],Поиск_расходки[Индекс9],0)),"")</f>
        <v/>
      </c>
      <c r="AA66" s="144" t="str">
        <f>IFERROR(INDEX(Расходка[Наименование расходного материала],MATCH(Расходка[№],Поиск_расходки[Индекс10],0)),"")</f>
        <v/>
      </c>
      <c r="AB66" s="144" t="str">
        <f>IFERROR(INDEX(Расходка[Наименование расходного материала],MATCH(Расходка[№],Поиск_расходки[Индекс11],0)),"")</f>
        <v/>
      </c>
      <c r="AC66" s="144" t="str">
        <f>IFERROR(INDEX(Расходка[Наименование расходного материала],MATCH(Расходка[№],Поиск_расходки[Индекс12],0)),"")</f>
        <v/>
      </c>
      <c r="AD66" s="144" t="str">
        <f>IFERROR(INDEX(Расходка[Наименование расходного материала],MATCH(Расходка[№],Поиск_расходки[Индекс13],0)),"")</f>
        <v/>
      </c>
      <c r="AF66" s="4" t="s">
        <v>6</v>
      </c>
      <c r="AG66" s="4" t="s">
        <v>177</v>
      </c>
    </row>
    <row r="67" spans="5:33">
      <c r="AF67" s="4" t="s">
        <v>6</v>
      </c>
      <c r="AG67" s="4" t="s">
        <v>430</v>
      </c>
    </row>
    <row r="68" spans="5:33">
      <c r="AF68" s="4" t="s">
        <v>6</v>
      </c>
      <c r="AG68" s="4" t="s">
        <v>178</v>
      </c>
    </row>
    <row r="69" spans="5:33">
      <c r="AF69" s="4" t="s">
        <v>6</v>
      </c>
      <c r="AG69" s="4" t="s">
        <v>179</v>
      </c>
    </row>
    <row r="70" spans="5:33">
      <c r="AF70" s="4" t="s">
        <v>6</v>
      </c>
      <c r="AG70" s="4" t="s">
        <v>186</v>
      </c>
    </row>
    <row r="71" spans="5:33">
      <c r="AF71" s="4" t="s">
        <v>6</v>
      </c>
      <c r="AG71" s="4" t="s">
        <v>116</v>
      </c>
    </row>
    <row r="72" spans="5:33">
      <c r="AF72" s="4" t="s">
        <v>6</v>
      </c>
      <c r="AG72" s="4" t="s">
        <v>117</v>
      </c>
    </row>
    <row r="73" spans="5:33">
      <c r="AF73" s="4" t="s">
        <v>6</v>
      </c>
      <c r="AG73" s="4" t="s">
        <v>180</v>
      </c>
    </row>
    <row r="74" spans="5:33">
      <c r="AF74" s="4" t="s">
        <v>6</v>
      </c>
      <c r="AG74" s="4" t="s">
        <v>181</v>
      </c>
    </row>
    <row r="75" spans="5:33">
      <c r="AF75" s="4" t="s">
        <v>6</v>
      </c>
      <c r="AG75" s="4" t="s">
        <v>182</v>
      </c>
    </row>
    <row r="76" spans="5:33">
      <c r="AF76" s="4" t="s">
        <v>6</v>
      </c>
      <c r="AG76" s="4" t="s">
        <v>183</v>
      </c>
    </row>
    <row r="77" spans="5:33">
      <c r="AF77" s="4" t="s">
        <v>6</v>
      </c>
      <c r="AG77" s="4" t="s">
        <v>184</v>
      </c>
    </row>
    <row r="78" spans="5:33">
      <c r="AF78" s="4" t="s">
        <v>6</v>
      </c>
      <c r="AG78" s="4" t="s">
        <v>185</v>
      </c>
    </row>
    <row r="79" spans="5:33">
      <c r="AF79" s="4" t="s">
        <v>6</v>
      </c>
      <c r="AG79" s="4" t="s">
        <v>371</v>
      </c>
    </row>
    <row r="80" spans="5:33">
      <c r="AF80" s="4" t="s">
        <v>6</v>
      </c>
      <c r="AG80" s="4" t="s">
        <v>120</v>
      </c>
    </row>
    <row r="81" spans="32:33">
      <c r="AF81" s="4" t="s">
        <v>6</v>
      </c>
      <c r="AG81" s="4" t="s">
        <v>121</v>
      </c>
    </row>
    <row r="82" spans="32:33">
      <c r="AF82" s="4" t="s">
        <v>6</v>
      </c>
      <c r="AG82" s="4" t="s">
        <v>162</v>
      </c>
    </row>
    <row r="83" spans="32:33">
      <c r="AF83" s="4" t="s">
        <v>6</v>
      </c>
      <c r="AG83" s="4" t="s">
        <v>436</v>
      </c>
    </row>
  </sheetData>
  <sheetProtection sheet="1" objects="1" scenarios="1" formatCells="0" formatColumns="0"/>
  <phoneticPr fontId="14" type="noConversion"/>
  <dataValidations count="1">
    <dataValidation type="list" allowBlank="1" showInputMessage="1" showErrorMessage="1" sqref="B2:B63">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58" zoomScale="90" zoomScaleNormal="90" workbookViewId="0">
      <selection activeCell="C80" sqref="C80"/>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6"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152</v>
      </c>
      <c r="B4" t="s">
        <v>144</v>
      </c>
      <c r="C4" s="14" t="str">
        <f>CONCATENATE(A4,B4)</f>
        <v xml:space="preserve">И/О заведующего отделения: А.В. Воронков </v>
      </c>
      <c r="E4" t="s">
        <v>235</v>
      </c>
    </row>
    <row r="5" spans="1:5">
      <c r="A5" t="s">
        <v>136</v>
      </c>
      <c r="B5" t="s">
        <v>146</v>
      </c>
      <c r="C5" t="str">
        <f t="shared" si="0"/>
        <v>Оператор: В.В. Анохин</v>
      </c>
      <c r="E5" t="s">
        <v>232</v>
      </c>
    </row>
    <row r="6" spans="1:5">
      <c r="A6" t="s">
        <v>136</v>
      </c>
      <c r="B6" t="s">
        <v>144</v>
      </c>
      <c r="C6" t="str">
        <f t="shared" si="0"/>
        <v xml:space="preserve">Оператор: А.В. Воронков </v>
      </c>
      <c r="E6" t="s">
        <v>369</v>
      </c>
    </row>
    <row r="7" spans="1:5">
      <c r="A7" t="s">
        <v>136</v>
      </c>
      <c r="B7" t="s">
        <v>147</v>
      </c>
      <c r="C7" t="str">
        <f t="shared" si="0"/>
        <v>Оператор: И.Н. Зимин</v>
      </c>
      <c r="E7" t="s">
        <v>242</v>
      </c>
    </row>
    <row r="8" spans="1:5">
      <c r="A8" t="s">
        <v>136</v>
      </c>
      <c r="B8" t="s">
        <v>135</v>
      </c>
      <c r="C8" t="str">
        <f t="shared" si="0"/>
        <v xml:space="preserve">Оператор: Д.В. Карчевский </v>
      </c>
      <c r="E8" t="s">
        <v>243</v>
      </c>
    </row>
    <row r="9" spans="1:5">
      <c r="A9" t="s">
        <v>136</v>
      </c>
      <c r="B9" t="s">
        <v>137</v>
      </c>
      <c r="C9" t="str">
        <f t="shared" si="0"/>
        <v xml:space="preserve">Оператор: В.Л. Мартынко </v>
      </c>
      <c r="E9" t="s">
        <v>244</v>
      </c>
    </row>
    <row r="10" spans="1:5">
      <c r="A10" t="s">
        <v>136</v>
      </c>
      <c r="B10" t="s">
        <v>142</v>
      </c>
      <c r="C10" t="str">
        <f t="shared" si="0"/>
        <v xml:space="preserve">Оператор: А.С. Меренков </v>
      </c>
      <c r="E10" t="s">
        <v>245</v>
      </c>
    </row>
    <row r="11" spans="1:5">
      <c r="A11" t="s">
        <v>136</v>
      </c>
      <c r="B11" t="s">
        <v>145</v>
      </c>
      <c r="C11" t="str">
        <f t="shared" si="0"/>
        <v xml:space="preserve">Оператор: О.В. Мещеряков </v>
      </c>
      <c r="E11" t="s">
        <v>246</v>
      </c>
    </row>
    <row r="12" spans="1:5">
      <c r="A12" t="s">
        <v>136</v>
      </c>
      <c r="B12" t="s">
        <v>143</v>
      </c>
      <c r="C12" t="str">
        <f t="shared" si="0"/>
        <v xml:space="preserve">Оператор: И.А. Московский </v>
      </c>
    </row>
    <row r="13" spans="1:5">
      <c r="A13" t="s">
        <v>136</v>
      </c>
      <c r="B13" t="s">
        <v>149</v>
      </c>
      <c r="C13" s="14" t="str">
        <f>CONCATENATE(A13,B13)</f>
        <v>Оператор: А.Ф. Паращенко</v>
      </c>
    </row>
    <row r="14" spans="1:5">
      <c r="A14" t="s">
        <v>136</v>
      </c>
      <c r="B14" t="s">
        <v>138</v>
      </c>
      <c r="C14" t="str">
        <f t="shared" si="0"/>
        <v xml:space="preserve">Оператор: А.С. Щербаков </v>
      </c>
    </row>
    <row r="15" spans="1:5">
      <c r="A15" t="s">
        <v>148</v>
      </c>
      <c r="B15" t="s">
        <v>150</v>
      </c>
      <c r="C15" t="str">
        <f t="shared" si="0"/>
        <v>Старшая мед.сетра: О.Н. Черткова</v>
      </c>
    </row>
    <row r="16" spans="1:5">
      <c r="A16" t="s">
        <v>151</v>
      </c>
      <c r="B16" t="s">
        <v>441</v>
      </c>
      <c r="C16" t="str">
        <f t="shared" si="0"/>
        <v xml:space="preserve">И/О старшей мед.сетры: А.А. Нефёдова </v>
      </c>
    </row>
    <row r="17" spans="1:3">
      <c r="A17" t="s">
        <v>151</v>
      </c>
      <c r="B17" t="s">
        <v>440</v>
      </c>
      <c r="C17" s="14" t="str">
        <f>CONCATENATE(A17,B17)</f>
        <v>И/О старшей мед.сетры: А.М. Казанцева</v>
      </c>
    </row>
    <row r="20" spans="1:3">
      <c r="A20" t="s">
        <v>237</v>
      </c>
      <c r="B20" t="s">
        <v>236</v>
      </c>
    </row>
    <row r="21" spans="1:3">
      <c r="A21" t="s">
        <v>232</v>
      </c>
      <c r="B21" t="s">
        <v>330</v>
      </c>
    </row>
    <row r="22" spans="1:3">
      <c r="A22" t="s">
        <v>232</v>
      </c>
      <c r="B22" t="s">
        <v>238</v>
      </c>
    </row>
    <row r="23" spans="1:3">
      <c r="A23" t="s">
        <v>232</v>
      </c>
      <c r="B23" t="s">
        <v>370</v>
      </c>
    </row>
    <row r="24" spans="1:3">
      <c r="A24" t="s">
        <v>232</v>
      </c>
      <c r="B24" t="s">
        <v>313</v>
      </c>
    </row>
    <row r="25" spans="1:3">
      <c r="A25" t="s">
        <v>232</v>
      </c>
      <c r="B25" t="s">
        <v>327</v>
      </c>
    </row>
    <row r="26" spans="1:3">
      <c r="A26" t="s">
        <v>232</v>
      </c>
      <c r="B26" t="s">
        <v>331</v>
      </c>
    </row>
    <row r="27" spans="1:3">
      <c r="A27" t="s">
        <v>232</v>
      </c>
      <c r="B27" t="s">
        <v>319</v>
      </c>
    </row>
    <row r="28" spans="1:3">
      <c r="A28" t="s">
        <v>232</v>
      </c>
      <c r="B28" t="s">
        <v>318</v>
      </c>
    </row>
    <row r="29" spans="1:3">
      <c r="A29" t="s">
        <v>232</v>
      </c>
      <c r="B29" t="s">
        <v>368</v>
      </c>
    </row>
    <row r="30" spans="1:3">
      <c r="A30" t="s">
        <v>232</v>
      </c>
      <c r="B30" t="s">
        <v>317</v>
      </c>
    </row>
    <row r="31" spans="1:3">
      <c r="A31" t="s">
        <v>232</v>
      </c>
      <c r="B31" t="s">
        <v>333</v>
      </c>
    </row>
    <row r="32" spans="1:3">
      <c r="A32" t="s">
        <v>232</v>
      </c>
      <c r="B32" t="s">
        <v>444</v>
      </c>
    </row>
    <row r="33" spans="1:2">
      <c r="A33" t="s">
        <v>232</v>
      </c>
      <c r="B33" t="s">
        <v>326</v>
      </c>
    </row>
    <row r="34" spans="1:2">
      <c r="A34" t="s">
        <v>232</v>
      </c>
      <c r="B34" t="s">
        <v>312</v>
      </c>
    </row>
    <row r="35" spans="1:2">
      <c r="A35" t="s">
        <v>232</v>
      </c>
      <c r="B35" t="s">
        <v>316</v>
      </c>
    </row>
    <row r="36" spans="1:2">
      <c r="A36" t="s">
        <v>232</v>
      </c>
      <c r="B36" t="s">
        <v>311</v>
      </c>
    </row>
    <row r="37" spans="1:2">
      <c r="A37" t="s">
        <v>232</v>
      </c>
      <c r="B37" t="s">
        <v>461</v>
      </c>
    </row>
    <row r="38" spans="1:2">
      <c r="A38" t="s">
        <v>232</v>
      </c>
      <c r="B38" t="s">
        <v>329</v>
      </c>
    </row>
    <row r="39" spans="1:2">
      <c r="A39" t="s">
        <v>232</v>
      </c>
      <c r="B39" t="s">
        <v>328</v>
      </c>
    </row>
    <row r="40" spans="1:2">
      <c r="A40" t="s">
        <v>232</v>
      </c>
      <c r="B40" t="s">
        <v>320</v>
      </c>
    </row>
    <row r="41" spans="1:2">
      <c r="A41" t="s">
        <v>232</v>
      </c>
      <c r="B41" t="s">
        <v>314</v>
      </c>
    </row>
    <row r="42" spans="1:2">
      <c r="A42" t="s">
        <v>232</v>
      </c>
      <c r="B42" t="s">
        <v>315</v>
      </c>
    </row>
    <row r="43" spans="1:2">
      <c r="A43" t="s">
        <v>369</v>
      </c>
      <c r="B43" t="s">
        <v>323</v>
      </c>
    </row>
    <row r="44" spans="1:2">
      <c r="A44" t="s">
        <v>369</v>
      </c>
      <c r="B44" t="s">
        <v>324</v>
      </c>
    </row>
    <row r="45" spans="1:2">
      <c r="A45" t="s">
        <v>369</v>
      </c>
      <c r="B45" t="s">
        <v>325</v>
      </c>
    </row>
    <row r="46" spans="1:2">
      <c r="A46" t="s">
        <v>369</v>
      </c>
      <c r="B46" t="s">
        <v>240</v>
      </c>
    </row>
    <row r="47" spans="1:2">
      <c r="A47" t="s">
        <v>369</v>
      </c>
      <c r="B47" t="s">
        <v>321</v>
      </c>
    </row>
    <row r="48" spans="1:2">
      <c r="A48" t="s">
        <v>369</v>
      </c>
      <c r="B48" t="s">
        <v>332</v>
      </c>
    </row>
    <row r="49" spans="1:2">
      <c r="A49" t="s">
        <v>369</v>
      </c>
      <c r="B49" t="s">
        <v>239</v>
      </c>
    </row>
    <row r="50" spans="1:2">
      <c r="A50" t="s">
        <v>369</v>
      </c>
      <c r="B50" t="s">
        <v>322</v>
      </c>
    </row>
    <row r="51" spans="1:2">
      <c r="A51" t="s">
        <v>369</v>
      </c>
      <c r="B51" t="s">
        <v>466</v>
      </c>
    </row>
    <row r="52" spans="1:2">
      <c r="A52" t="s">
        <v>369</v>
      </c>
      <c r="B52" t="s">
        <v>462</v>
      </c>
    </row>
    <row r="53" spans="1:2">
      <c r="A53" t="s">
        <v>233</v>
      </c>
      <c r="B53" t="s">
        <v>206</v>
      </c>
    </row>
    <row r="54" spans="1:2">
      <c r="A54" t="s">
        <v>233</v>
      </c>
      <c r="B54" t="s">
        <v>209</v>
      </c>
    </row>
    <row r="55" spans="1:2">
      <c r="A55" t="s">
        <v>233</v>
      </c>
      <c r="B55" t="s">
        <v>212</v>
      </c>
    </row>
    <row r="56" spans="1:2">
      <c r="A56" t="s">
        <v>233</v>
      </c>
      <c r="B56" t="s">
        <v>215</v>
      </c>
    </row>
    <row r="57" spans="1:2">
      <c r="A57" t="s">
        <v>233</v>
      </c>
      <c r="B57" t="s">
        <v>218</v>
      </c>
    </row>
    <row r="58" spans="1:2">
      <c r="A58" t="s">
        <v>233</v>
      </c>
      <c r="B58" t="s">
        <v>221</v>
      </c>
    </row>
    <row r="59" spans="1:2">
      <c r="A59" t="s">
        <v>233</v>
      </c>
      <c r="B59" t="s">
        <v>226</v>
      </c>
    </row>
    <row r="60" spans="1:2">
      <c r="A60" t="s">
        <v>233</v>
      </c>
      <c r="B60" t="s">
        <v>340</v>
      </c>
    </row>
    <row r="61" spans="1:2">
      <c r="A61" t="s">
        <v>233</v>
      </c>
      <c r="B61" t="s">
        <v>228</v>
      </c>
    </row>
    <row r="62" spans="1:2">
      <c r="A62" t="s">
        <v>233</v>
      </c>
      <c r="B62" t="s">
        <v>229</v>
      </c>
    </row>
    <row r="63" spans="1:2">
      <c r="A63" t="s">
        <v>233</v>
      </c>
      <c r="B63" t="s">
        <v>230</v>
      </c>
    </row>
    <row r="64" spans="1:2">
      <c r="A64" t="s">
        <v>233</v>
      </c>
      <c r="B64" t="s">
        <v>231</v>
      </c>
    </row>
    <row r="65" spans="1:2">
      <c r="A65" t="s">
        <v>233</v>
      </c>
      <c r="B65" t="s">
        <v>203</v>
      </c>
    </row>
    <row r="66" spans="1:2">
      <c r="A66" t="s">
        <v>233</v>
      </c>
      <c r="B66" t="s">
        <v>247</v>
      </c>
    </row>
    <row r="67" spans="1:2">
      <c r="A67" t="s">
        <v>234</v>
      </c>
      <c r="B67" t="s">
        <v>422</v>
      </c>
    </row>
    <row r="68" spans="1:2">
      <c r="A68" t="s">
        <v>234</v>
      </c>
      <c r="B68" t="s">
        <v>205</v>
      </c>
    </row>
    <row r="69" spans="1:2">
      <c r="A69" t="s">
        <v>234</v>
      </c>
      <c r="B69" t="s">
        <v>464</v>
      </c>
    </row>
    <row r="70" spans="1:2">
      <c r="A70" t="s">
        <v>234</v>
      </c>
      <c r="B70" t="s">
        <v>208</v>
      </c>
    </row>
    <row r="71" spans="1:2">
      <c r="A71" t="s">
        <v>234</v>
      </c>
      <c r="B71" t="s">
        <v>202</v>
      </c>
    </row>
    <row r="72" spans="1:2">
      <c r="A72" t="s">
        <v>234</v>
      </c>
      <c r="B72" t="s">
        <v>211</v>
      </c>
    </row>
    <row r="73" spans="1:2">
      <c r="A73" t="s">
        <v>234</v>
      </c>
      <c r="B73" t="s">
        <v>214</v>
      </c>
    </row>
    <row r="74" spans="1:2">
      <c r="A74" t="s">
        <v>234</v>
      </c>
      <c r="B74" t="s">
        <v>217</v>
      </c>
    </row>
    <row r="75" spans="1:2">
      <c r="A75" t="s">
        <v>234</v>
      </c>
      <c r="B75" t="s">
        <v>220</v>
      </c>
    </row>
    <row r="76" spans="1:2">
      <c r="A76" t="s">
        <v>234</v>
      </c>
      <c r="B76" t="s">
        <v>223</v>
      </c>
    </row>
    <row r="77" spans="1:2">
      <c r="A77" t="s">
        <v>234</v>
      </c>
      <c r="B77" t="s">
        <v>225</v>
      </c>
    </row>
    <row r="78" spans="1:2">
      <c r="A78" t="s">
        <v>246</v>
      </c>
      <c r="B78" t="s">
        <v>204</v>
      </c>
    </row>
    <row r="79" spans="1:2">
      <c r="A79" t="s">
        <v>246</v>
      </c>
      <c r="B79" t="s">
        <v>339</v>
      </c>
    </row>
    <row r="80" spans="1:2">
      <c r="A80" t="s">
        <v>246</v>
      </c>
      <c r="B80" t="s">
        <v>207</v>
      </c>
    </row>
    <row r="81" spans="1:2">
      <c r="A81" t="s">
        <v>246</v>
      </c>
      <c r="B81" t="s">
        <v>210</v>
      </c>
    </row>
    <row r="82" spans="1:2">
      <c r="A82" t="s">
        <v>246</v>
      </c>
      <c r="B82" t="s">
        <v>213</v>
      </c>
    </row>
    <row r="83" spans="1:2">
      <c r="A83" t="s">
        <v>246</v>
      </c>
      <c r="B83" t="s">
        <v>216</v>
      </c>
    </row>
    <row r="84" spans="1:2">
      <c r="A84" t="s">
        <v>246</v>
      </c>
      <c r="B84" t="s">
        <v>222</v>
      </c>
    </row>
    <row r="85" spans="1:2">
      <c r="A85" t="s">
        <v>246</v>
      </c>
      <c r="B85" t="s">
        <v>219</v>
      </c>
    </row>
    <row r="86" spans="1:2">
      <c r="A86" t="s">
        <v>246</v>
      </c>
      <c r="B86" t="s">
        <v>224</v>
      </c>
    </row>
    <row r="87" spans="1:2">
      <c r="A87" t="s">
        <v>246</v>
      </c>
      <c r="B87" t="s">
        <v>227</v>
      </c>
    </row>
  </sheetData>
  <sheetProtection sheet="1" objects="1" scenarios="1"/>
  <phoneticPr fontId="14" type="noConversion"/>
  <dataValidations count="1">
    <dataValidation type="list" allowBlank="1" showInputMessage="1" showErrorMessage="1" sqref="A21:A87">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2023-02-09T18:33:35Z</cp:lastPrinted>
  <dcterms:created xsi:type="dcterms:W3CDTF">2015-06-05T18:19:34Z</dcterms:created>
  <dcterms:modified xsi:type="dcterms:W3CDTF">2023-02-09T18:33:41Z</dcterms:modified>
</cp:coreProperties>
</file>