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02\09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E61" i="1" l="1"/>
  <c r="E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C4" i="5" l="1"/>
  <c r="C17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E3" i="1" l="1"/>
  <c r="E4" i="1" s="1"/>
  <c r="Q3" i="1"/>
  <c r="AD2" i="1" s="1"/>
  <c r="P3" i="1"/>
  <c r="P4" i="1" s="1"/>
  <c r="O3" i="1"/>
  <c r="O4" i="1" s="1"/>
  <c r="H22" i="9"/>
  <c r="A8" i="3"/>
  <c r="H3" i="1"/>
  <c r="H4" i="1" s="1"/>
  <c r="I3" i="1"/>
  <c r="L3" i="1"/>
  <c r="L4" i="1" s="1"/>
  <c r="L5" i="1" s="1"/>
  <c r="N3" i="1"/>
  <c r="N4" i="1" s="1"/>
  <c r="N5" i="1" s="1"/>
  <c r="J3" i="1"/>
  <c r="D6" i="3"/>
  <c r="G22" i="9"/>
  <c r="B37" i="3"/>
  <c r="K3" i="1"/>
  <c r="K4" i="1" s="1"/>
  <c r="M3" i="1"/>
  <c r="G3" i="1"/>
  <c r="G4" i="1" s="1"/>
  <c r="A6" i="3"/>
  <c r="F3" i="1"/>
  <c r="E5" i="1" l="1"/>
  <c r="P5" i="1"/>
  <c r="O5" i="1"/>
  <c r="P6" i="1"/>
  <c r="P7" i="1" s="1"/>
  <c r="Q4" i="1"/>
  <c r="P8" i="1"/>
  <c r="P9" i="1" s="1"/>
  <c r="I4" i="1"/>
  <c r="J4" i="1"/>
  <c r="H5" i="1"/>
  <c r="L6" i="1"/>
  <c r="N6" i="1"/>
  <c r="M4" i="1"/>
  <c r="K5" i="1"/>
  <c r="G5" i="1"/>
  <c r="F4" i="1"/>
  <c r="Q5" i="1" l="1"/>
  <c r="E6" i="1"/>
  <c r="O6" i="1"/>
  <c r="O7" i="1" s="1"/>
  <c r="P10" i="1"/>
  <c r="O8" i="1"/>
  <c r="O9" i="1" s="1"/>
  <c r="O10" i="1" s="1"/>
  <c r="I5" i="1"/>
  <c r="J5" i="1"/>
  <c r="N7" i="1"/>
  <c r="M5" i="1"/>
  <c r="F5" i="1"/>
  <c r="G6" i="1"/>
  <c r="H6" i="1"/>
  <c r="L7" i="1"/>
  <c r="K6" i="1"/>
  <c r="O11" i="1" l="1"/>
  <c r="P11" i="1"/>
  <c r="P12" i="1" s="1"/>
  <c r="E7" i="1"/>
  <c r="E8" i="1" s="1"/>
  <c r="E9" i="1" s="1"/>
  <c r="Q6" i="1"/>
  <c r="O12" i="1"/>
  <c r="O13" i="1" s="1"/>
  <c r="J6" i="1"/>
  <c r="N8" i="1"/>
  <c r="F6" i="1"/>
  <c r="I6" i="1"/>
  <c r="G7" i="1"/>
  <c r="M6" i="1"/>
  <c r="H7" i="1"/>
  <c r="L8" i="1"/>
  <c r="K7" i="1"/>
  <c r="P13" i="1" l="1"/>
  <c r="P14" i="1" s="1"/>
  <c r="Q7" i="1"/>
  <c r="E10" i="1"/>
  <c r="O14" i="1"/>
  <c r="J7" i="1"/>
  <c r="G8" i="1"/>
  <c r="N9" i="1"/>
  <c r="I7" i="1"/>
  <c r="F7" i="1"/>
  <c r="M7" i="1"/>
  <c r="H8" i="1"/>
  <c r="L9" i="1"/>
  <c r="K8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O15" i="1"/>
  <c r="O16" i="1" s="1"/>
  <c r="O17" i="1" s="1"/>
  <c r="O18" i="1" s="1"/>
  <c r="M8" i="1"/>
  <c r="N10" i="1"/>
  <c r="I8" i="1"/>
  <c r="G9" i="1"/>
  <c r="H9" i="1"/>
  <c r="F8" i="1"/>
  <c r="K9" i="1"/>
  <c r="L10" i="1"/>
  <c r="P56" i="1" l="1"/>
  <c r="P57" i="1" s="1"/>
  <c r="AC2" i="1"/>
  <c r="AC56" i="1"/>
  <c r="Q10" i="1"/>
  <c r="Q11" i="1" s="1"/>
  <c r="Q12" i="1" s="1"/>
  <c r="Q13" i="1" s="1"/>
  <c r="G10" i="1"/>
  <c r="I9" i="1"/>
  <c r="I10" i="1" s="1"/>
  <c r="I11" i="1" s="1"/>
  <c r="I12" i="1" s="1"/>
  <c r="J9" i="1"/>
  <c r="E16" i="1"/>
  <c r="E17" i="1" s="1"/>
  <c r="E18" i="1" s="1"/>
  <c r="E19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G11" i="1"/>
  <c r="L11" i="1"/>
  <c r="L12" i="1" s="1"/>
  <c r="AC57" i="1" l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F10" i="1"/>
  <c r="F11" i="1" s="1"/>
  <c r="F12" i="1" s="1"/>
  <c r="J10" i="1"/>
  <c r="J11" i="1" s="1"/>
  <c r="O56" i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L13" i="1"/>
  <c r="L14" i="1" s="1"/>
  <c r="L15" i="1" s="1"/>
  <c r="K12" i="1"/>
  <c r="M15" i="1" l="1"/>
  <c r="P59" i="1"/>
  <c r="P60" i="1" s="1"/>
  <c r="P61" i="1" s="1"/>
  <c r="P62" i="1" s="1"/>
  <c r="R60" i="1"/>
  <c r="J12" i="1"/>
  <c r="J13" i="1" s="1"/>
  <c r="J14" i="1" s="1"/>
  <c r="J15" i="1" s="1"/>
  <c r="J16" i="1" s="1"/>
  <c r="R56" i="1"/>
  <c r="R61" i="1"/>
  <c r="R58" i="1"/>
  <c r="R57" i="1"/>
  <c r="R62" i="1"/>
  <c r="R59" i="1"/>
  <c r="R63" i="1"/>
  <c r="Q58" i="1"/>
  <c r="N14" i="1"/>
  <c r="N15" i="1" s="1"/>
  <c r="O57" i="1"/>
  <c r="I15" i="1"/>
  <c r="I16" i="1" s="1"/>
  <c r="I17" i="1" s="1"/>
  <c r="H16" i="1"/>
  <c r="H17" i="1" s="1"/>
  <c r="F16" i="1"/>
  <c r="F17" i="1" s="1"/>
  <c r="M16" i="1"/>
  <c r="M17" i="1" s="1"/>
  <c r="K13" i="1"/>
  <c r="K14" i="1" s="1"/>
  <c r="L16" i="1"/>
  <c r="G14" i="1"/>
  <c r="N16" i="1" l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AD62" i="1" s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3" i="1" l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B61" i="1" l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V2" i="1" l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AC25" i="1"/>
  <c r="AB25" i="1"/>
  <c r="J55" i="1" l="1"/>
  <c r="J56" i="1" s="1"/>
  <c r="J57" i="1" s="1"/>
  <c r="J58" i="1" s="1"/>
  <c r="J59" i="1" s="1"/>
  <c r="J60" i="1" s="1"/>
  <c r="J61" i="1" s="1"/>
  <c r="J62" i="1" s="1"/>
  <c r="U2" i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46" i="1" l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V57" i="1" l="1"/>
  <c r="V63" i="1"/>
  <c r="V61" i="1"/>
  <c r="V62" i="1"/>
  <c r="V58" i="1"/>
  <c r="V60" i="1"/>
  <c r="V56" i="1"/>
  <c r="V59" i="1"/>
  <c r="V46" i="1"/>
  <c r="V43" i="1"/>
  <c r="V40" i="1"/>
  <c r="V47" i="1"/>
  <c r="V45" i="1"/>
  <c r="V50" i="1"/>
  <c r="V53" i="1"/>
  <c r="V55" i="1"/>
  <c r="V49" i="1"/>
  <c r="V44" i="1"/>
  <c r="V52" i="1"/>
  <c r="V48" i="1"/>
  <c r="V42" i="1"/>
  <c r="V51" i="1"/>
  <c r="V39" i="1"/>
  <c r="V41" i="1"/>
  <c r="V54" i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37" i="1" l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S2" i="1" l="1"/>
  <c r="S58" i="1"/>
  <c r="S61" i="1"/>
  <c r="S60" i="1"/>
  <c r="S59" i="1"/>
  <c r="S56" i="1"/>
  <c r="S62" i="1"/>
  <c r="S63" i="1"/>
  <c r="S57" i="1"/>
  <c r="AB38" i="1"/>
  <c r="AB41" i="1"/>
  <c r="AB39" i="1"/>
  <c r="S41" i="1"/>
  <c r="S54" i="1"/>
  <c r="S43" i="1"/>
  <c r="S48" i="1"/>
  <c r="S40" i="1"/>
  <c r="S53" i="1"/>
  <c r="S47" i="1"/>
  <c r="S39" i="1"/>
  <c r="S55" i="1"/>
  <c r="S52" i="1"/>
  <c r="S44" i="1"/>
  <c r="S49" i="1"/>
  <c r="S46" i="1"/>
  <c r="S51" i="1"/>
  <c r="S42" i="1"/>
  <c r="S50" i="1"/>
  <c r="S45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K52" i="1" l="1"/>
  <c r="K53" i="1" s="1"/>
  <c r="X2" i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AC47" i="1"/>
  <c r="AB23" i="1"/>
  <c r="AC46" i="1"/>
  <c r="AB47" i="1"/>
  <c r="M41" i="1"/>
  <c r="L41" i="1"/>
  <c r="X56" i="1" l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T10" i="1" s="1"/>
  <c r="T29" i="1"/>
  <c r="M51" i="1"/>
  <c r="M52" i="1" s="1"/>
  <c r="M53" i="1" s="1"/>
  <c r="L50" i="1"/>
  <c r="T35" i="1" l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Z2" i="1"/>
  <c r="M59" i="1"/>
  <c r="M60" i="1" s="1"/>
  <c r="L55" i="1"/>
  <c r="L56" i="1" s="1"/>
  <c r="L57" i="1" s="1"/>
  <c r="L58" i="1" s="1"/>
  <c r="L59" i="1" s="1"/>
  <c r="L60" i="1" s="1"/>
  <c r="L61" i="1" s="1"/>
  <c r="L62" i="1" s="1"/>
  <c r="M61" i="1" l="1"/>
  <c r="Y61" i="1"/>
  <c r="Y58" i="1"/>
  <c r="Y57" i="1"/>
  <c r="Y56" i="1"/>
  <c r="Y63" i="1"/>
  <c r="Y59" i="1"/>
  <c r="Y60" i="1"/>
  <c r="Y62" i="1"/>
  <c r="Y20" i="1"/>
  <c r="M62" i="1" l="1"/>
  <c r="Z5" i="1" s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Z62" i="1" l="1"/>
  <c r="Z15" i="1"/>
  <c r="Z19" i="1"/>
  <c r="Z52" i="1"/>
  <c r="Z11" i="1"/>
  <c r="Z22" i="1"/>
  <c r="Z44" i="1"/>
  <c r="Z40" i="1"/>
  <c r="Z45" i="1"/>
  <c r="Z4" i="1"/>
  <c r="Z16" i="1"/>
  <c r="Z63" i="1"/>
  <c r="Z61" i="1"/>
  <c r="Z38" i="1"/>
  <c r="Z9" i="1"/>
  <c r="Z59" i="1"/>
  <c r="Z43" i="1"/>
  <c r="Z24" i="1"/>
  <c r="Z58" i="1"/>
  <c r="Z29" i="1"/>
  <c r="Z3" i="1"/>
  <c r="Z6" i="1"/>
  <c r="Z35" i="1"/>
  <c r="Z17" i="1"/>
  <c r="Z42" i="1"/>
  <c r="Z31" i="1"/>
  <c r="Z37" i="1"/>
  <c r="Z13" i="1"/>
  <c r="Z10" i="1"/>
  <c r="Z12" i="1"/>
  <c r="Z30" i="1"/>
  <c r="Z49" i="1"/>
  <c r="Z18" i="1"/>
  <c r="Z21" i="1"/>
  <c r="Z57" i="1"/>
  <c r="Z46" i="1"/>
  <c r="Z34" i="1"/>
  <c r="Z23" i="1"/>
  <c r="Z60" i="1"/>
  <c r="Z27" i="1"/>
  <c r="Z8" i="1"/>
  <c r="Z33" i="1"/>
  <c r="Z50" i="1"/>
  <c r="Z48" i="1"/>
  <c r="Z55" i="1"/>
  <c r="Z56" i="1"/>
  <c r="Z7" i="1"/>
  <c r="Z53" i="1"/>
  <c r="Z28" i="1"/>
  <c r="Z47" i="1"/>
  <c r="Z51" i="1"/>
  <c r="Z36" i="1"/>
  <c r="Z20" i="1"/>
  <c r="Z32" i="1"/>
  <c r="Z54" i="1"/>
  <c r="Z25" i="1"/>
  <c r="Z14" i="1"/>
  <c r="Z26" i="1"/>
  <c r="Z39" i="1"/>
  <c r="Z4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<sst xmlns="http://schemas.openxmlformats.org/spreadsheetml/2006/main" count="809" uniqueCount="503">
  <si>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</si>
  <si>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</si>
  <si>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</si>
  <si>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</si>
  <si>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</si>
  <si>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</si>
  <si>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</si>
  <si>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</si>
  <si>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</si>
  <si>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</si>
  <si>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</si>
  <si>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</si>
  <si>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</si>
  <si>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</si>
  <si>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</si>
  <si>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</si>
  <si>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</si>
  <si>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</si>
  <si>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</si>
  <si>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</si>
  <si>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</si>
  <si>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</si>
  <si>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</si>
  <si>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</si>
  <si>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</si>
  <si>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</si>
  <si>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</si>
  <si>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</si>
  <si>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</si>
  <si>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</si>
  <si>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</si>
  <si>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</si>
  <si>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</si>
  <si>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</si>
  <si>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</si>
  <si>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</si>
  <si>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</si>
  <si>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</si>
  <si>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</si>
  <si>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</si>
  <si>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</si>
  <si>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</si>
  <si>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</si>
  <si>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</si>
  <si>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</si>
  <si>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</si>
  <si>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</si>
  <si>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</si>
  <si>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</si>
  <si>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</si>
  <si>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</si>
  <si>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</si>
  <si>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</si>
  <si>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</si>
  <si>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</si>
  <si>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</si>
  <si>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</si>
  <si>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</si>
  <si>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</si>
  <si>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</si>
  <si>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</si>
  <si>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</si>
  <si>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</si>
  <si>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</si>
  <si>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</si>
  <si>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</si>
  <si>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</si>
  <si>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</si>
  <si>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</si>
  <si>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</si>
  <si>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</si>
  <si>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</si>
  <si>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</si>
  <si>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</si>
  <si>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</si>
  <si>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</si>
  <si>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</si>
  <si>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</si>
  <si>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</si>
  <si>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</si>
  <si>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</si>
  <si>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</si>
  <si>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</si>
  <si>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</si>
  <si>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</si>
  <si>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</si>
  <si>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</si>
  <si>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</si>
  <si>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</si>
  <si>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</si>
  <si>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</si>
  <si>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</si>
  <si>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</si>
  <si>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</si>
  <si>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</si>
  <si>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</si>
  <si>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</si>
  <si>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</si>
  <si>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</si>
  <si>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</si>
  <si>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</si>
  <si>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</si>
  <si>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</si>
  <si>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</si>
  <si>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</si>
  <si>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</si>
  <si>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</si>
  <si>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</si>
  <si>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</si>
  <si>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</si>
  <si>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</si>
  <si>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</si>
  <si>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</si>
  <si>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</si>
  <si>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</si>
  <si>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</si>
  <si>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</si>
  <si>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</si>
  <si>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</si>
  <si>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</si>
  <si>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</si>
  <si>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</si>
  <si>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</si>
  <si>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</si>
  <si>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</si>
  <si>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</si>
  <si>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</si>
  <si>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</si>
  <si>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</si>
  <si>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</si>
  <si>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</si>
  <si>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</si>
  <si>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</si>
  <si>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</si>
  <si>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</si>
  <si>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</si>
  <si>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</si>
  <si>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</si>
  <si>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</si>
  <si>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</si>
  <si>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</si>
  <si>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</si>
  <si>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</si>
  <si>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</si>
  <si>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</si>
  <si>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</si>
  <si>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</si>
  <si>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</si>
  <si>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</si>
  <si>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</si>
  <si>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</si>
  <si>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</si>
  <si>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</si>
  <si>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</si>
  <si>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</si>
  <si>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</si>
  <si>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</si>
  <si>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</si>
  <si>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</si>
  <si>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</si>
  <si>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</si>
  <si>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</si>
  <si>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</si>
  <si>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</si>
  <si>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</si>
  <si>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</si>
  <si>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</si>
  <si>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</si>
  <si>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</si>
  <si>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</si>
  <si>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</si>
  <si>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</si>
  <si>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</si>
  <si>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</si>
  <si>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</si>
  <si>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</si>
  <si>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</si>
  <si>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</si>
  <si>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</si>
  <si>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</si>
  <si>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</si>
  <si>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</si>
  <si>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</si>
  <si>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</si>
  <si>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</si>
  <si>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</si>
  <si>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</si>
  <si>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</si>
  <si>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</si>
  <si>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</si>
  <si>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</si>
  <si>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</si>
  <si>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</si>
  <si>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</si>
  <si>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</si>
  <si>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</si>
  <si>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</si>
  <si>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</si>
  <si>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</si>
  <si>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</si>
  <si>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</si>
  <si>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</si>
  <si>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</si>
  <si>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</si>
  <si>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</si>
  <si>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</si>
  <si>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</si>
  <si>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</si>
  <si>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</si>
  <si>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</si>
  <si>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</si>
  <si>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</si>
  <si>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</si>
  <si>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</si>
  <si>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</si>
  <si>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</si>
  <si>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</si>
  <si>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</si>
  <si>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</si>
  <si>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</si>
  <si>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</si>
  <si>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</si>
  <si>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</si>
  <si>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</si>
  <si>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</si>
  <si>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</si>
  <si>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</si>
  <si>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</si>
  <si>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</si>
  <si>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</si>
  <si>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</si>
  <si>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</si>
  <si>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</si>
  <si>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</si>
  <si>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</si>
  <si>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</si>
  <si>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</si>
  <si>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</si>
  <si>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</si>
  <si>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</si>
  <si>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</si>
  <si>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</si>
  <si>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</si>
  <si>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</si>
  <si>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</si>
  <si>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</si>
  <si>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</si>
  <si>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</si>
  <si>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</si>
  <si>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</si>
  <si>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</si>
  <si>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</si>
  <si>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</si>
  <si>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</si>
  <si>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</si>
  <si>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</si>
  <si>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</si>
  <si>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</si>
  <si>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</si>
  <si>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</si>
  <si>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</si>
  <si>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</si>
  <si>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</si>
  <si>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</si>
  <si>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</si>
  <si>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</si>
  <si>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</si>
  <si>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</si>
  <si>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</si>
  <si>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</si>
  <si>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</si>
  <si>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</si>
  <si>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</si>
  <si>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</si>
  <si>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</si>
  <si>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</si>
  <si>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</si>
  <si>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</si>
  <si>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</si>
  <si>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</si>
  <si>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</si>
  <si>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</si>
  <si>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</si>
  <si>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</si>
  <si>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</si>
  <si>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</si>
  <si>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</si>
  <si>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</si>
  <si>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</si>
  <si>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</si>
  <si>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</si>
  <si>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</si>
  <si>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</si>
  <si>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</si>
  <si>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</si>
  <si>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</si>
  <si>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</si>
  <si>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</si>
  <si>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</si>
  <si>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</si>
  <si>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</si>
  <si>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</si>
  <si>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</si>
  <si>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</si>
  <si>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</si>
  <si>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</si>
  <si>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</si>
  <si>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</si>
  <si>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</si>
  <si>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</si>
  <si>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</si>
  <si>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</si>
  <si>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</si>
  <si>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</si>
  <si>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</si>
  <si>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</si>
  <si>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</si>
  <si>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</si>
  <si>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</si>
  <si>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</si>
  <si>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</si>
  <si>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</si>
  <si>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</si>
  <si>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</si>
  <si>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</si>
  <si>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</si>
  <si>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</si>
  <si>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</si>
  <si>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</si>
  <si>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</si>
  <si>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</si>
  <si>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</si>
  <si>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</si>
  <si>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</si>
  <si>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</si>
  <si>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</si>
  <si>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</si>
  <si>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</si>
  <si>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</si>
  <si>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</si>
  <si>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</si>
  <si>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</si>
  <si>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</si>
  <si>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</si>
  <si>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</si>
  <si>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</si>
  <si>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</si>
  <si>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</si>
  <si>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</si>
  <si>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</si>
  <si>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</si>
  <si>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</si>
  <si>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</si>
  <si>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</si>
  <si>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</si>
  <si>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</si>
  <si>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</si>
  <si>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</si>
  <si>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</si>
  <si>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</si>
  <si>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</si>
  <si>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</si>
  <si>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</si>
  <si>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</si>
  <si>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</si>
  <si>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</si>
  <si>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</si>
  <si>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</si>
  <si>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</si>
  <si>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</si>
  <si>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</si>
  <si>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</si>
  <si>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</si>
  <si>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</si>
  <si>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</si>
  <si>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</si>
  <si>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</si>
  <si>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</si>
  <si>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</si>
  <si>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</si>
  <si>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</si>
  <si>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</si>
  <si>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</si>
  <si>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</si>
  <si>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</si>
  <si>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</si>
  <si>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</si>
  <si>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</si>
  <si>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</si>
  <si>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</si>
  <si>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</si>
  <si>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</si>
  <si>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</si>
  <si>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</si>
  <si>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</si>
  <si>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</si>
  <si>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</si>
  <si>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</si>
  <si>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</si>
  <si>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</si>
  <si>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</si>
  <si>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</si>
  <si>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</si>
  <si>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</si>
  <si>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</si>
  <si>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</si>
  <si>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</si>
  <si>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</si>
  <si>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</si>
  <si>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</si>
  <si>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</si>
  <si>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</si>
  <si>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</si>
  <si>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</si>
  <si>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</si>
  <si>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</si>
  <si>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</si>
  <si>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</si>
  <si>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</si>
  <si>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</si>
  <si>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</si>
  <si>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</si>
  <si>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</si>
  <si>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</si>
  <si>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</si>
  <si>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</si>
  <si>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</si>
  <si>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</si>
  <si>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</si>
  <si>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</si>
  <si>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</si>
  <si>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</si>
  <si>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</si>
  <si>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</si>
  <si>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</si>
  <si>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</si>
  <si>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</si>
  <si>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</si>
  <si>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</si>
  <si>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</si>
  <si>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</si>
  <si>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</si>
  <si>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</si>
  <si>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</si>
  <si>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</si>
  <si>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</si>
  <si>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</si>
  <si>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</si>
  <si>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</si>
  <si>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</si>
  <si>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</si>
  <si>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</si>
  <si>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</si>
  <si>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</si>
  <si>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</si>
  <si>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</si>
  <si>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</si>
  <si>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</si>
  <si>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</si>
  <si>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</si>
  <si>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</si>
  <si>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</si>
  <si>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</si>
  <si>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</si>
  <si>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</si>
  <si>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</si>
  <si>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лучевой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</si>
  <si>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</si>
  <si>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</si>
  <si>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</si>
  <si>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</si>
  <si>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</si>
  <si>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</si>
  <si>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</si>
  <si>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</si>
  <si>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</si>
  <si>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</si>
  <si>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</si>
  <si>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</si>
  <si>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</si>
  <si>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>2.0 - 12</t>
  </si>
  <si>
    <t>2.5 - 12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</si>
  <si>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</si>
  <si>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</si>
  <si>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</si>
  <si>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</si>
  <si>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</si>
  <si>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</si>
  <si>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</si>
  <si>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</si>
  <si>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ОКС с ↑ ST</t>
  </si>
  <si>
    <t>Правый</t>
  </si>
  <si>
    <t>неровности контуров.</t>
  </si>
  <si>
    <t>Сухарева Е.А.</t>
  </si>
  <si>
    <t>10:30</t>
  </si>
  <si>
    <t xml:space="preserve">неровности контуров проксимального сегмента, стеноз проксимальной трети крупной ВТК 30%. Антеградный кровоток TIMI III. </t>
  </si>
  <si>
    <t>неровности контуров дистального сегмента.  Антеградный кровоток TIMI III.</t>
  </si>
  <si>
    <t>С учётом клинических данных совместно с деж.кардиологом принято решение  о выполнении экстренной реваскуляризации бассейна ПНА</t>
  </si>
  <si>
    <t xml:space="preserve">пролонгированый стеноз проксимального сегмента 50%, на границе проксимального и среднего сегмента субокклюзирующий стеноз, TTG1; субокклюзирующие стенозы среднего сегмента. Антеградный кровоток по ДВ  и ПНА TIMI II. </t>
  </si>
  <si>
    <t>50 ml</t>
  </si>
  <si>
    <t>150 ml</t>
  </si>
  <si>
    <r>
      <rPr>
        <sz val="11"/>
        <color theme="1"/>
        <rFont val="Calibri"/>
        <family val="2"/>
        <charset val="204"/>
        <scheme val="minor"/>
      </rPr>
      <t>1. 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</si>
  <si>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Устье ствола ЛКА катетеризировано проводниковым катетером Launcher EBU 3,5 6Fr. Коронарный проводник Fielder заведен в дистальный сегмент ПНА.  БК Euphora 2,5-12мм, давлением 12 атм. выполнена предилатация субокклюзирующих стенозов. В средний сегмента с полным покрытием субокклюзирующих стенозов имплантирован DES, Resolute Integtity  3,0-38 мм, давлением 12 атм; в проксимальный сегмент с полным покрытием субокклюзирующего и 50% стеноза имплантирован DES, Resolute Integtity  3,5-38 мм, давлением 14 атм. Постдилатация ячейки и устья крупной ДВ БК Euphora 2,5-12мм, давлением 9 атм.  На контрольных съёмках: стенты раскрыты удовлетворительно, зоны стенозов покрыты полностью, признаков краевых диссекций, тромбоза, экстравазации контрастного вещества не определяется; ангиографический результат удовлетворительный, антеградный кровоток по ДВ и ПНА восстановленTIMI III. Пациентка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</si>
</sst>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9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  <xf numFmtId="0" fontId="3" fillId="10" borderId="0" applyNumberFormat="0" applyBorder="0" applyAlignment="0" applyProtection="0"/>
  </cellStyleXfs>
  <cellXfs count="25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3" fillId="10" borderId="0" xfId="8" applyAlignment="1">
      <alignment horizontal="justify" vertical="justify" wrapText="1"/>
    </xf>
    <xf numFmtId="0" fontId="3" fillId="10" borderId="0" xfId="8" applyAlignment="1">
      <alignment horizontal="fill" vertical="center"/>
    </xf>
    <xf numFmtId="0" fontId="17" fillId="10" borderId="0" xfId="8" applyFont="1" applyAlignment="1">
      <alignment horizontal="justify" vertical="justify" wrapText="1"/>
    </xf>
    <xf numFmtId="0" fontId="2" fillId="0" borderId="0" xfId="0" applyFont="1"/>
    <xf numFmtId="0" fontId="60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64" fillId="0" borderId="0" xfId="0" applyFont="1" applyBorder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5" fillId="0" borderId="5" xfId="0" applyFont="1" applyBorder="1" applyAlignment="1" applyProtection="1">
      <alignment horizontal="justify" vertical="top" wrapText="1"/>
      <protection locked="0"/>
    </xf>
    <xf numFmtId="0" fontId="65" fillId="0" borderId="11" xfId="0" applyFont="1" applyBorder="1" applyAlignment="1" applyProtection="1">
      <alignment horizontal="justify" vertical="top" wrapText="1"/>
      <protection locked="0"/>
    </xf>
    <xf numFmtId="0" fontId="65" fillId="0" borderId="0" xfId="0" applyFont="1" applyBorder="1" applyAlignment="1" applyProtection="1">
      <alignment horizontal="justify" vertical="top" wrapText="1"/>
      <protection locked="0"/>
    </xf>
    <xf numFmtId="0" fontId="65" fillId="0" borderId="13" xfId="0" applyFont="1" applyBorder="1" applyAlignment="1" applyProtection="1">
      <alignment horizontal="justify" vertical="top" wrapText="1"/>
      <protection locked="0"/>
    </xf>
    <xf numFmtId="0" fontId="65" fillId="0" borderId="3" xfId="0" applyFont="1" applyBorder="1" applyAlignment="1" applyProtection="1">
      <alignment horizontal="justify" vertical="top" wrapText="1"/>
      <protection locked="0"/>
    </xf>
    <xf numFmtId="0" fontId="65" fillId="0" borderId="9" xfId="0" applyFont="1" applyBorder="1" applyAlignment="1" applyProtection="1">
      <alignment horizontal="justify" vertical="top" wrapText="1"/>
      <protection locked="0"/>
    </xf>
    <xf numFmtId="0" fontId="66" fillId="0" borderId="5" xfId="0" applyFont="1" applyBorder="1" applyAlignment="1" applyProtection="1">
      <alignment horizontal="justify" vertical="top" wrapText="1"/>
      <protection locked="0"/>
    </xf>
    <xf numFmtId="0" fontId="66" fillId="0" borderId="11" xfId="0" applyFont="1" applyBorder="1" applyAlignment="1" applyProtection="1">
      <alignment horizontal="justify" vertical="top" wrapText="1"/>
      <protection locked="0"/>
    </xf>
    <xf numFmtId="0" fontId="66" fillId="0" borderId="0" xfId="0" applyFont="1" applyBorder="1" applyAlignment="1" applyProtection="1">
      <alignment horizontal="justify" vertical="top" wrapText="1"/>
      <protection locked="0"/>
    </xf>
    <xf numFmtId="0" fontId="66" fillId="0" borderId="13" xfId="0" applyFont="1" applyBorder="1" applyAlignment="1" applyProtection="1">
      <alignment horizontal="justify" vertical="top" wrapText="1"/>
      <protection locked="0"/>
    </xf>
    <xf numFmtId="0" fontId="66" fillId="0" borderId="3" xfId="0" applyFont="1" applyBorder="1" applyAlignment="1" applyProtection="1">
      <alignment horizontal="justify" vertical="top" wrapText="1"/>
      <protection locked="0"/>
    </xf>
    <xf numFmtId="0" fontId="66" fillId="0" borderId="9" xfId="0" applyFont="1" applyBorder="1" applyAlignment="1" applyProtection="1">
      <alignment horizontal="justify" vertical="top" wrapText="1"/>
      <protection locked="0"/>
    </xf>
    <xf numFmtId="0" fontId="62" fillId="0" borderId="10" xfId="0" applyFont="1" applyBorder="1" applyAlignment="1">
      <alignment horizontal="justify" vertical="distributed" wrapText="1"/>
    </xf>
    <xf numFmtId="0" fontId="62" fillId="0" borderId="5" xfId="0" applyFont="1" applyBorder="1" applyAlignment="1">
      <alignment wrapText="1"/>
    </xf>
    <xf numFmtId="0" fontId="62" fillId="0" borderId="11" xfId="0" applyFont="1" applyBorder="1" applyAlignment="1">
      <alignment wrapText="1"/>
    </xf>
    <xf numFmtId="0" fontId="62" fillId="0" borderId="12" xfId="0" applyFont="1" applyBorder="1" applyAlignment="1">
      <alignment wrapText="1"/>
    </xf>
    <xf numFmtId="0" fontId="62" fillId="0" borderId="0" xfId="0" applyFont="1" applyBorder="1" applyAlignment="1">
      <alignment wrapText="1"/>
    </xf>
    <xf numFmtId="0" fontId="62" fillId="0" borderId="13" xfId="0" applyFont="1" applyBorder="1" applyAlignment="1">
      <alignment wrapText="1"/>
    </xf>
    <xf numFmtId="0" fontId="62" fillId="0" borderId="8" xfId="0" applyFont="1" applyBorder="1" applyAlignment="1">
      <alignment wrapText="1"/>
    </xf>
    <xf numFmtId="0" fontId="62" fillId="0" borderId="3" xfId="0" applyFont="1" applyBorder="1" applyAlignment="1">
      <alignment wrapText="1"/>
    </xf>
    <xf numFmtId="0" fontId="62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</cellXfs>
  <cellStyles count="9">
    <cellStyle name="1" xfId="1"/>
    <cellStyle name="20% — акцент2" xfId="4" builtinId="34"/>
    <cellStyle name="20% — акцент3" xfId="6" builtinId="38"/>
    <cellStyle name="20% — акцент6" xfId="5" builtinId="50"/>
    <cellStyle name="40% — акцент1" xfId="8" builtinId="31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36</xdr:row>
      <xdr:rowOff>161924</xdr:rowOff>
    </xdr:from>
    <xdr:to>
      <xdr:col>3</xdr:col>
      <xdr:colOff>4393</xdr:colOff>
      <xdr:row>48</xdr:row>
      <xdr:rowOff>171449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124699"/>
          <a:ext cx="3012390" cy="2200275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63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3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zoomScaleNormal="100" zoomScaleSheetLayoutView="100" zoomScalePageLayoutView="90" workbookViewId="0">
      <selection activeCell="I45" sqref="I4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11" t="s">
        <v>276</v>
      </c>
      <c r="B6" s="212"/>
      <c r="C6" s="212"/>
      <c r="D6" s="212"/>
      <c r="E6" s="212"/>
      <c r="F6" s="212"/>
      <c r="G6" s="212"/>
      <c r="H6" s="213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44966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0.88541666666666663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0.88888888888888884</v>
      </c>
      <c r="C10" s="61"/>
      <c r="D10" s="116" t="s">
        <v>235</v>
      </c>
      <c r="E10" s="112"/>
      <c r="F10" s="112"/>
      <c r="G10" s="29" t="s">
        <v>230</v>
      </c>
      <c r="H10" s="31"/>
    </row>
    <row r="11" spans="1:8" ht="18" thickTop="1" thickBot="1">
      <c r="A11" s="106" t="s">
        <v>255</v>
      </c>
      <c r="B11" s="107" t="s">
        <v>493</v>
      </c>
      <c r="C11" s="62"/>
      <c r="D11" s="116" t="s">
        <v>232</v>
      </c>
      <c r="E11" s="112"/>
      <c r="F11" s="112"/>
      <c r="G11" s="29" t="s">
        <v>370</v>
      </c>
      <c r="H11" s="31"/>
    </row>
    <row r="12" spans="1:8" ht="16.5" thickTop="1">
      <c r="A12" s="97" t="s">
        <v>8</v>
      </c>
      <c r="B12" s="98">
        <v>25488</v>
      </c>
      <c r="C12" s="63"/>
      <c r="D12" s="116" t="s">
        <v>369</v>
      </c>
      <c r="E12" s="112"/>
      <c r="F12" s="112"/>
      <c r="G12" s="29" t="s">
        <v>468</v>
      </c>
      <c r="H12" s="31"/>
    </row>
    <row r="13" spans="1:8" ht="15.75">
      <c r="A13" s="20" t="s">
        <v>10</v>
      </c>
      <c r="B13" s="35">
        <f>DATEDIF(B12,B8,"y")</f>
        <v>53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2248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490</v>
      </c>
      <c r="C16" s="18"/>
      <c r="D16" s="41"/>
      <c r="E16" s="41"/>
      <c r="F16" s="41"/>
      <c r="G16" s="159" t="s">
        <v>494</v>
      </c>
      <c r="H16" s="117">
        <v>1258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491</v>
      </c>
      <c r="C18" s="18"/>
      <c r="D18" s="33" t="s">
        <v>273</v>
      </c>
      <c r="E18" s="33"/>
      <c r="F18" s="33"/>
      <c r="G18" s="101" t="s">
        <v>252</v>
      </c>
      <c r="H18" s="102" t="s">
        <v>466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14" t="s">
        <v>492</v>
      </c>
      <c r="C20" s="215"/>
      <c r="D20" s="215"/>
      <c r="E20" s="215"/>
      <c r="F20" s="215"/>
      <c r="G20" s="215"/>
      <c r="H20" s="216"/>
    </row>
    <row r="21" spans="1:8">
      <c r="A21" s="66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67" t="s">
        <v>334</v>
      </c>
      <c r="B22" s="219" t="s">
        <v>498</v>
      </c>
      <c r="C22" s="219"/>
      <c r="D22" s="219"/>
      <c r="E22" s="219"/>
      <c r="F22" s="219"/>
      <c r="G22" s="219"/>
      <c r="H22" s="220"/>
    </row>
    <row r="23" spans="1:8" ht="14.45" customHeight="1">
      <c r="A23" s="43"/>
      <c r="B23" s="221"/>
      <c r="C23" s="221"/>
      <c r="D23" s="221"/>
      <c r="E23" s="221"/>
      <c r="F23" s="221"/>
      <c r="G23" s="221"/>
      <c r="H23" s="222"/>
    </row>
    <row r="24" spans="1:8" ht="14.45" customHeight="1">
      <c r="A24" s="68"/>
      <c r="B24" s="221"/>
      <c r="C24" s="221"/>
      <c r="D24" s="221"/>
      <c r="E24" s="221"/>
      <c r="F24" s="221"/>
      <c r="G24" s="221"/>
      <c r="H24" s="222"/>
    </row>
    <row r="25" spans="1:8" ht="14.45" customHeight="1">
      <c r="A25" s="43"/>
      <c r="B25" s="221"/>
      <c r="C25" s="221"/>
      <c r="D25" s="221"/>
      <c r="E25" s="221"/>
      <c r="F25" s="221"/>
      <c r="G25" s="221"/>
      <c r="H25" s="222"/>
    </row>
    <row r="26" spans="1:8" ht="14.45" customHeight="1">
      <c r="A26" s="45"/>
      <c r="B26" s="223"/>
      <c r="C26" s="223"/>
      <c r="D26" s="223"/>
      <c r="E26" s="223"/>
      <c r="F26" s="223"/>
      <c r="G26" s="223"/>
      <c r="H26" s="224"/>
    </row>
    <row r="27" spans="1:8" ht="14.45" customHeight="1">
      <c r="A27" s="67" t="s">
        <v>335</v>
      </c>
      <c r="B27" s="225" t="s">
        <v>495</v>
      </c>
      <c r="C27" s="225"/>
      <c r="D27" s="225"/>
      <c r="E27" s="225"/>
      <c r="F27" s="225"/>
      <c r="G27" s="225"/>
      <c r="H27" s="226"/>
    </row>
    <row r="28" spans="1:8" ht="15.6" customHeight="1">
      <c r="A28" s="43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43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37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38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67" t="s">
        <v>336</v>
      </c>
      <c r="B32" s="225" t="s">
        <v>496</v>
      </c>
      <c r="C32" s="225"/>
      <c r="D32" s="225"/>
      <c r="E32" s="225"/>
      <c r="F32" s="225"/>
      <c r="G32" s="225"/>
      <c r="H32" s="226"/>
    </row>
    <row r="33" spans="1:8" ht="14.45" customHeight="1">
      <c r="A33" s="43"/>
      <c r="B33" s="227"/>
      <c r="C33" s="227"/>
      <c r="D33" s="227"/>
      <c r="E33" s="227"/>
      <c r="F33" s="227"/>
      <c r="G33" s="227"/>
      <c r="H33" s="228"/>
    </row>
    <row r="34" spans="1:8" ht="15.6" customHeight="1">
      <c r="A34" s="43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43"/>
      <c r="B35" s="227"/>
      <c r="C35" s="227"/>
      <c r="D35" s="227"/>
      <c r="E35" s="227"/>
      <c r="F35" s="227"/>
      <c r="G35" s="227"/>
      <c r="H35" s="228"/>
    </row>
    <row r="36" spans="1:8" ht="15.6" customHeight="1">
      <c r="A36" s="151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43"/>
      <c r="B37" s="146"/>
      <c r="C37" s="18"/>
      <c r="D37" s="207" t="str">
        <f>IF($A$6=Вмешательства!$D$3,Вмешательства!$N$2,"")</f>
        <v/>
      </c>
      <c r="E37" s="207"/>
      <c r="F37" s="147"/>
      <c r="G37" s="147"/>
      <c r="H37" s="152"/>
    </row>
    <row r="38" spans="1:8" ht="14.45" customHeight="1">
      <c r="A38" s="43"/>
      <c r="B38" s="146"/>
      <c r="C38" s="153"/>
      <c r="D38" s="208"/>
      <c r="E38" s="209"/>
      <c r="F38" s="209"/>
      <c r="G38" s="209"/>
      <c r="H38" s="210"/>
    </row>
    <row r="39" spans="1:8" ht="14.45" customHeight="1">
      <c r="A39" s="40"/>
      <c r="B39" s="147"/>
      <c r="C39" s="153"/>
      <c r="D39" s="209"/>
      <c r="E39" s="209"/>
      <c r="F39" s="209"/>
      <c r="G39" s="209"/>
      <c r="H39" s="210"/>
    </row>
    <row r="40" spans="1:8" ht="14.45" customHeight="1">
      <c r="A40" s="40"/>
      <c r="B40" s="147"/>
      <c r="C40" s="153"/>
      <c r="D40" s="209"/>
      <c r="E40" s="209"/>
      <c r="F40" s="209"/>
      <c r="G40" s="209"/>
      <c r="H40" s="210"/>
    </row>
    <row r="41" spans="1:8" ht="14.45" customHeight="1">
      <c r="A41" s="40"/>
      <c r="B41" s="147"/>
      <c r="C41" s="153"/>
      <c r="D41" s="209"/>
      <c r="E41" s="209"/>
      <c r="F41" s="209"/>
      <c r="G41" s="209"/>
      <c r="H41" s="210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4" t="s">
        <v>497</v>
      </c>
      <c r="E43" s="205"/>
      <c r="F43" s="205"/>
      <c r="G43" s="205"/>
      <c r="H43" s="206"/>
    </row>
    <row r="44" spans="1:8" ht="14.45" customHeight="1">
      <c r="A44" s="40"/>
      <c r="B44" s="147"/>
      <c r="C44" s="155"/>
      <c r="D44" s="205"/>
      <c r="E44" s="205"/>
      <c r="F44" s="205"/>
      <c r="G44" s="205"/>
      <c r="H44" s="206"/>
    </row>
    <row r="45" spans="1:8" ht="14.45" customHeight="1">
      <c r="A45" s="40"/>
      <c r="B45" s="147"/>
      <c r="C45" s="155"/>
      <c r="D45" s="205"/>
      <c r="E45" s="205"/>
      <c r="F45" s="205"/>
      <c r="G45" s="205"/>
      <c r="H45" s="206"/>
    </row>
    <row r="46" spans="1:8">
      <c r="A46" s="40"/>
      <c r="B46" s="147"/>
      <c r="C46" s="155"/>
      <c r="D46" s="205"/>
      <c r="E46" s="205"/>
      <c r="F46" s="205"/>
      <c r="G46" s="205"/>
      <c r="H46" s="206"/>
    </row>
    <row r="47" spans="1:8">
      <c r="A47" s="43"/>
      <c r="B47" s="18"/>
      <c r="C47" s="155"/>
      <c r="D47" s="205"/>
      <c r="E47" s="205"/>
      <c r="F47" s="205"/>
      <c r="G47" s="205"/>
      <c r="H47" s="206"/>
    </row>
    <row r="48" spans="1:8">
      <c r="A48" s="43"/>
      <c r="B48" s="18"/>
      <c r="C48" s="155"/>
      <c r="D48" s="205"/>
      <c r="E48" s="205"/>
      <c r="F48" s="205"/>
      <c r="G48" s="205"/>
      <c r="H48" s="206"/>
    </row>
    <row r="49" spans="1:13">
      <c r="A49" s="45"/>
      <c r="B49" s="36"/>
      <c r="C49" s="156"/>
      <c r="D49" s="205"/>
      <c r="E49" s="205"/>
      <c r="F49" s="205"/>
      <c r="G49" s="205"/>
      <c r="H49" s="206"/>
    </row>
    <row r="50" spans="1:13">
      <c r="A50" s="43"/>
      <c r="B50" s="18"/>
      <c r="C50" s="18"/>
      <c r="D50" s="205"/>
      <c r="E50" s="205"/>
      <c r="F50" s="205"/>
      <c r="G50" s="205"/>
      <c r="H50" s="206"/>
      <c r="M50" t="s">
        <v>274</v>
      </c>
    </row>
    <row r="51" spans="1:13">
      <c r="A51" s="70" t="s">
        <v>267</v>
      </c>
      <c r="B51" s="71" t="s">
        <v>499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showGridLines="0" tabSelected="1" showWhiteSpace="0" view="pageBreakPreview" topLeftCell="A7" zoomScaleNormal="100" zoomScaleSheetLayoutView="100" zoomScalePageLayoutView="90" workbookViewId="0">
      <selection activeCell="J28" sqref="J2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41" t="s">
        <v>271</v>
      </c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40" t="s">
        <v>284</v>
      </c>
      <c r="D8" s="240"/>
      <c r="E8" s="240"/>
      <c r="F8" s="83">
        <v>2</v>
      </c>
      <c r="G8" s="145" t="s">
        <v>379</v>
      </c>
      <c r="H8" s="197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40"/>
      <c r="D9" s="240"/>
      <c r="E9" s="240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40"/>
      <c r="D10" s="240"/>
      <c r="E10" s="240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44966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0.88888888888888884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0.9375</v>
      </c>
      <c r="C14" s="63"/>
      <c r="D14" s="116" t="s">
        <v>235</v>
      </c>
      <c r="E14" s="112"/>
      <c r="F14" s="112"/>
      <c r="G14" s="96" t="str">
        <f>КАГ!G10</f>
        <v>Тарасова Н.В.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0" t="str">
        <f>КАГ!B11</f>
        <v>Сухарева Е.А.</v>
      </c>
      <c r="C15" s="18"/>
      <c r="D15" s="116" t="s">
        <v>232</v>
      </c>
      <c r="E15" s="112"/>
      <c r="F15" s="112"/>
      <c r="G15" s="96" t="str">
        <f>КАГ!G11</f>
        <v>Бородкина С.А.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25488</v>
      </c>
      <c r="C16" s="18"/>
      <c r="D16" s="116" t="s">
        <v>369</v>
      </c>
      <c r="E16" s="112"/>
      <c r="F16" s="112"/>
      <c r="G16" s="96" t="str">
        <f>КАГ!G12</f>
        <v>Фисура О.И.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53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2248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10:30</v>
      </c>
      <c r="H20" s="118">
        <f>КАГ!H16</f>
        <v>1258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IFERROR(SUM(IF($B$20=Вмешательства!F13,SUM(КАГ!$B$9+0.01),"")),"")</f>
        <v>0.89541666666666664</v>
      </c>
    </row>
    <row r="23" spans="1:8" ht="14.45" customHeight="1">
      <c r="A23" s="247" t="s">
        <v>502</v>
      </c>
      <c r="B23" s="248"/>
      <c r="C23" s="248"/>
      <c r="D23" s="248"/>
      <c r="E23" s="248"/>
      <c r="F23" s="248"/>
      <c r="G23" s="248"/>
      <c r="H23" s="249"/>
    </row>
    <row r="24" spans="1:8" ht="14.45" customHeight="1">
      <c r="A24" s="250"/>
      <c r="B24" s="248"/>
      <c r="C24" s="248"/>
      <c r="D24" s="248"/>
      <c r="E24" s="248"/>
      <c r="F24" s="248"/>
      <c r="G24" s="248"/>
      <c r="H24" s="249"/>
    </row>
    <row r="25" spans="1:8" ht="14.45" customHeight="1">
      <c r="A25" s="250"/>
      <c r="B25" s="248"/>
      <c r="C25" s="248"/>
      <c r="D25" s="248"/>
      <c r="E25" s="248"/>
      <c r="F25" s="248"/>
      <c r="G25" s="248"/>
      <c r="H25" s="249"/>
    </row>
    <row r="26" spans="1:8" ht="14.45" customHeight="1">
      <c r="A26" s="250"/>
      <c r="B26" s="248"/>
      <c r="C26" s="248"/>
      <c r="D26" s="248"/>
      <c r="E26" s="248"/>
      <c r="F26" s="248"/>
      <c r="G26" s="248"/>
      <c r="H26" s="249"/>
    </row>
    <row r="27" spans="1:8" ht="14.45" customHeight="1">
      <c r="A27" s="250"/>
      <c r="B27" s="248"/>
      <c r="C27" s="248"/>
      <c r="D27" s="248"/>
      <c r="E27" s="248"/>
      <c r="F27" s="248"/>
      <c r="G27" s="248"/>
      <c r="H27" s="249"/>
    </row>
    <row r="28" spans="1:8" ht="14.45" customHeight="1">
      <c r="A28" s="250"/>
      <c r="B28" s="248"/>
      <c r="C28" s="248"/>
      <c r="D28" s="248"/>
      <c r="E28" s="248"/>
      <c r="F28" s="248"/>
      <c r="G28" s="248"/>
      <c r="H28" s="249"/>
    </row>
    <row r="29" spans="1:8" ht="14.45" customHeight="1">
      <c r="A29" s="250"/>
      <c r="B29" s="248"/>
      <c r="C29" s="248"/>
      <c r="D29" s="248"/>
      <c r="E29" s="248"/>
      <c r="F29" s="248"/>
      <c r="G29" s="248"/>
      <c r="H29" s="249"/>
    </row>
    <row r="30" spans="1:8" ht="14.45" customHeight="1">
      <c r="A30" s="250"/>
      <c r="B30" s="248"/>
      <c r="C30" s="248"/>
      <c r="D30" s="248"/>
      <c r="E30" s="248"/>
      <c r="F30" s="248"/>
      <c r="G30" s="248"/>
      <c r="H30" s="249"/>
    </row>
    <row r="31" spans="1:8" ht="14.45" customHeight="1">
      <c r="A31" s="250"/>
      <c r="B31" s="248"/>
      <c r="C31" s="248"/>
      <c r="D31" s="248"/>
      <c r="E31" s="248"/>
      <c r="F31" s="248"/>
      <c r="G31" s="248"/>
      <c r="H31" s="249"/>
    </row>
    <row r="32" spans="1:8" ht="14.45" customHeight="1">
      <c r="A32" s="250"/>
      <c r="B32" s="248"/>
      <c r="C32" s="248"/>
      <c r="D32" s="248"/>
      <c r="E32" s="248"/>
      <c r="F32" s="248"/>
      <c r="G32" s="248"/>
      <c r="H32" s="249"/>
    </row>
    <row r="33" spans="1:12" ht="14.45" customHeight="1">
      <c r="A33" s="250"/>
      <c r="B33" s="248"/>
      <c r="C33" s="248"/>
      <c r="D33" s="248"/>
      <c r="E33" s="248"/>
      <c r="F33" s="248"/>
      <c r="G33" s="248"/>
      <c r="H33" s="249"/>
    </row>
    <row r="34" spans="1:12" ht="14.45" customHeight="1">
      <c r="A34" s="250"/>
      <c r="B34" s="248"/>
      <c r="C34" s="248"/>
      <c r="D34" s="248"/>
      <c r="E34" s="248"/>
      <c r="F34" s="248"/>
      <c r="G34" s="248"/>
      <c r="H34" s="249"/>
    </row>
    <row r="35" spans="1:12" ht="14.45" customHeight="1">
      <c r="A35" s="250"/>
      <c r="B35" s="248"/>
      <c r="C35" s="248"/>
      <c r="D35" s="248"/>
      <c r="E35" s="248"/>
      <c r="F35" s="248"/>
      <c r="G35" s="248"/>
      <c r="H35" s="249"/>
    </row>
    <row r="36" spans="1:12" ht="14.45" customHeight="1">
      <c r="A36" s="250"/>
      <c r="B36" s="248"/>
      <c r="C36" s="248"/>
      <c r="D36" s="248"/>
      <c r="E36" s="248"/>
      <c r="F36" s="248"/>
      <c r="G36" s="248"/>
      <c r="H36" s="249"/>
    </row>
    <row r="37" spans="1:12" ht="14.45" customHeight="1">
      <c r="A37" s="250"/>
      <c r="B37" s="248"/>
      <c r="C37" s="248"/>
      <c r="D37" s="248"/>
      <c r="E37" s="248"/>
      <c r="F37" s="248"/>
      <c r="G37" s="248"/>
      <c r="H37" s="249"/>
    </row>
    <row r="38" spans="1:12" ht="14.45" customHeight="1">
      <c r="A38" s="81" t="s">
        <v>267</v>
      </c>
      <c r="B38" s="82"/>
      <c r="C38" s="82"/>
      <c r="D38" s="82"/>
      <c r="E38" s="82"/>
      <c r="F38" s="82"/>
      <c r="G38" s="82"/>
      <c r="H38" s="158"/>
    </row>
    <row r="39" spans="1:12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12" ht="14.45" customHeight="1">
      <c r="A40" s="37"/>
      <c r="B40" s="33"/>
      <c r="C40" s="148"/>
      <c r="D40" s="244" t="s">
        <v>501</v>
      </c>
      <c r="E40" s="245"/>
      <c r="F40" s="245"/>
      <c r="G40" s="245"/>
      <c r="H40" s="246"/>
    </row>
    <row r="41" spans="1:12" ht="14.45" customHeight="1">
      <c r="A41" s="37"/>
      <c r="B41" s="33"/>
      <c r="C41" s="148"/>
      <c r="D41" s="245"/>
      <c r="E41" s="245"/>
      <c r="F41" s="245"/>
      <c r="G41" s="245"/>
      <c r="H41" s="246"/>
    </row>
    <row r="42" spans="1:12" ht="14.45" customHeight="1">
      <c r="A42" s="37"/>
      <c r="B42" s="33"/>
      <c r="C42" s="148"/>
      <c r="D42" s="245"/>
      <c r="E42" s="245"/>
      <c r="F42" s="245"/>
      <c r="G42" s="245"/>
      <c r="H42" s="246"/>
    </row>
    <row r="43" spans="1:12" ht="14.45" customHeight="1">
      <c r="A43" s="37"/>
      <c r="B43" s="33"/>
      <c r="C43" s="148"/>
      <c r="D43" s="245"/>
      <c r="E43" s="245"/>
      <c r="F43" s="245"/>
      <c r="G43" s="245"/>
      <c r="H43" s="246"/>
    </row>
    <row r="44" spans="1:12" ht="14.45" customHeight="1">
      <c r="A44" s="37"/>
      <c r="B44" s="33"/>
      <c r="C44" s="148"/>
      <c r="D44" s="245"/>
      <c r="E44" s="245"/>
      <c r="F44" s="245"/>
      <c r="G44" s="245"/>
      <c r="H44" s="246"/>
      <c r="L44" s="199"/>
    </row>
    <row r="45" spans="1:12" ht="14.45" customHeight="1">
      <c r="A45" s="37"/>
      <c r="B45" s="33"/>
      <c r="C45" s="148"/>
      <c r="D45" s="245"/>
      <c r="E45" s="245"/>
      <c r="F45" s="245"/>
      <c r="G45" s="245"/>
      <c r="H45" s="246"/>
    </row>
    <row r="46" spans="1:12" ht="14.45" customHeight="1">
      <c r="A46" s="37"/>
      <c r="B46" s="33"/>
      <c r="C46" s="148"/>
      <c r="D46" s="245"/>
      <c r="E46" s="245"/>
      <c r="F46" s="245"/>
      <c r="G46" s="245"/>
      <c r="H46" s="246"/>
    </row>
    <row r="47" spans="1:12" ht="14.45" customHeight="1">
      <c r="A47" s="43"/>
      <c r="B47" s="18"/>
      <c r="C47" s="148"/>
      <c r="D47" s="245"/>
      <c r="E47" s="245"/>
      <c r="F47" s="245"/>
      <c r="G47" s="245"/>
      <c r="H47" s="246"/>
    </row>
    <row r="48" spans="1:12" ht="14.45" customHeight="1">
      <c r="A48" s="43"/>
      <c r="B48" s="18"/>
      <c r="C48" s="148"/>
      <c r="D48" s="245"/>
      <c r="E48" s="245"/>
      <c r="F48" s="245"/>
      <c r="G48" s="245"/>
      <c r="H48" s="246"/>
    </row>
    <row r="49" spans="1:8" ht="14.45" customHeight="1">
      <c r="A49" s="43"/>
      <c r="B49" s="18"/>
      <c r="C49" s="148"/>
      <c r="D49" s="245"/>
      <c r="E49" s="245"/>
      <c r="F49" s="245"/>
      <c r="G49" s="245"/>
      <c r="H49" s="246"/>
    </row>
    <row r="50" spans="1:8">
      <c r="A50" s="70" t="s">
        <v>267</v>
      </c>
      <c r="B50" s="71" t="s">
        <v>500</v>
      </c>
      <c r="C50" s="18"/>
      <c r="D50" s="18"/>
      <c r="E50" s="18"/>
      <c r="F50" s="18"/>
      <c r="G50" s="18"/>
      <c r="H50" s="44"/>
    </row>
    <row r="51" spans="1:8">
      <c r="A51" s="79" t="s">
        <v>269</v>
      </c>
      <c r="B51" s="74" t="s">
        <v>381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231" t="s">
        <v>472</v>
      </c>
      <c r="B52" s="232"/>
      <c r="C52" s="232"/>
      <c r="D52" s="232"/>
      <c r="E52" s="232"/>
      <c r="F52" s="233"/>
      <c r="G52" s="18"/>
      <c r="H52" s="44"/>
    </row>
    <row r="53" spans="1:8" ht="15" customHeight="1">
      <c r="A53" s="234"/>
      <c r="B53" s="235"/>
      <c r="C53" s="235"/>
      <c r="D53" s="235"/>
      <c r="E53" s="235"/>
      <c r="F53" s="236"/>
      <c r="G53" s="89" t="str">
        <f>IF(ISBLANK(H13),"",H13)</f>
        <v/>
      </c>
      <c r="H53" s="72"/>
    </row>
    <row r="54" spans="1:8">
      <c r="A54" s="237"/>
      <c r="B54" s="238"/>
      <c r="C54" s="238"/>
      <c r="D54" s="238"/>
      <c r="E54" s="238"/>
      <c r="F54" s="239"/>
      <c r="G54" s="36"/>
      <c r="H54" s="46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4" zoomScaleNormal="90" zoomScaleSheetLayoutView="100" zoomScalePageLayoutView="80" workbookViewId="0">
      <selection activeCell="F8" sqref="F8:F9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44966</v>
      </c>
      <c r="C2" s="189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3" t="s">
        <v>258</v>
      </c>
      <c r="B4" s="184" t="s">
        <v>133</v>
      </c>
      <c r="C4" s="185" t="s">
        <v>15</v>
      </c>
      <c r="D4" s="186" t="str">
        <f>КАГ!$B$11</f>
        <v>Сухарева Е.А.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25488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53</v>
      </c>
    </row>
    <row r="7" spans="1:4">
      <c r="A7" s="43"/>
      <c r="B7" s="18"/>
      <c r="C7" s="124" t="s">
        <v>12</v>
      </c>
      <c r="D7" s="126">
        <f>КАГ!$B$14</f>
        <v>2248</v>
      </c>
    </row>
    <row r="8" spans="1:4">
      <c r="A8" s="127" t="str">
        <f>ЧКВ!$A$9</f>
        <v>Код модели: 21166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7" t="s">
        <v>13</v>
      </c>
      <c r="D10" s="188">
        <f>КАГ!$B$8</f>
        <v>44966</v>
      </c>
    </row>
    <row r="11" spans="1:4">
      <c r="A11" s="32"/>
      <c r="B11" s="136"/>
      <c r="C11" s="136"/>
      <c r="D11" s="137"/>
    </row>
    <row r="12" spans="1:4" ht="18.75" customHeight="1">
      <c r="A12" s="171" t="s">
        <v>410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1" t="s">
        <v>477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2" t="s">
        <v>400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2" t="s">
        <v>389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2" t="s">
        <v>343</v>
      </c>
      <c r="C16" s="168" t="s">
        <v>481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2" t="s">
        <v>398</v>
      </c>
      <c r="C17" s="168" t="s">
        <v>174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92" t="s">
        <v>398</v>
      </c>
      <c r="C18" s="168" t="s">
        <v>179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2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3"/>
      <c r="C20" s="168"/>
      <c r="D20" s="175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2"/>
      <c r="C21" s="168"/>
      <c r="D21" s="175"/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1"/>
      <c r="D25" s="182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478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469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материал'!$C$2:$C$56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6" activePane="bottomLeft" state="frozen"/>
      <selection pane="bottomLeft" activeCell="E41" sqref="E41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55.7109375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458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G29" s="13"/>
      <c r="H29" s="13"/>
      <c r="I29" s="13"/>
    </row>
    <row r="30" spans="1:9" ht="60">
      <c r="A30" s="10">
        <v>29</v>
      </c>
      <c r="B30" s="2" t="s">
        <v>68</v>
      </c>
      <c r="C30" s="94" t="s">
        <v>69</v>
      </c>
      <c r="D30" s="5" t="s">
        <v>70</v>
      </c>
      <c r="F30" s="202" t="s">
        <v>485</v>
      </c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201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200" t="s">
        <v>482</v>
      </c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200" t="s">
        <v>486</v>
      </c>
      <c r="G33" s="13"/>
      <c r="H33" s="13"/>
      <c r="I33" s="13"/>
    </row>
    <row r="34" spans="1:9" ht="30">
      <c r="A34" s="10">
        <v>33</v>
      </c>
      <c r="B34" s="2" t="s">
        <v>78</v>
      </c>
      <c r="C34" s="94" t="s">
        <v>304</v>
      </c>
      <c r="D34" s="5" t="s">
        <v>79</v>
      </c>
      <c r="F34" s="200" t="s">
        <v>487</v>
      </c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200" t="s">
        <v>483</v>
      </c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200" t="s">
        <v>484</v>
      </c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3"/>
  <sheetViews>
    <sheetView topLeftCell="A34" zoomScaleNormal="100" workbookViewId="0">
      <selection activeCell="C58" sqref="C58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448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Lepu Medical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Fielder</v>
      </c>
      <c r="U2" s="139" t="str">
        <f>IFERROR(INDEX(Расходка[Наименование расходного материала],MATCH(Расходка[№],Поиск_расходки[Индекс4],0)),"")</f>
        <v>Euphora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DES, Resolute Integtity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122</v>
      </c>
      <c r="C3" t="s">
        <v>471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>Fielder XT-A</v>
      </c>
      <c r="U3" s="139" t="str">
        <f>IFERROR(INDEX(Расходка[Наименование расходного материала],MATCH(Расходка[№],Поиск_расходки[Индекс4],0)),"")</f>
        <v>NC Euphora</v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 xml:space="preserve">Medtronic Export Advance </v>
      </c>
      <c r="Y3" s="139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39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39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39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39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39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440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s="1" t="s">
        <v>343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1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>Fielder XT-R</v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Euphora</v>
      </c>
      <c r="Y4" s="139" t="str">
        <f>IFERROR(INDEX(Расходка[Наименование расходного материала],MATCH(Расходка[№],Поиск_расходки[Индекс8],0)),"")</f>
        <v>Euphora</v>
      </c>
      <c r="Z4" s="139" t="str">
        <f>IFERROR(INDEX(Расходка[Наименование расходного материала],MATCH(Расходка[№],Поиск_расходки[Индекс9],0)),"")</f>
        <v>Euphora</v>
      </c>
      <c r="AA4" s="139" t="str">
        <f>IFERROR(INDEX(Расходка[Наименование расходного материала],MATCH(Расходка[№],Поиск_расходки[Индекс10],0)),"")</f>
        <v>Euphora</v>
      </c>
      <c r="AB4" s="139" t="str">
        <f>IFERROR(INDEX(Расходка[Наименование расходного материала],MATCH(Расходка[№],Поиск_расходки[Индекс11],0)),"")</f>
        <v>Euphora</v>
      </c>
      <c r="AC4" s="139" t="str">
        <f>IFERROR(INDEX(Расходка[Наименование расходного материала],MATCH(Расходка[№],Поиск_расходки[Индекс12],0)),"")</f>
        <v>Euphora</v>
      </c>
      <c r="AD4" s="139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480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387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NC Accuforce</v>
      </c>
      <c r="Y5" s="139" t="str">
        <f>IFERROR(INDEX(Расходка[Наименование расходного материала],MATCH(Расходка[№],Поиск_расходки[Индекс8],0)),"")</f>
        <v>NC Accuforce</v>
      </c>
      <c r="Z5" s="139" t="str">
        <f>IFERROR(INDEX(Расходка[Наименование расходного материала],MATCH(Расходка[№],Поиск_расходки[Индекс9],0)),"")</f>
        <v>NC Accuforce</v>
      </c>
      <c r="AA5" s="139" t="str">
        <f>IFERROR(INDEX(Расходка[Наименование расходного материала],MATCH(Расходка[№],Поиск_расходки[Индекс10],0)),"")</f>
        <v>NC Accuforce</v>
      </c>
      <c r="AB5" s="139" t="str">
        <f>IFERROR(INDEX(Расходка[Наименование расходного материала],MATCH(Расходка[№],Поиск_расходки[Индекс11],0)),"")</f>
        <v>NC Accuforce</v>
      </c>
      <c r="AC5" s="139" t="str">
        <f>IFERROR(INDEX(Расходка[Наименование расходного материала],MATCH(Расходка[№],Поиск_расходки[Индекс12],0)),"")</f>
        <v>NC Accuforce</v>
      </c>
      <c r="AD5" s="139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104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377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2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NC Euphora</v>
      </c>
      <c r="Y6" s="139" t="str">
        <f>IFERROR(INDEX(Расходка[Наименование расходного материала],MATCH(Расходка[№],Поиск_расходки[Индекс8],0)),"")</f>
        <v>NC Euphora</v>
      </c>
      <c r="Z6" s="139" t="str">
        <f>IFERROR(INDEX(Расходка[Наименование расходного материала],MATCH(Расходка[№],Поиск_расходки[Индекс9],0)),"")</f>
        <v>NC Euphora</v>
      </c>
      <c r="AA6" s="139" t="str">
        <f>IFERROR(INDEX(Расходка[Наименование расходного материала],MATCH(Расходка[№],Поиск_расходки[Индекс10],0)),"")</f>
        <v>NC Euphora</v>
      </c>
      <c r="AB6" s="139" t="str">
        <f>IFERROR(INDEX(Расходка[Наименование расходного материала],MATCH(Расходка[№],Поиск_расходки[Индекс11],0)),"")</f>
        <v>NC Euphora</v>
      </c>
      <c r="AC6" s="139" t="str">
        <f>IFERROR(INDEX(Расходка[Наименование расходного материала],MATCH(Расходка[№],Поиск_расходки[Индекс12],0)),"")</f>
        <v>NC Euphora</v>
      </c>
      <c r="AD6" s="139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157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342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Sapphire</v>
      </c>
      <c r="Y7" s="139" t="str">
        <f>IFERROR(INDEX(Расходка[Наименование расходного материала],MATCH(Расходка[№],Поиск_расходки[Индекс8],0)),"")</f>
        <v>Sapphire</v>
      </c>
      <c r="Z7" s="139" t="str">
        <f>IFERROR(INDEX(Расходка[Наименование расходного материала],MATCH(Расходка[№],Поиск_расходки[Индекс9],0)),"")</f>
        <v>Sapphire</v>
      </c>
      <c r="AA7" s="139" t="str">
        <f>IFERROR(INDEX(Расходка[Наименование расходного материала],MATCH(Расходка[№],Поиск_расходки[Индекс10],0)),"")</f>
        <v>Sapphire</v>
      </c>
      <c r="AB7" s="139" t="str">
        <f>IFERROR(INDEX(Расходка[Наименование расходного материала],MATCH(Расходка[№],Поиск_расходки[Индекс11],0)),"")</f>
        <v>Sapphire</v>
      </c>
      <c r="AC7" s="139" t="str">
        <f>IFERROR(INDEX(Расходка[Наименование расходного материала],MATCH(Расходка[№],Поиск_расходки[Индекс12],0)),"")</f>
        <v>Sapphire</v>
      </c>
      <c r="AD7" s="139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481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388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Sprinter Legend</v>
      </c>
      <c r="Y8" s="139" t="str">
        <f>IFERROR(INDEX(Расходка[Наименование расходного материала],MATCH(Расходка[№],Поиск_расходки[Индекс8],0)),"")</f>
        <v>Sprinter Legend</v>
      </c>
      <c r="Z8" s="139" t="str">
        <f>IFERROR(INDEX(Расходка[Наименование расходного материала],MATCH(Расходка[№],Поиск_расходки[Индекс9],0)),"")</f>
        <v>Sprinter Legend</v>
      </c>
      <c r="AA8" s="139" t="str">
        <f>IFERROR(INDEX(Расходка[Наименование расходного материала],MATCH(Расходка[№],Поиск_расходки[Индекс10],0)),"")</f>
        <v>Sprinter Legend</v>
      </c>
      <c r="AB8" s="139" t="str">
        <f>IFERROR(INDEX(Расходка[Наименование расходного материала],MATCH(Расходка[№],Поиск_расходки[Индекс11],0)),"")</f>
        <v>Sprinter Legend</v>
      </c>
      <c r="AC8" s="139" t="str">
        <f>IFERROR(INDEX(Расходка[Наименование расходного материала],MATCH(Расходка[№],Поиск_расходки[Индекс12],0)),"")</f>
        <v>Sprinter Legend</v>
      </c>
      <c r="AD8" s="139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105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5</v>
      </c>
      <c r="C9" t="s">
        <v>453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SubMarine Rapido, Invatec</v>
      </c>
      <c r="Y9" s="139" t="str">
        <f>IFERROR(INDEX(Расходка[Наименование расходного материала],MATCH(Расходка[№],Поиск_расходки[Индекс8],0)),"")</f>
        <v>SubMarine Rapido, Invatec</v>
      </c>
      <c r="Z9" s="139" t="str">
        <f>IFERROR(INDEX(Расходка[Наименование расходного материала],MATCH(Расходка[№],Поиск_расходки[Индекс9],0)),"")</f>
        <v>SubMarine Rapido, Invatec</v>
      </c>
      <c r="AA9" s="139" t="str">
        <f>IFERROR(INDEX(Расходка[Наименование расходного материала],MATCH(Расходка[№],Поиск_расходки[Индекс10],0)),"")</f>
        <v>SubMarine Rapido, Invatec</v>
      </c>
      <c r="AB9" s="139" t="str">
        <f>IFERROR(INDEX(Расходка[Наименование расходного материала],MATCH(Расходка[№],Поиск_расходки[Индекс11],0)),"")</f>
        <v>SubMarine Rapido, Invatec</v>
      </c>
      <c r="AC9" s="139" t="str">
        <f>IFERROR(INDEX(Расходка[Наименование расходного материала],MATCH(Расходка[№],Поиск_расходки[Индекс12],0)),"")</f>
        <v>SubMarine Rapido, Invatec</v>
      </c>
      <c r="AD9" s="139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113</v>
      </c>
      <c r="AM9" t="s">
        <v>123</v>
      </c>
    </row>
    <row r="10" spans="1:39">
      <c r="A10">
        <v>9</v>
      </c>
      <c r="B10" t="s">
        <v>5</v>
      </c>
      <c r="C10" t="s">
        <v>476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Колибри</v>
      </c>
      <c r="Y10" s="139" t="str">
        <f>IFERROR(INDEX(Расходка[Наименование расходного материала],MATCH(Расходка[№],Поиск_расходки[Индекс8],0)),"")</f>
        <v>Колибри</v>
      </c>
      <c r="Z10" s="139" t="str">
        <f>IFERROR(INDEX(Расходка[Наименование расходного материала],MATCH(Расходка[№],Поиск_расходки[Индекс9],0)),"")</f>
        <v>Колибри</v>
      </c>
      <c r="AA10" s="139" t="str">
        <f>IFERROR(INDEX(Расходка[Наименование расходного материала],MATCH(Расходка[№],Поиск_расходки[Индекс10],0)),"")</f>
        <v>Колибри</v>
      </c>
      <c r="AB10" s="139" t="str">
        <f>IFERROR(INDEX(Расходка[Наименование расходного материала],MATCH(Расходка[№],Поиск_расходки[Индекс11],0)),"")</f>
        <v>Колибри</v>
      </c>
      <c r="AC10" s="139" t="str">
        <f>IFERROR(INDEX(Расходка[Наименование расходного материала],MATCH(Расходка[№],Поиск_расходки[Индекс12],0)),"")</f>
        <v>Колибри</v>
      </c>
      <c r="AD10" s="139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106</v>
      </c>
      <c r="AM10" t="s">
        <v>367</v>
      </c>
    </row>
    <row r="11" spans="1:39">
      <c r="A11">
        <v>10</v>
      </c>
      <c r="B11" t="s">
        <v>378</v>
      </c>
      <c r="C11" s="1" t="s">
        <v>408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Nitrex 260</v>
      </c>
      <c r="Y11" s="139" t="str">
        <f>IFERROR(INDEX(Расходка[Наименование расходного материала],MATCH(Расходка[№],Поиск_расходки[Индекс8],0)),"")</f>
        <v>Nitrex 260</v>
      </c>
      <c r="Z11" s="139" t="str">
        <f>IFERROR(INDEX(Расходка[Наименование расходного материала],MATCH(Расходка[№],Поиск_расходки[Индекс9],0)),"")</f>
        <v>Nitrex 260</v>
      </c>
      <c r="AA11" s="139" t="str">
        <f>IFERROR(INDEX(Расходка[Наименование расходного материала],MATCH(Расходка[№],Поиск_расходки[Индекс10],0)),"")</f>
        <v>Nitrex 260</v>
      </c>
      <c r="AB11" s="139" t="str">
        <f>IFERROR(INDEX(Расходка[Наименование расходного материала],MATCH(Расходка[№],Поиск_расходки[Индекс11],0)),"")</f>
        <v>Nitrex 260</v>
      </c>
      <c r="AC11" s="139" t="str">
        <f>IFERROR(INDEX(Расходка[Наименование расходного материала],MATCH(Расходка[№],Поиск_расходки[Индекс12],0)),"")</f>
        <v>Nitrex 260</v>
      </c>
      <c r="AD11" s="139" t="str">
        <f>IFERROR(INDEX(Расходка[Наименование расходного материала],MATCH(Расходка[№],Поиск_расходки[Индекс13],0)),"")</f>
        <v>Nitrex 260</v>
      </c>
      <c r="AF11" s="4" t="s">
        <v>5</v>
      </c>
      <c r="AG11" s="4" t="s">
        <v>107</v>
      </c>
      <c r="AI11" s="2" t="s">
        <v>90</v>
      </c>
      <c r="AJ11" s="198" t="s">
        <v>449</v>
      </c>
      <c r="AM11" t="s">
        <v>378</v>
      </c>
    </row>
    <row r="12" spans="1:39">
      <c r="A12">
        <v>11</v>
      </c>
      <c r="B12" t="s">
        <v>378</v>
      </c>
      <c r="C12" t="s">
        <v>464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RadiFocus</v>
      </c>
      <c r="Y12" s="139" t="str">
        <f>IFERROR(INDEX(Расходка[Наименование расходного материала],MATCH(Расходка[№],Поиск_расходки[Индекс8],0)),"")</f>
        <v>RadiFocus</v>
      </c>
      <c r="Z12" s="139" t="str">
        <f>IFERROR(INDEX(Расходка[Наименование расходного материала],MATCH(Расходка[№],Поиск_расходки[Индекс9],0)),"")</f>
        <v>RadiFocus</v>
      </c>
      <c r="AA12" s="139" t="str">
        <f>IFERROR(INDEX(Расходка[Наименование расходного материала],MATCH(Расходка[№],Поиск_расходки[Индекс10],0)),"")</f>
        <v>RadiFocus</v>
      </c>
      <c r="AB12" s="139" t="str">
        <f>IFERROR(INDEX(Расходка[Наименование расходного материала],MATCH(Расходка[№],Поиск_расходки[Индекс11],0)),"")</f>
        <v>RadiFocus</v>
      </c>
      <c r="AC12" s="139" t="str">
        <f>IFERROR(INDEX(Расходка[Наименование расходного материала],MATCH(Расходка[№],Поиск_расходки[Индекс12],0)),"")</f>
        <v>RadiFocus</v>
      </c>
      <c r="AD12" s="139" t="str">
        <f>IFERROR(INDEX(Расходка[Наименование расходного материала],MATCH(Расходка[№],Поиск_расходки[Индекс13],0)),"")</f>
        <v>RadiFocus</v>
      </c>
      <c r="AF12" s="4" t="s">
        <v>5</v>
      </c>
      <c r="AG12" s="4" t="s">
        <v>108</v>
      </c>
      <c r="AI12" s="2">
        <v>155760</v>
      </c>
      <c r="AJ12" s="161" t="s">
        <v>384</v>
      </c>
    </row>
    <row r="13" spans="1:39">
      <c r="A13">
        <v>12</v>
      </c>
      <c r="B13" t="s">
        <v>376</v>
      </c>
      <c r="C13" t="s">
        <v>407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BasixCOMPAK</v>
      </c>
      <c r="Y13" s="139" t="str">
        <f>IFERROR(INDEX(Расходка[Наименование расходного материала],MATCH(Расходка[№],Поиск_расходки[Индекс8],0)),"")</f>
        <v>BasixCOMPAK</v>
      </c>
      <c r="Z13" s="139" t="str">
        <f>IFERROR(INDEX(Расходка[Наименование расходного материала],MATCH(Расходка[№],Поиск_расходки[Индекс9],0)),"")</f>
        <v>BasixCOMPAK</v>
      </c>
      <c r="AA13" s="139" t="str">
        <f>IFERROR(INDEX(Расходка[Наименование расходного материала],MATCH(Расходка[№],Поиск_расходки[Индекс10],0)),"")</f>
        <v>BasixCOMPAK</v>
      </c>
      <c r="AB13" s="139" t="str">
        <f>IFERROR(INDEX(Расходка[Наименование расходного материала],MATCH(Расходка[№],Поиск_расходки[Индекс11],0)),"")</f>
        <v>BasixCOMPAK</v>
      </c>
      <c r="AC13" s="139" t="str">
        <f>IFERROR(INDEX(Расходка[Наименование расходного материала],MATCH(Расходка[№],Поиск_расходки[Индекс12],0)),"")</f>
        <v>BasixCOMPAK</v>
      </c>
      <c r="AD13" s="139" t="str">
        <f>IFERROR(INDEX(Расходка[Наименование расходного материала],MATCH(Расходка[№],Поиск_расходки[Индекс13],0)),"")</f>
        <v>BasixCOMPAK</v>
      </c>
      <c r="AF13" s="4" t="s">
        <v>5</v>
      </c>
      <c r="AG13" s="4" t="s">
        <v>175</v>
      </c>
      <c r="AI13" s="2">
        <v>155800</v>
      </c>
      <c r="AJ13" s="162" t="s">
        <v>385</v>
      </c>
    </row>
    <row r="14" spans="1:39">
      <c r="A14">
        <v>13</v>
      </c>
      <c r="B14" t="s">
        <v>376</v>
      </c>
      <c r="C14" t="s">
        <v>461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BasixTOUCH</v>
      </c>
      <c r="Y14" s="139" t="str">
        <f>IFERROR(INDEX(Расходка[Наименование расходного материала],MATCH(Расходка[№],Поиск_расходки[Индекс8],0)),"")</f>
        <v>BasixTOUCH</v>
      </c>
      <c r="Z14" s="139" t="str">
        <f>IFERROR(INDEX(Расходка[Наименование расходного материала],MATCH(Расходка[№],Поиск_расходки[Индекс9],0)),"")</f>
        <v>BasixTOUCH</v>
      </c>
      <c r="AA14" s="139" t="str">
        <f>IFERROR(INDEX(Расходка[Наименование расходного материала],MATCH(Расходка[№],Поиск_расходки[Индекс10],0)),"")</f>
        <v>BasixTOUCH</v>
      </c>
      <c r="AB14" s="139" t="str">
        <f>IFERROR(INDEX(Расходка[Наименование расходного материала],MATCH(Расходка[№],Поиск_расходки[Индекс11],0)),"")</f>
        <v>BasixTOUCH</v>
      </c>
      <c r="AC14" s="139" t="str">
        <f>IFERROR(INDEX(Расходка[Наименование расходного материала],MATCH(Расходка[№],Поиск_расходки[Индекс12],0)),"")</f>
        <v>BasixTOUCH</v>
      </c>
      <c r="AD14" s="139" t="str">
        <f>IFERROR(INDEX(Расходка[Наименование расходного материала],MATCH(Расходка[№],Поиск_расходки[Индекс13],0)),"")</f>
        <v>BasixTOUCH</v>
      </c>
      <c r="AF14" s="4" t="s">
        <v>5</v>
      </c>
      <c r="AG14" s="4" t="s">
        <v>109</v>
      </c>
      <c r="AI14" s="2">
        <v>218190</v>
      </c>
      <c r="AJ14" s="162" t="s">
        <v>386</v>
      </c>
    </row>
    <row r="15" spans="1:39">
      <c r="A15">
        <v>14</v>
      </c>
      <c r="B15" t="s">
        <v>376</v>
      </c>
      <c r="C15" t="s">
        <v>447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Dolphin</v>
      </c>
      <c r="Y15" s="139" t="str">
        <f>IFERROR(INDEX(Расходка[Наименование расходного материала],MATCH(Расходка[№],Поиск_расходки[Индекс8],0)),"")</f>
        <v>Dolphin</v>
      </c>
      <c r="Z15" s="139" t="str">
        <f>IFERROR(INDEX(Расходка[Наименование расходного материала],MATCH(Расходка[№],Поиск_расходки[Индекс9],0)),"")</f>
        <v>Dolphin</v>
      </c>
      <c r="AA15" s="139" t="str">
        <f>IFERROR(INDEX(Расходка[Наименование расходного материала],MATCH(Расходка[№],Поиск_расходки[Индекс10],0)),"")</f>
        <v>Dolphin</v>
      </c>
      <c r="AB15" s="139" t="str">
        <f>IFERROR(INDEX(Расходка[Наименование расходного материала],MATCH(Расходка[№],Поиск_расходки[Индекс11],0)),"")</f>
        <v>Dolphin</v>
      </c>
      <c r="AC15" s="139" t="str">
        <f>IFERROR(INDEX(Расходка[Наименование расходного материала],MATCH(Расходка[№],Поиск_расходки[Индекс12],0)),"")</f>
        <v>Dolphin</v>
      </c>
      <c r="AD15" s="139" t="str">
        <f>IFERROR(INDEX(Расходка[Наименование расходного материала],MATCH(Расходка[№],Поиск_расходки[Индекс13],0)),"")</f>
        <v>Dolphin</v>
      </c>
      <c r="AF15" s="4" t="s">
        <v>5</v>
      </c>
      <c r="AG15" s="4" t="s">
        <v>110</v>
      </c>
      <c r="AI15" s="2">
        <v>136170</v>
      </c>
      <c r="AJ15" t="s">
        <v>5</v>
      </c>
    </row>
    <row r="16" spans="1:39">
      <c r="A16">
        <v>15</v>
      </c>
      <c r="B16" t="s">
        <v>376</v>
      </c>
      <c r="C16" t="s">
        <v>477</v>
      </c>
      <c r="E16" s="140">
        <f>IF(ISNUMBER(SEARCH('Карта учёта'!$B$13,Расходка[[#This Row],[Наименование расходного материала]])),MAX($E$1:E15)+1,0)</f>
        <v>1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Lepu Medical</v>
      </c>
      <c r="Y16" s="139" t="str">
        <f>IFERROR(INDEX(Расходка[Наименование расходного материала],MATCH(Расходка[№],Поиск_расходки[Индекс8],0)),"")</f>
        <v>Lepu Medical</v>
      </c>
      <c r="Z16" s="139" t="str">
        <f>IFERROR(INDEX(Расходка[Наименование расходного материала],MATCH(Расходка[№],Поиск_расходки[Индекс9],0)),"")</f>
        <v>Lepu Medical</v>
      </c>
      <c r="AA16" s="139" t="str">
        <f>IFERROR(INDEX(Расходка[Наименование расходного материала],MATCH(Расходка[№],Поиск_расходки[Индекс10],0)),"")</f>
        <v>Lepu Medical</v>
      </c>
      <c r="AB16" s="139" t="str">
        <f>IFERROR(INDEX(Расходка[Наименование расходного материала],MATCH(Расходка[№],Поиск_расходки[Индекс11],0)),"")</f>
        <v>Lepu Medical</v>
      </c>
      <c r="AC16" s="139" t="str">
        <f>IFERROR(INDEX(Расходка[Наименование расходного материала],MATCH(Расходка[№],Поиск_расходки[Индекс12],0)),"")</f>
        <v>Lepu Medical</v>
      </c>
      <c r="AD16" s="139" t="str">
        <f>IFERROR(INDEX(Расходка[Наименование расходного материала],MATCH(Расходка[№],Поиск_расходки[Индекс13],0)),"")</f>
        <v>Lepu Medical</v>
      </c>
      <c r="AF16" s="4" t="s">
        <v>5</v>
      </c>
      <c r="AG16" s="4" t="s">
        <v>111</v>
      </c>
    </row>
    <row r="17" spans="1:33">
      <c r="A17">
        <v>16</v>
      </c>
      <c r="B17" t="s">
        <v>376</v>
      </c>
      <c r="C17" t="s">
        <v>467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>Perouse Medical FLAMINGO</v>
      </c>
      <c r="Y17" s="139" t="str">
        <f>IFERROR(INDEX(Расходка[Наименование расходного материала],MATCH(Расходка[№],Поиск_расходки[Индекс8],0)),"")</f>
        <v>Perouse Medical FLAMINGO</v>
      </c>
      <c r="Z17" s="139" t="str">
        <f>IFERROR(INDEX(Расходка[Наименование расходного материала],MATCH(Расходка[№],Поиск_расходки[Индекс9],0)),"")</f>
        <v>Perouse Medical FLAMINGO</v>
      </c>
      <c r="AA17" s="139" t="str">
        <f>IFERROR(INDEX(Расходка[Наименование расходного материала],MATCH(Расходка[№],Поиск_расходки[Индекс10],0)),"")</f>
        <v>Perouse Medical FLAMINGO</v>
      </c>
      <c r="AB17" s="139" t="str">
        <f>IFERROR(INDEX(Расходка[Наименование расходного материала],MATCH(Расходка[№],Поиск_расходки[Индекс11],0)),"")</f>
        <v>Perouse Medical FLAMINGO</v>
      </c>
      <c r="AC17" s="139" t="str">
        <f>IFERROR(INDEX(Расходка[Наименование расходного материала],MATCH(Расходка[№],Поиск_расходки[Индекс12],0)),"")</f>
        <v>Perouse Medical FLAMINGO</v>
      </c>
      <c r="AD17" s="139" t="str">
        <f>IFERROR(INDEX(Расходка[Наименование расходного материала],MATCH(Расходка[№],Поиск_расходки[Индекс13],0)),"")</f>
        <v>Perouse Medical FLAMINGO</v>
      </c>
      <c r="AF17" s="4" t="s">
        <v>5</v>
      </c>
      <c r="AG17" s="4" t="s">
        <v>112</v>
      </c>
    </row>
    <row r="18" spans="1:33">
      <c r="A18">
        <v>17</v>
      </c>
      <c r="B18" t="s">
        <v>269</v>
      </c>
      <c r="C18" s="1" t="s">
        <v>413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>Oscor 7F</v>
      </c>
      <c r="Y18" s="139" t="str">
        <f>IFERROR(INDEX(Расходка[Наименование расходного материала],MATCH(Расходка[№],Поиск_расходки[Индекс8],0)),"")</f>
        <v>Oscor 7F</v>
      </c>
      <c r="Z18" s="139" t="str">
        <f>IFERROR(INDEX(Расходка[Наименование расходного материала],MATCH(Расходка[№],Поиск_расходки[Индекс9],0)),"")</f>
        <v>Oscor 7F</v>
      </c>
      <c r="AA18" s="139" t="str">
        <f>IFERROR(INDEX(Расходка[Наименование расходного материала],MATCH(Расходка[№],Поиск_расходки[Индекс10],0)),"")</f>
        <v>Oscor 7F</v>
      </c>
      <c r="AB18" s="139" t="str">
        <f>IFERROR(INDEX(Расходка[Наименование расходного материала],MATCH(Расходка[№],Поиск_расходки[Индекс11],0)),"")</f>
        <v>Oscor 7F</v>
      </c>
      <c r="AC18" s="139" t="str">
        <f>IFERROR(INDEX(Расходка[Наименование расходного материала],MATCH(Расходка[№],Поиск_расходки[Индекс12],0)),"")</f>
        <v>Oscor 7F</v>
      </c>
      <c r="AD18" s="139" t="str">
        <f>IFERROR(INDEX(Расходка[Наименование расходного материала],MATCH(Расходка[№],Поиск_расходки[Индекс13],0)),"")</f>
        <v>Oscor 7F</v>
      </c>
      <c r="AF18" s="4" t="s">
        <v>5</v>
      </c>
      <c r="AG18" s="4" t="s">
        <v>417</v>
      </c>
    </row>
    <row r="19" spans="1:33">
      <c r="A19">
        <v>18</v>
      </c>
      <c r="B19" t="s">
        <v>3</v>
      </c>
      <c r="C19" t="s">
        <v>396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>Cougar LS Hydro-Track®</v>
      </c>
      <c r="Y19" s="139" t="str">
        <f>IFERROR(INDEX(Расходка[Наименование расходного материала],MATCH(Расходка[№],Поиск_расходки[Индекс8],0)),"")</f>
        <v>Cougar LS Hydro-Track®</v>
      </c>
      <c r="Z19" s="139" t="str">
        <f>IFERROR(INDEX(Расходка[Наименование расходного материала],MATCH(Расходка[№],Поиск_расходки[Индекс9],0)),"")</f>
        <v>Cougar LS Hydro-Track®</v>
      </c>
      <c r="AA19" s="139" t="str">
        <f>IFERROR(INDEX(Расходка[Наименование расходного материала],MATCH(Расходка[№],Поиск_расходки[Индекс10],0)),"")</f>
        <v>Cougar LS Hydro-Track®</v>
      </c>
      <c r="AB19" s="139" t="str">
        <f>IFERROR(INDEX(Расходка[Наименование расходного материала],MATCH(Расходка[№],Поиск_расходки[Индекс11],0)),"")</f>
        <v>Cougar LS Hydro-Track®</v>
      </c>
      <c r="AC19" s="139" t="str">
        <f>IFERROR(INDEX(Расходка[Наименование расходного материала],MATCH(Расходка[№],Поиск_расходки[Индекс12],0)),"")</f>
        <v>Cougar LS Hydro-Track®</v>
      </c>
      <c r="AD19" s="139" t="str">
        <f>IFERROR(INDEX(Расходка[Наименование расходного материала],MATCH(Расходка[№],Поиск_расходки[Индекс13],0)),"")</f>
        <v>Cougar LS Hydro-Track®</v>
      </c>
      <c r="AF19" s="4" t="s">
        <v>5</v>
      </c>
      <c r="AG19" s="4" t="s">
        <v>414</v>
      </c>
    </row>
    <row r="20" spans="1:33">
      <c r="A20">
        <v>19</v>
      </c>
      <c r="B20" t="s">
        <v>3</v>
      </c>
      <c r="C20" t="s">
        <v>424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>Cougar XT Hydro-Track®</v>
      </c>
      <c r="Y20" s="139" t="str">
        <f>IFERROR(INDEX(Расходка[Наименование расходного материала],MATCH(Расходка[№],Поиск_расходки[Индекс8],0)),"")</f>
        <v>Cougar XT Hydro-Track®</v>
      </c>
      <c r="Z20" s="139" t="str">
        <f>IFERROR(INDEX(Расходка[Наименование расходного материала],MATCH(Расходка[№],Поиск_расходки[Индекс9],0)),"")</f>
        <v>Cougar XT Hydro-Track®</v>
      </c>
      <c r="AA20" s="139" t="str">
        <f>IFERROR(INDEX(Расходка[Наименование расходного материала],MATCH(Расходка[№],Поиск_расходки[Индекс10],0)),"")</f>
        <v>Cougar XT Hydro-Track®</v>
      </c>
      <c r="AB20" s="139" t="str">
        <f>IFERROR(INDEX(Расходка[Наименование расходного материала],MATCH(Расходка[№],Поиск_расходки[Индекс11],0)),"")</f>
        <v>Cougar XT Hydro-Track®</v>
      </c>
      <c r="AC20" s="139" t="str">
        <f>IFERROR(INDEX(Расходка[Наименование расходного материала],MATCH(Расходка[№],Поиск_расходки[Индекс12],0)),"")</f>
        <v>Cougar XT Hydro-Track®</v>
      </c>
      <c r="AD20" s="139" t="str">
        <f>IFERROR(INDEX(Расходка[Наименование расходного материала],MATCH(Расходка[№],Поиск_расходки[Индекс13],0)),"")</f>
        <v>Cougar XT Hydro-Track®</v>
      </c>
      <c r="AF20" s="4" t="s">
        <v>5</v>
      </c>
      <c r="AG20" s="4" t="s">
        <v>114</v>
      </c>
    </row>
    <row r="21" spans="1:33">
      <c r="A21">
        <v>20</v>
      </c>
      <c r="B21" t="s">
        <v>3</v>
      </c>
      <c r="C21" t="s">
        <v>389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1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>Fielder</v>
      </c>
      <c r="Y21" s="139" t="str">
        <f>IFERROR(INDEX(Расходка[Наименование расходного материала],MATCH(Расходка[№],Поиск_расходки[Индекс8],0)),"")</f>
        <v>Fielder</v>
      </c>
      <c r="Z21" s="139" t="str">
        <f>IFERROR(INDEX(Расходка[Наименование расходного материала],MATCH(Расходка[№],Поиск_расходки[Индекс9],0)),"")</f>
        <v>Fielder</v>
      </c>
      <c r="AA21" s="139" t="str">
        <f>IFERROR(INDEX(Расходка[Наименование расходного материала],MATCH(Расходка[№],Поиск_расходки[Индекс10],0)),"")</f>
        <v>Fielder</v>
      </c>
      <c r="AB21" s="139" t="str">
        <f>IFERROR(INDEX(Расходка[Наименование расходного материала],MATCH(Расходка[№],Поиск_расходки[Индекс11],0)),"")</f>
        <v>Fielder</v>
      </c>
      <c r="AC21" s="139" t="str">
        <f>IFERROR(INDEX(Расходка[Наименование расходного материала],MATCH(Расходка[№],Поиск_расходки[Индекс12],0)),"")</f>
        <v>Fielder</v>
      </c>
      <c r="AD21" s="139" t="str">
        <f>IFERROR(INDEX(Расходка[Наименование расходного материала],MATCH(Расходка[№],Поиск_расходки[Индекс13],0)),"")</f>
        <v>Fielder</v>
      </c>
      <c r="AF21" s="4" t="s">
        <v>5</v>
      </c>
      <c r="AG21" s="4" t="s">
        <v>115</v>
      </c>
    </row>
    <row r="22" spans="1:33">
      <c r="A22">
        <v>21</v>
      </c>
      <c r="B22" t="s">
        <v>3</v>
      </c>
      <c r="C22" t="s">
        <v>474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2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>Fielder XT-A</v>
      </c>
      <c r="Y22" s="139" t="str">
        <f>IFERROR(INDEX(Расходка[Наименование расходного материала],MATCH(Расходка[№],Поиск_расходки[Индекс8],0)),"")</f>
        <v>Fielder XT-A</v>
      </c>
      <c r="Z22" s="139" t="str">
        <f>IFERROR(INDEX(Расходка[Наименование расходного материала],MATCH(Расходка[№],Поиск_расходки[Индекс9],0)),"")</f>
        <v>Fielder XT-A</v>
      </c>
      <c r="AA22" s="139" t="str">
        <f>IFERROR(INDEX(Расходка[Наименование расходного материала],MATCH(Расходка[№],Поиск_расходки[Индекс10],0)),"")</f>
        <v>Fielder XT-A</v>
      </c>
      <c r="AB22" s="139" t="str">
        <f>IFERROR(INDEX(Расходка[Наименование расходного материала],MATCH(Расходка[№],Поиск_расходки[Индекс11],0)),"")</f>
        <v>Fielder XT-A</v>
      </c>
      <c r="AC22" s="139" t="str">
        <f>IFERROR(INDEX(Расходка[Наименование расходного материала],MATCH(Расходка[№],Поиск_расходки[Индекс12],0)),"")</f>
        <v>Fielder XT-A</v>
      </c>
      <c r="AD22" s="139" t="str">
        <f>IFERROR(INDEX(Расходка[Наименование расходного материала],MATCH(Расходка[№],Поиск_расходки[Индекс13],0)),"")</f>
        <v>Fielder XT-A</v>
      </c>
      <c r="AF22" s="4" t="s">
        <v>5</v>
      </c>
      <c r="AG22" s="4" t="s">
        <v>116</v>
      </c>
    </row>
    <row r="23" spans="1:33">
      <c r="A23">
        <v>22</v>
      </c>
      <c r="B23" t="s">
        <v>3</v>
      </c>
      <c r="C23" t="s">
        <v>475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3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>Fielder XT-R</v>
      </c>
      <c r="Y23" s="139" t="str">
        <f>IFERROR(INDEX(Расходка[Наименование расходного материала],MATCH(Расходка[№],Поиск_расходки[Индекс8],0)),"")</f>
        <v>Fielder XT-R</v>
      </c>
      <c r="Z23" s="139" t="str">
        <f>IFERROR(INDEX(Расходка[Наименование расходного материала],MATCH(Расходка[№],Поиск_расходки[Индекс9],0)),"")</f>
        <v>Fielder XT-R</v>
      </c>
      <c r="AA23" s="139" t="str">
        <f>IFERROR(INDEX(Расходка[Наименование расходного материала],MATCH(Расходка[№],Поиск_расходки[Индекс10],0)),"")</f>
        <v>Fielder XT-R</v>
      </c>
      <c r="AB23" s="139" t="str">
        <f>IFERROR(INDEX(Расходка[Наименование расходного материала],MATCH(Расходка[№],Поиск_расходки[Индекс11],0)),"")</f>
        <v>Fielder XT-R</v>
      </c>
      <c r="AC23" s="139" t="str">
        <f>IFERROR(INDEX(Расходка[Наименование расходного материала],MATCH(Расходка[№],Поиск_расходки[Индекс12],0)),"")</f>
        <v>Fielder XT-R</v>
      </c>
      <c r="AD23" s="139" t="str">
        <f>IFERROR(INDEX(Расходка[Наименование расходного материала],MATCH(Расходка[№],Поиск_расходки[Индекс13],0)),"")</f>
        <v>Fielder XT-R</v>
      </c>
      <c r="AF23" s="4" t="s">
        <v>5</v>
      </c>
      <c r="AG23" s="4" t="s">
        <v>117</v>
      </c>
    </row>
    <row r="24" spans="1:33">
      <c r="A24">
        <v>23</v>
      </c>
      <c r="B24" t="s">
        <v>3</v>
      </c>
      <c r="C24" s="1" t="s">
        <v>455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>Gaia Second</v>
      </c>
      <c r="Y24" s="139" t="str">
        <f>IFERROR(INDEX(Расходка[Наименование расходного материала],MATCH(Расходка[№],Поиск_расходки[Индекс8],0)),"")</f>
        <v>Gaia Second</v>
      </c>
      <c r="Z24" s="139" t="str">
        <f>IFERROR(INDEX(Расходка[Наименование расходного материала],MATCH(Расходка[№],Поиск_расходки[Индекс9],0)),"")</f>
        <v>Gaia Second</v>
      </c>
      <c r="AA24" s="139" t="str">
        <f>IFERROR(INDEX(Расходка[Наименование расходного материала],MATCH(Расходка[№],Поиск_расходки[Индекс10],0)),"")</f>
        <v>Gaia Second</v>
      </c>
      <c r="AB24" s="139" t="str">
        <f>IFERROR(INDEX(Расходка[Наименование расходного материала],MATCH(Расходка[№],Поиск_расходки[Индекс11],0)),"")</f>
        <v>Gaia Second</v>
      </c>
      <c r="AC24" s="139" t="str">
        <f>IFERROR(INDEX(Расходка[Наименование расходного материала],MATCH(Расходка[№],Поиск_расходки[Индекс12],0)),"")</f>
        <v>Gaia Second</v>
      </c>
      <c r="AD24" s="139" t="str">
        <f>IFERROR(INDEX(Расходка[Наименование расходного материала],MATCH(Расходка[№],Поиск_расходки[Индекс13],0)),"")</f>
        <v>Gaia Second</v>
      </c>
      <c r="AF24" s="4" t="s">
        <v>5</v>
      </c>
      <c r="AG24" s="4" t="s">
        <v>118</v>
      </c>
    </row>
    <row r="25" spans="1:33">
      <c r="A25">
        <v>24</v>
      </c>
      <c r="B25" t="s">
        <v>3</v>
      </c>
      <c r="C25" s="1" t="s">
        <v>470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>Gaia Third</v>
      </c>
      <c r="Y25" s="139" t="str">
        <f>IFERROR(INDEX(Расходка[Наименование расходного материала],MATCH(Расходка[№],Поиск_расходки[Индекс8],0)),"")</f>
        <v>Gaia Third</v>
      </c>
      <c r="Z25" s="139" t="str">
        <f>IFERROR(INDEX(Расходка[Наименование расходного материала],MATCH(Расходка[№],Поиск_расходки[Индекс9],0)),"")</f>
        <v>Gaia Third</v>
      </c>
      <c r="AA25" s="139" t="str">
        <f>IFERROR(INDEX(Расходка[Наименование расходного материала],MATCH(Расходка[№],Поиск_расходки[Индекс10],0)),"")</f>
        <v>Gaia Third</v>
      </c>
      <c r="AB25" s="139" t="str">
        <f>IFERROR(INDEX(Расходка[Наименование расходного материала],MATCH(Расходка[№],Поиск_расходки[Индекс11],0)),"")</f>
        <v>Gaia Third</v>
      </c>
      <c r="AC25" s="139" t="str">
        <f>IFERROR(INDEX(Расходка[Наименование расходного материала],MATCH(Расходка[№],Поиск_расходки[Индекс12],0)),"")</f>
        <v>Gaia Third</v>
      </c>
      <c r="AD25" s="139" t="str">
        <f>IFERROR(INDEX(Расходка[Наименование расходного материала],MATCH(Расходка[№],Поиск_расходки[Индекс13],0)),"")</f>
        <v>Gaia Third</v>
      </c>
      <c r="AF25" s="4" t="s">
        <v>5</v>
      </c>
      <c r="AG25" s="4" t="s">
        <v>119</v>
      </c>
    </row>
    <row r="26" spans="1:33">
      <c r="A26">
        <v>25</v>
      </c>
      <c r="B26" t="s">
        <v>3</v>
      </c>
      <c r="C26" s="1" t="s">
        <v>397</v>
      </c>
      <c r="E26" s="140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0">
        <f>IF(ISNUMBER(SEARCH('Карта учёта'!$B$23,Расходка[Наименование расходного материала])),MAX($O$1:O25)+1,0)</f>
        <v>25</v>
      </c>
      <c r="P26" s="140">
        <f>IF(ISNUMBER(SEARCH('Карта учёта'!$B$24,Расходка[Наименование расходного материала])),MAX($P$1:P25)+1,0)</f>
        <v>25</v>
      </c>
      <c r="Q26" s="140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Intuition</v>
      </c>
      <c r="Y26" s="144" t="str">
        <f>IFERROR(INDEX(Расходка[Наименование расходного материала],MATCH(Расходка[№],Поиск_расходки[Индекс8],0)),"")</f>
        <v>Intuition</v>
      </c>
      <c r="Z26" s="144" t="str">
        <f>IFERROR(INDEX(Расходка[Наименование расходного материала],MATCH(Расходка[№],Поиск_расходки[Индекс9],0)),"")</f>
        <v>Intuition</v>
      </c>
      <c r="AA26" s="144" t="str">
        <f>IFERROR(INDEX(Расходка[Наименование расходного материала],MATCH(Расходка[№],Поиск_расходки[Индекс10],0)),"")</f>
        <v>Intuition</v>
      </c>
      <c r="AB26" s="144" t="str">
        <f>IFERROR(INDEX(Расходка[Наименование расходного материала],MATCH(Расходка[№],Поиск_расходки[Индекс11],0)),"")</f>
        <v>Intuition</v>
      </c>
      <c r="AC26" s="144" t="str">
        <f>IFERROR(INDEX(Расходка[Наименование расходного материала],MATCH(Расходка[№],Поиск_расходки[Индекс12],0)),"")</f>
        <v>Intuition</v>
      </c>
      <c r="AD26" s="144" t="str">
        <f>IFERROR(INDEX(Расходка[Наименование расходного материала],MATCH(Расходка[№],Поиск_расходки[Индекс13],0)),"")</f>
        <v>Intuition</v>
      </c>
      <c r="AF26" s="4" t="s">
        <v>5</v>
      </c>
      <c r="AG26" s="4" t="s">
        <v>120</v>
      </c>
    </row>
    <row r="27" spans="1:33">
      <c r="A27">
        <v>26</v>
      </c>
      <c r="B27" t="s">
        <v>3</v>
      </c>
      <c r="C27" t="s">
        <v>393</v>
      </c>
      <c r="E27" s="140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0">
        <f>IF(ISNUMBER(SEARCH('Карта учёта'!$B$23,Расходка[Наименование расходного материала])),MAX($O$1:O26)+1,0)</f>
        <v>26</v>
      </c>
      <c r="P27" s="140">
        <f>IF(ISNUMBER(SEARCH('Карта учёта'!$B$24,Расходка[Наименование расходного материала])),MAX($P$1:P26)+1,0)</f>
        <v>26</v>
      </c>
      <c r="Q27" s="140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>ProVia 3 Hydro-Track®</v>
      </c>
      <c r="Y27" s="144" t="str">
        <f>IFERROR(INDEX(Расходка[Наименование расходного материала],MATCH(Расходка[№],Поиск_расходки[Индекс8],0)),"")</f>
        <v>ProVia 3 Hydro-Track®</v>
      </c>
      <c r="Z27" s="144" t="str">
        <f>IFERROR(INDEX(Расходка[Наименование расходного материала],MATCH(Расходка[№],Поиск_расходки[Индекс9],0)),"")</f>
        <v>ProVia 3 Hydro-Track®</v>
      </c>
      <c r="AA27" s="144" t="str">
        <f>IFERROR(INDEX(Расходка[Наименование расходного материала],MATCH(Расходка[№],Поиск_расходки[Индекс10],0)),"")</f>
        <v>ProVia 3 Hydro-Track®</v>
      </c>
      <c r="AB27" s="144" t="str">
        <f>IFERROR(INDEX(Расходка[Наименование расходного материала],MATCH(Расходка[№],Поиск_расходки[Индекс11],0)),"")</f>
        <v>ProVia 3 Hydro-Track®</v>
      </c>
      <c r="AC27" s="144" t="str">
        <f>IFERROR(INDEX(Расходка[Наименование расходного материала],MATCH(Расходка[№],Поиск_расходки[Индекс12],0)),"")</f>
        <v>ProVia 3 Hydro-Track®</v>
      </c>
      <c r="AD27" s="144" t="str">
        <f>IFERROR(INDEX(Расходка[Наименование расходного материала],MATCH(Расходка[№],Поиск_расходки[Индекс13],0)),"")</f>
        <v>ProVia 3 Hydro-Track®</v>
      </c>
      <c r="AF27" s="4" t="s">
        <v>5</v>
      </c>
      <c r="AG27" s="4" t="s">
        <v>121</v>
      </c>
    </row>
    <row r="28" spans="1:33">
      <c r="A28">
        <v>27</v>
      </c>
      <c r="B28" t="s">
        <v>3</v>
      </c>
      <c r="C28" t="s">
        <v>394</v>
      </c>
      <c r="E28" s="140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0">
        <f>IF(ISNUMBER(SEARCH('Карта учёта'!$B$23,Расходка[Наименование расходного материала])),MAX($O$1:O27)+1,0)</f>
        <v>27</v>
      </c>
      <c r="P28" s="140">
        <f>IF(ISNUMBER(SEARCH('Карта учёта'!$B$24,Расходка[Наименование расходного материала])),MAX($P$1:P27)+1,0)</f>
        <v>27</v>
      </c>
      <c r="Q28" s="140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>ProVia 6 Hydro-Track®</v>
      </c>
      <c r="Y28" s="144" t="str">
        <f>IFERROR(INDEX(Расходка[Наименование расходного материала],MATCH(Расходка[№],Поиск_расходки[Индекс8],0)),"")</f>
        <v>ProVia 6 Hydro-Track®</v>
      </c>
      <c r="Z28" s="144" t="str">
        <f>IFERROR(INDEX(Расходка[Наименование расходного материала],MATCH(Расходка[№],Поиск_расходки[Индекс9],0)),"")</f>
        <v>ProVia 6 Hydro-Track®</v>
      </c>
      <c r="AA28" s="144" t="str">
        <f>IFERROR(INDEX(Расходка[Наименование расходного материала],MATCH(Расходка[№],Поиск_расходки[Индекс10],0)),"")</f>
        <v>ProVia 6 Hydro-Track®</v>
      </c>
      <c r="AB28" s="144" t="str">
        <f>IFERROR(INDEX(Расходка[Наименование расходного материала],MATCH(Расходка[№],Поиск_расходки[Индекс11],0)),"")</f>
        <v>ProVia 6 Hydro-Track®</v>
      </c>
      <c r="AC28" s="144" t="str">
        <f>IFERROR(INDEX(Расходка[Наименование расходного материала],MATCH(Расходка[№],Поиск_расходки[Индекс12],0)),"")</f>
        <v>ProVia 6 Hydro-Track®</v>
      </c>
      <c r="AD28" s="144" t="str">
        <f>IFERROR(INDEX(Расходка[Наименование расходного материала],MATCH(Расходка[№],Поиск_расходки[Индекс13],0)),"")</f>
        <v>ProVia 6 Hydro-Track®</v>
      </c>
      <c r="AF28" s="4" t="s">
        <v>5</v>
      </c>
      <c r="AG28" s="4" t="s">
        <v>372</v>
      </c>
    </row>
    <row r="29" spans="1:33">
      <c r="A29">
        <v>28</v>
      </c>
      <c r="B29" t="s">
        <v>3</v>
      </c>
      <c r="C29" t="s">
        <v>395</v>
      </c>
      <c r="E29" s="140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0">
        <f>IF(ISNUMBER(SEARCH('Карта учёта'!$B$23,Расходка[Наименование расходного материала])),MAX($O$1:O28)+1,0)</f>
        <v>28</v>
      </c>
      <c r="P29" s="140">
        <f>IF(ISNUMBER(SEARCH('Карта учёта'!$B$24,Расходка[Наименование расходного материала])),MAX($P$1:P28)+1,0)</f>
        <v>28</v>
      </c>
      <c r="Q29" s="140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>ProVia 9 Hydro-Track®</v>
      </c>
      <c r="Y29" s="144" t="str">
        <f>IFERROR(INDEX(Расходка[Наименование расходного материала],MATCH(Расходка[№],Поиск_расходки[Индекс8],0)),"")</f>
        <v>ProVia 9 Hydro-Track®</v>
      </c>
      <c r="Z29" s="144" t="str">
        <f>IFERROR(INDEX(Расходка[Наименование расходного материала],MATCH(Расходка[№],Поиск_расходки[Индекс9],0)),"")</f>
        <v>ProVia 9 Hydro-Track®</v>
      </c>
      <c r="AA29" s="144" t="str">
        <f>IFERROR(INDEX(Расходка[Наименование расходного материала],MATCH(Расходка[№],Поиск_расходки[Индекс10],0)),"")</f>
        <v>ProVia 9 Hydro-Track®</v>
      </c>
      <c r="AB29" s="144" t="str">
        <f>IFERROR(INDEX(Расходка[Наименование расходного материала],MATCH(Расходка[№],Поиск_расходки[Индекс11],0)),"")</f>
        <v>ProVia 9 Hydro-Track®</v>
      </c>
      <c r="AC29" s="144" t="str">
        <f>IFERROR(INDEX(Расходка[Наименование расходного материала],MATCH(Расходка[№],Поиск_расходки[Индекс12],0)),"")</f>
        <v>ProVia 9 Hydro-Track®</v>
      </c>
      <c r="AD29" s="144" t="str">
        <f>IFERROR(INDEX(Расходка[Наименование расходного материала],MATCH(Расходка[№],Поиск_расходки[Индекс13],0)),"")</f>
        <v>ProVia 9 Hydro-Track®</v>
      </c>
      <c r="AF29" s="4" t="s">
        <v>5</v>
      </c>
      <c r="AG29" s="4" t="s">
        <v>373</v>
      </c>
    </row>
    <row r="30" spans="1:33">
      <c r="A30">
        <v>29</v>
      </c>
      <c r="B30" t="s">
        <v>3</v>
      </c>
      <c r="C30" t="s">
        <v>391</v>
      </c>
      <c r="E30" s="140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0">
        <f>IF(ISNUMBER(SEARCH('Карта учёта'!$B$23,Расходка[Наименование расходного материала])),MAX($O$1:O29)+1,0)</f>
        <v>29</v>
      </c>
      <c r="P30" s="140">
        <f>IF(ISNUMBER(SEARCH('Карта учёта'!$B$24,Расходка[Наименование расходного материала])),MAX($P$1:P29)+1,0)</f>
        <v>29</v>
      </c>
      <c r="Q30" s="140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>Rinato</v>
      </c>
      <c r="Y30" s="144" t="str">
        <f>IFERROR(INDEX(Расходка[Наименование расходного материала],MATCH(Расходка[№],Поиск_расходки[Индекс8],0)),"")</f>
        <v>Rinato</v>
      </c>
      <c r="Z30" s="144" t="str">
        <f>IFERROR(INDEX(Расходка[Наименование расходного материала],MATCH(Расходка[№],Поиск_расходки[Индекс9],0)),"")</f>
        <v>Rinato</v>
      </c>
      <c r="AA30" s="144" t="str">
        <f>IFERROR(INDEX(Расходка[Наименование расходного материала],MATCH(Расходка[№],Поиск_расходки[Индекс10],0)),"")</f>
        <v>Rinato</v>
      </c>
      <c r="AB30" s="144" t="str">
        <f>IFERROR(INDEX(Расходка[Наименование расходного материала],MATCH(Расходка[№],Поиск_расходки[Индекс11],0)),"")</f>
        <v>Rinato</v>
      </c>
      <c r="AC30" s="144" t="str">
        <f>IFERROR(INDEX(Расходка[Наименование расходного материала],MATCH(Расходка[№],Поиск_расходки[Индекс12],0)),"")</f>
        <v>Rinato</v>
      </c>
      <c r="AD30" s="144" t="str">
        <f>IFERROR(INDEX(Расходка[Наименование расходного материала],MATCH(Расходка[№],Поиск_расходки[Индекс13],0)),"")</f>
        <v>Rinato</v>
      </c>
      <c r="AF30" s="4" t="s">
        <v>5</v>
      </c>
      <c r="AG30" s="4" t="s">
        <v>454</v>
      </c>
    </row>
    <row r="31" spans="1:33">
      <c r="A31">
        <v>30</v>
      </c>
      <c r="B31" t="s">
        <v>3</v>
      </c>
      <c r="C31" s="1" t="s">
        <v>446</v>
      </c>
      <c r="E31" s="140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0">
        <f>IF(ISNUMBER(SEARCH('Карта учёта'!$B$23,Расходка[Наименование расходного материала])),MAX($O$1:O30)+1,0)</f>
        <v>30</v>
      </c>
      <c r="P31" s="140">
        <f>IF(ISNUMBER(SEARCH('Карта учёта'!$B$24,Расходка[Наименование расходного материала])),MAX($P$1:P30)+1,0)</f>
        <v>30</v>
      </c>
      <c r="Q31" s="140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>Runthrough NS (Floppy)</v>
      </c>
      <c r="Y31" s="144" t="str">
        <f>IFERROR(INDEX(Расходка[Наименование расходного материала],MATCH(Расходка[№],Поиск_расходки[Индекс8],0)),"")</f>
        <v>Runthrough NS (Floppy)</v>
      </c>
      <c r="Z31" s="144" t="str">
        <f>IFERROR(INDEX(Расходка[Наименование расходного материала],MATCH(Расходка[№],Поиск_расходки[Индекс9],0)),"")</f>
        <v>Runthrough NS (Floppy)</v>
      </c>
      <c r="AA31" s="144" t="str">
        <f>IFERROR(INDEX(Расходка[Наименование расходного материала],MATCH(Расходка[№],Поиск_расходки[Индекс10],0)),"")</f>
        <v>Runthrough NS (Floppy)</v>
      </c>
      <c r="AB31" s="144" t="str">
        <f>IFERROR(INDEX(Расходка[Наименование расходного материала],MATCH(Расходка[№],Поиск_расходки[Индекс11],0)),"")</f>
        <v>Runthrough NS (Floppy)</v>
      </c>
      <c r="AC31" s="144" t="str">
        <f>IFERROR(INDEX(Расходка[Наименование расходного материала],MATCH(Расходка[№],Поиск_расходки[Индекс12],0)),"")</f>
        <v>Runthrough NS (Floppy)</v>
      </c>
      <c r="AD31" s="144" t="str">
        <f>IFERROR(INDEX(Расходка[Наименование расходного материала],MATCH(Расходка[№],Поиск_расходки[Индекс13],0)),"")</f>
        <v>Runthrough NS (Floppy)</v>
      </c>
      <c r="AF31" s="4" t="s">
        <v>6</v>
      </c>
      <c r="AG31" s="4" t="s">
        <v>159</v>
      </c>
    </row>
    <row r="32" spans="1:33">
      <c r="A32">
        <v>31</v>
      </c>
      <c r="B32" t="s">
        <v>3</v>
      </c>
      <c r="C32" s="1" t="s">
        <v>457</v>
      </c>
      <c r="E32" s="140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0">
        <f>IF(ISNUMBER(SEARCH('Карта учёта'!$B$23,Расходка[Наименование расходного материала])),MAX($O$1:O31)+1,0)</f>
        <v>31</v>
      </c>
      <c r="P32" s="140">
        <f>IF(ISNUMBER(SEARCH('Карта учёта'!$B$24,Расходка[Наименование расходного материала])),MAX($P$1:P31)+1,0)</f>
        <v>31</v>
      </c>
      <c r="Q32" s="140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>Runthrough NS Hypercoat</v>
      </c>
      <c r="Y32" s="144" t="str">
        <f>IFERROR(INDEX(Расходка[Наименование расходного материала],MATCH(Расходка[№],Поиск_расходки[Индекс8],0)),"")</f>
        <v>Runthrough NS Hypercoat</v>
      </c>
      <c r="Z32" s="144" t="str">
        <f>IFERROR(INDEX(Расходка[Наименование расходного материала],MATCH(Расходка[№],Поиск_расходки[Индекс9],0)),"")</f>
        <v>Runthrough NS Hypercoat</v>
      </c>
      <c r="AA32" s="144" t="str">
        <f>IFERROR(INDEX(Расходка[Наименование расходного материала],MATCH(Расходка[№],Поиск_расходки[Индекс10],0)),"")</f>
        <v>Runthrough NS Hypercoat</v>
      </c>
      <c r="AB32" s="144" t="str">
        <f>IFERROR(INDEX(Расходка[Наименование расходного материала],MATCH(Расходка[№],Поиск_расходки[Индекс11],0)),"")</f>
        <v>Runthrough NS Hypercoat</v>
      </c>
      <c r="AC32" s="144" t="str">
        <f>IFERROR(INDEX(Расходка[Наименование расходного материала],MATCH(Расходка[№],Поиск_расходки[Индекс12],0)),"")</f>
        <v>Runthrough NS Hypercoat</v>
      </c>
      <c r="AD32" s="144" t="str">
        <f>IFERROR(INDEX(Расходка[Наименование расходного материала],MATCH(Расходка[№],Поиск_расходки[Индекс13],0)),"")</f>
        <v>Runthrough NS Hypercoat</v>
      </c>
      <c r="AF32" s="4" t="s">
        <v>6</v>
      </c>
      <c r="AG32" s="4" t="s">
        <v>451</v>
      </c>
    </row>
    <row r="33" spans="1:33">
      <c r="A33">
        <v>32</v>
      </c>
      <c r="B33" t="s">
        <v>3</v>
      </c>
      <c r="C33" s="1" t="s">
        <v>456</v>
      </c>
      <c r="E33" s="140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0">
        <f>IF(ISNUMBER(SEARCH('Карта учёта'!$B$23,Расходка[Наименование расходного материала])),MAX($O$1:O32)+1,0)</f>
        <v>32</v>
      </c>
      <c r="P33" s="140">
        <f>IF(ISNUMBER(SEARCH('Карта учёта'!$B$24,Расходка[Наименование расходного материала])),MAX($P$1:P32)+1,0)</f>
        <v>32</v>
      </c>
      <c r="Q33" s="140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>Runthrough NS Intermediate</v>
      </c>
      <c r="Y33" s="144" t="str">
        <f>IFERROR(INDEX(Расходка[Наименование расходного материала],MATCH(Расходка[№],Поиск_расходки[Индекс8],0)),"")</f>
        <v>Runthrough NS Intermediate</v>
      </c>
      <c r="Z33" s="144" t="str">
        <f>IFERROR(INDEX(Расходка[Наименование расходного материала],MATCH(Расходка[№],Поиск_расходки[Индекс9],0)),"")</f>
        <v>Runthrough NS Intermediate</v>
      </c>
      <c r="AA33" s="144" t="str">
        <f>IFERROR(INDEX(Расходка[Наименование расходного материала],MATCH(Расходка[№],Поиск_расходки[Индекс10],0)),"")</f>
        <v>Runthrough NS Intermediate</v>
      </c>
      <c r="AB33" s="144" t="str">
        <f>IFERROR(INDEX(Расходка[Наименование расходного материала],MATCH(Расходка[№],Поиск_расходки[Индекс11],0)),"")</f>
        <v>Runthrough NS Intermediate</v>
      </c>
      <c r="AC33" s="144" t="str">
        <f>IFERROR(INDEX(Расходка[Наименование расходного материала],MATCH(Расходка[№],Поиск_расходки[Индекс12],0)),"")</f>
        <v>Runthrough NS Intermediate</v>
      </c>
      <c r="AD33" s="144" t="str">
        <f>IFERROR(INDEX(Расходка[Наименование расходного материала],MATCH(Расходка[№],Поиск_расходки[Индекс13],0)),"")</f>
        <v>Runthrough NS Intermediate</v>
      </c>
      <c r="AF33" s="4" t="s">
        <v>6</v>
      </c>
      <c r="AG33" s="4" t="s">
        <v>418</v>
      </c>
    </row>
    <row r="34" spans="1:33">
      <c r="A34">
        <v>33</v>
      </c>
      <c r="B34" t="s">
        <v>3</v>
      </c>
      <c r="C34" t="s">
        <v>390</v>
      </c>
      <c r="E34" s="140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0">
        <f>IF(ISNUMBER(SEARCH('Карта учёта'!$B$23,Расходка[Наименование расходного материала])),MAX($O$1:O33)+1,0)</f>
        <v>33</v>
      </c>
      <c r="P34" s="140">
        <f>IF(ISNUMBER(SEARCH('Карта учёта'!$B$24,Расходка[Наименование расходного материала])),MAX($P$1:P33)+1,0)</f>
        <v>33</v>
      </c>
      <c r="Q34" s="140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>Sion</v>
      </c>
      <c r="Y34" s="144" t="str">
        <f>IFERROR(INDEX(Расходка[Наименование расходного материала],MATCH(Расходка[№],Поиск_расходки[Индекс8],0)),"")</f>
        <v>Sion</v>
      </c>
      <c r="Z34" s="144" t="str">
        <f>IFERROR(INDEX(Расходка[Наименование расходного материала],MATCH(Расходка[№],Поиск_расходки[Индекс9],0)),"")</f>
        <v>Sion</v>
      </c>
      <c r="AA34" s="144" t="str">
        <f>IFERROR(INDEX(Расходка[Наименование расходного материала],MATCH(Расходка[№],Поиск_расходки[Индекс10],0)),"")</f>
        <v>Sion</v>
      </c>
      <c r="AB34" s="144" t="str">
        <f>IFERROR(INDEX(Расходка[Наименование расходного материала],MATCH(Расходка[№],Поиск_расходки[Индекс11],0)),"")</f>
        <v>Sion</v>
      </c>
      <c r="AC34" s="144" t="str">
        <f>IFERROR(INDEX(Расходка[Наименование расходного материала],MATCH(Расходка[№],Поиск_расходки[Индекс12],0)),"")</f>
        <v>Sion</v>
      </c>
      <c r="AD34" s="144" t="str">
        <f>IFERROR(INDEX(Расходка[Наименование расходного материала],MATCH(Расходка[№],Поиск_расходки[Индекс13],0)),"")</f>
        <v>Sion</v>
      </c>
      <c r="AF34" s="4" t="s">
        <v>6</v>
      </c>
      <c r="AG34" s="4" t="s">
        <v>429</v>
      </c>
    </row>
    <row r="35" spans="1:33">
      <c r="A35">
        <v>34</v>
      </c>
      <c r="B35" t="s">
        <v>3</v>
      </c>
      <c r="C35" t="s">
        <v>479</v>
      </c>
      <c r="E35" s="140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0">
        <f>IF(ISNUMBER(SEARCH('Карта учёта'!$B$23,Расходка[Наименование расходного материала])),MAX($O$1:O34)+1,0)</f>
        <v>34</v>
      </c>
      <c r="P35" s="140">
        <f>IF(ISNUMBER(SEARCH('Карта учёта'!$B$24,Расходка[Наименование расходного материала])),MAX($P$1:P34)+1,0)</f>
        <v>34</v>
      </c>
      <c r="Q35" s="140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>Sion Black</v>
      </c>
      <c r="Y35" s="144" t="str">
        <f>IFERROR(INDEX(Расходка[Наименование расходного материала],MATCH(Расходка[№],Поиск_расходки[Индекс8],0)),"")</f>
        <v>Sion Black</v>
      </c>
      <c r="Z35" s="144" t="str">
        <f>IFERROR(INDEX(Расходка[Наименование расходного материала],MATCH(Расходка[№],Поиск_расходки[Индекс9],0)),"")</f>
        <v>Sion Black</v>
      </c>
      <c r="AA35" s="144" t="str">
        <f>IFERROR(INDEX(Расходка[Наименование расходного материала],MATCH(Расходка[№],Поиск_расходки[Индекс10],0)),"")</f>
        <v>Sion Black</v>
      </c>
      <c r="AB35" s="144" t="str">
        <f>IFERROR(INDEX(Расходка[Наименование расходного материала],MATCH(Расходка[№],Поиск_расходки[Индекс11],0)),"")</f>
        <v>Sion Black</v>
      </c>
      <c r="AC35" s="144" t="str">
        <f>IFERROR(INDEX(Расходка[Наименование расходного материала],MATCH(Расходка[№],Поиск_расходки[Индекс12],0)),"")</f>
        <v>Sion Black</v>
      </c>
      <c r="AD35" s="144" t="str">
        <f>IFERROR(INDEX(Расходка[Наименование расходного материала],MATCH(Расходка[№],Поиск_расходки[Индекс13],0)),"")</f>
        <v>Sion Black</v>
      </c>
      <c r="AF35" s="4" t="s">
        <v>6</v>
      </c>
      <c r="AG35" s="4" t="s">
        <v>105</v>
      </c>
    </row>
    <row r="36" spans="1:33">
      <c r="A36">
        <v>35</v>
      </c>
      <c r="B36" t="s">
        <v>3</v>
      </c>
      <c r="C36" s="1" t="s">
        <v>473</v>
      </c>
      <c r="E36" s="140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0">
        <f>IF(ISNUMBER(SEARCH('Карта учёта'!$B$23,Расходка[Наименование расходного материала])),MAX($O$1:O35)+1,0)</f>
        <v>35</v>
      </c>
      <c r="P36" s="140">
        <f>IF(ISNUMBER(SEARCH('Карта учёта'!$B$24,Расходка[Наименование расходного материала])),MAX($P$1:P35)+1,0)</f>
        <v>35</v>
      </c>
      <c r="Q36" s="140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>Sion Blue</v>
      </c>
      <c r="Y36" s="144" t="str">
        <f>IFERROR(INDEX(Расходка[Наименование расходного материала],MATCH(Расходка[№],Поиск_расходки[Индекс8],0)),"")</f>
        <v>Sion Blue</v>
      </c>
      <c r="Z36" s="144" t="str">
        <f>IFERROR(INDEX(Расходка[Наименование расходного материала],MATCH(Расходка[№],Поиск_расходки[Индекс9],0)),"")</f>
        <v>Sion Blue</v>
      </c>
      <c r="AA36" s="144" t="str">
        <f>IFERROR(INDEX(Расходка[Наименование расходного материала],MATCH(Расходка[№],Поиск_расходки[Индекс10],0)),"")</f>
        <v>Sion Blue</v>
      </c>
      <c r="AB36" s="144" t="str">
        <f>IFERROR(INDEX(Расходка[Наименование расходного материала],MATCH(Расходка[№],Поиск_расходки[Индекс11],0)),"")</f>
        <v>Sion Blue</v>
      </c>
      <c r="AC36" s="144" t="str">
        <f>IFERROR(INDEX(Расходка[Наименование расходного материала],MATCH(Расходка[№],Поиск_расходки[Индекс12],0)),"")</f>
        <v>Sion Blue</v>
      </c>
      <c r="AD36" s="144" t="str">
        <f>IFERROR(INDEX(Расходка[Наименование расходного материала],MATCH(Расходка[№],Поиск_расходки[Индекс13],0)),"")</f>
        <v>Sion Blue</v>
      </c>
      <c r="AF36" s="4" t="s">
        <v>6</v>
      </c>
      <c r="AG36" s="4" t="s">
        <v>160</v>
      </c>
    </row>
    <row r="37" spans="1:33">
      <c r="A37">
        <v>36</v>
      </c>
      <c r="B37" t="s">
        <v>3</v>
      </c>
      <c r="C37" t="s">
        <v>392</v>
      </c>
      <c r="E37" s="140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0">
        <f>IF(ISNUMBER(SEARCH('Карта учёта'!$B$23,Расходка[Наименование расходного материала])),MAX($O$1:O36)+1,0)</f>
        <v>36</v>
      </c>
      <c r="P37" s="140">
        <f>IF(ISNUMBER(SEARCH('Карта учёта'!$B$24,Расходка[Наименование расходного материала])),MAX($P$1:P36)+1,0)</f>
        <v>36</v>
      </c>
      <c r="Q37" s="140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>Thunder</v>
      </c>
      <c r="Y37" s="144" t="str">
        <f>IFERROR(INDEX(Расходка[Наименование расходного материала],MATCH(Расходка[№],Поиск_расходки[Индекс8],0)),"")</f>
        <v>Thunder</v>
      </c>
      <c r="Z37" s="144" t="str">
        <f>IFERROR(INDEX(Расходка[Наименование расходного материала],MATCH(Расходка[№],Поиск_расходки[Индекс9],0)),"")</f>
        <v>Thunder</v>
      </c>
      <c r="AA37" s="144" t="str">
        <f>IFERROR(INDEX(Расходка[Наименование расходного материала],MATCH(Расходка[№],Поиск_расходки[Индекс10],0)),"")</f>
        <v>Thunder</v>
      </c>
      <c r="AB37" s="144" t="str">
        <f>IFERROR(INDEX(Расходка[Наименование расходного материала],MATCH(Расходка[№],Поиск_расходки[Индекс11],0)),"")</f>
        <v>Thunder</v>
      </c>
      <c r="AC37" s="144" t="str">
        <f>IFERROR(INDEX(Расходка[Наименование расходного материала],MATCH(Расходка[№],Поиск_расходки[Индекс12],0)),"")</f>
        <v>Thunder</v>
      </c>
      <c r="AD37" s="144" t="str">
        <f>IFERROR(INDEX(Расходка[Наименование расходного материала],MATCH(Расходка[№],Поиск_расходки[Индекс13],0)),"")</f>
        <v>Thunder</v>
      </c>
      <c r="AF37" s="4" t="s">
        <v>6</v>
      </c>
      <c r="AG37" s="4" t="s">
        <v>450</v>
      </c>
    </row>
    <row r="38" spans="1:33">
      <c r="A38">
        <v>37</v>
      </c>
      <c r="B38" t="s">
        <v>3</v>
      </c>
      <c r="C38" t="s">
        <v>459</v>
      </c>
      <c r="E38" s="140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0">
        <f>IF(ISNUMBER(SEARCH('Карта учёта'!$B$23,Расходка[Наименование расходного материала])),MAX($O$1:O37)+1,0)</f>
        <v>37</v>
      </c>
      <c r="P38" s="140">
        <f>IF(ISNUMBER(SEARCH('Карта учёта'!$B$24,Расходка[Наименование расходного материала])),MAX($P$1:P37)+1,0)</f>
        <v>37</v>
      </c>
      <c r="Q38" s="140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>Whisper MS</v>
      </c>
      <c r="Y38" s="144" t="str">
        <f>IFERROR(INDEX(Расходка[Наименование расходного материала],MATCH(Расходка[№],Поиск_расходки[Индекс8],0)),"")</f>
        <v>Whisper MS</v>
      </c>
      <c r="Z38" s="144" t="str">
        <f>IFERROR(INDEX(Расходка[Наименование расходного материала],MATCH(Расходка[№],Поиск_расходки[Индекс9],0)),"")</f>
        <v>Whisper MS</v>
      </c>
      <c r="AA38" s="144" t="str">
        <f>IFERROR(INDEX(Расходка[Наименование расходного материала],MATCH(Расходка[№],Поиск_расходки[Индекс10],0)),"")</f>
        <v>Whisper MS</v>
      </c>
      <c r="AB38" s="144" t="str">
        <f>IFERROR(INDEX(Расходка[Наименование расходного материала],MATCH(Расходка[№],Поиск_расходки[Индекс11],0)),"")</f>
        <v>Whisper MS</v>
      </c>
      <c r="AC38" s="144" t="str">
        <f>IFERROR(INDEX(Расходка[Наименование расходного материала],MATCH(Расходка[№],Поиск_расходки[Индекс12],0)),"")</f>
        <v>Whisper MS</v>
      </c>
      <c r="AD38" s="144" t="str">
        <f>IFERROR(INDEX(Расходка[Наименование расходного материала],MATCH(Расходка[№],Поиск_расходки[Индекс13],0)),"")</f>
        <v>Whisper MS</v>
      </c>
      <c r="AF38" s="4" t="s">
        <v>6</v>
      </c>
      <c r="AG38" s="4" t="s">
        <v>163</v>
      </c>
    </row>
    <row r="39" spans="1:33">
      <c r="A39">
        <v>38</v>
      </c>
      <c r="B39" t="s">
        <v>3</v>
      </c>
      <c r="C39" t="s">
        <v>460</v>
      </c>
      <c r="E39" s="140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0">
        <f>IF(ISNUMBER(SEARCH('Карта учёта'!$B$23,Расходка[Наименование расходного материала])),MAX($O$1:O38)+1,0)</f>
        <v>38</v>
      </c>
      <c r="P39" s="140">
        <f>IF(ISNUMBER(SEARCH('Карта учёта'!$B$24,Расходка[Наименование расходного материала])),MAX($P$1:P38)+1,0)</f>
        <v>38</v>
      </c>
      <c r="Q39" s="140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>Winn 200T</v>
      </c>
      <c r="Y39" s="144" t="str">
        <f>IFERROR(INDEX(Расходка[Наименование расходного материала],MATCH(Расходка[№],Поиск_расходки[Индекс8],0)),"")</f>
        <v>Winn 200T</v>
      </c>
      <c r="Z39" s="144" t="str">
        <f>IFERROR(INDEX(Расходка[Наименование расходного материала],MATCH(Расходка[№],Поиск_расходки[Индекс9],0)),"")</f>
        <v>Winn 200T</v>
      </c>
      <c r="AA39" s="144" t="str">
        <f>IFERROR(INDEX(Расходка[Наименование расходного материала],MATCH(Расходка[№],Поиск_расходки[Индекс10],0)),"")</f>
        <v>Winn 200T</v>
      </c>
      <c r="AB39" s="144" t="str">
        <f>IFERROR(INDEX(Расходка[Наименование расходного материала],MATCH(Расходка[№],Поиск_расходки[Индекс11],0)),"")</f>
        <v>Winn 200T</v>
      </c>
      <c r="AC39" s="144" t="str">
        <f>IFERROR(INDEX(Расходка[Наименование расходного материала],MATCH(Расходка[№],Поиск_расходки[Индекс12],0)),"")</f>
        <v>Winn 200T</v>
      </c>
      <c r="AD39" s="144" t="str">
        <f>IFERROR(INDEX(Расходка[Наименование расходного материала],MATCH(Расходка[№],Поиск_расходки[Индекс13],0)),"")</f>
        <v>Winn 200T</v>
      </c>
      <c r="AF39" s="4" t="s">
        <v>6</v>
      </c>
      <c r="AG39" s="4" t="s">
        <v>165</v>
      </c>
    </row>
    <row r="40" spans="1:33">
      <c r="A40">
        <v>39</v>
      </c>
      <c r="B40" t="s">
        <v>3</v>
      </c>
      <c r="C40" t="s">
        <v>434</v>
      </c>
      <c r="E40" s="140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0">
        <f>IF(ISNUMBER(SEARCH('Карта учёта'!$B$23,Расходка[Наименование расходного материала])),MAX($O$1:O39)+1,0)</f>
        <v>39</v>
      </c>
      <c r="P40" s="140">
        <f>IF(ISNUMBER(SEARCH('Карта учёта'!$B$24,Расходка[Наименование расходного материала])),MAX($P$1:P39)+1,0)</f>
        <v>39</v>
      </c>
      <c r="Q40" s="140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40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0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0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0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0" s="4" t="s">
        <v>6</v>
      </c>
      <c r="AG40" s="4" t="s">
        <v>432</v>
      </c>
    </row>
    <row r="41" spans="1:33">
      <c r="A41">
        <v>40</v>
      </c>
      <c r="B41" t="s">
        <v>3</v>
      </c>
      <c r="C41" t="s">
        <v>124</v>
      </c>
      <c r="E41" s="140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0">
        <f>IF(ISNUMBER(SEARCH('Карта учёта'!$B$23,Расходка[Наименование расходного материала])),MAX($O$1:O40)+1,0)</f>
        <v>40</v>
      </c>
      <c r="P41" s="140">
        <f>IF(ISNUMBER(SEARCH('Карта учёта'!$B$24,Расходка[Наименование расходного материала])),MAX($P$1:P40)+1,0)</f>
        <v>40</v>
      </c>
      <c r="Q41" s="140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41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1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1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1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1" s="4" t="s">
        <v>6</v>
      </c>
      <c r="AG41" s="4" t="s">
        <v>164</v>
      </c>
    </row>
    <row r="42" spans="1:33">
      <c r="A42">
        <v>41</v>
      </c>
      <c r="B42" t="s">
        <v>6</v>
      </c>
      <c r="C42" s="1" t="s">
        <v>344</v>
      </c>
      <c r="E42" s="140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0">
        <f>IF(ISNUMBER(SEARCH('Карта учёта'!$B$23,Расходка[Наименование расходного материала])),MAX($O$1:O41)+1,0)</f>
        <v>41</v>
      </c>
      <c r="P42" s="140">
        <f>IF(ISNUMBER(SEARCH('Карта учёта'!$B$24,Расходка[Наименование расходного материала])),MAX($P$1:P41)+1,0)</f>
        <v>41</v>
      </c>
      <c r="Q42" s="140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>BMS, Integtity</v>
      </c>
      <c r="Y42" s="144" t="str">
        <f>IFERROR(INDEX(Расходка[Наименование расходного материала],MATCH(Расходка[№],Поиск_расходки[Индекс8],0)),"")</f>
        <v>BMS, Integtity</v>
      </c>
      <c r="Z42" s="144" t="str">
        <f>IFERROR(INDEX(Расходка[Наименование расходного материала],MATCH(Расходка[№],Поиск_расходки[Индекс9],0)),"")</f>
        <v>BMS, Integtity</v>
      </c>
      <c r="AA42" s="144" t="str">
        <f>IFERROR(INDEX(Расходка[Наименование расходного материала],MATCH(Расходка[№],Поиск_расходки[Индекс10],0)),"")</f>
        <v>BMS, Integtity</v>
      </c>
      <c r="AB42" s="144" t="str">
        <f>IFERROR(INDEX(Расходка[Наименование расходного материала],MATCH(Расходка[№],Поиск_расходки[Индекс11],0)),"")</f>
        <v>BMS, Integtity</v>
      </c>
      <c r="AC42" s="144" t="str">
        <f>IFERROR(INDEX(Расходка[Наименование расходного материала],MATCH(Расходка[№],Поиск_расходки[Индекс12],0)),"")</f>
        <v>BMS, Integtity</v>
      </c>
      <c r="AD42" s="144" t="str">
        <f>IFERROR(INDEX(Расходка[Наименование расходного материала],MATCH(Расходка[№],Поиск_расходки[Индекс13],0)),"")</f>
        <v>BMS, Integtity</v>
      </c>
      <c r="AF42" s="4" t="s">
        <v>6</v>
      </c>
      <c r="AG42" s="4" t="s">
        <v>433</v>
      </c>
    </row>
    <row r="43" spans="1:33">
      <c r="A43">
        <v>42</v>
      </c>
      <c r="B43" t="s">
        <v>6</v>
      </c>
      <c r="C43" s="196" t="s">
        <v>428</v>
      </c>
      <c r="E43" s="140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0">
        <f>IF(ISNUMBER(SEARCH('Карта учёта'!$B$23,Расходка[Наименование расходного материала])),MAX($O$1:O42)+1,0)</f>
        <v>42</v>
      </c>
      <c r="P43" s="140">
        <f>IF(ISNUMBER(SEARCH('Карта учёта'!$B$24,Расходка[Наименование расходного материала])),MAX($P$1:P42)+1,0)</f>
        <v>42</v>
      </c>
      <c r="Q43" s="140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>DES, Calipso</v>
      </c>
      <c r="Y43" s="144" t="str">
        <f>IFERROR(INDEX(Расходка[Наименование расходного материала],MATCH(Расходка[№],Поиск_расходки[Индекс8],0)),"")</f>
        <v>DES, Calipso</v>
      </c>
      <c r="Z43" s="144" t="str">
        <f>IFERROR(INDEX(Расходка[Наименование расходного материала],MATCH(Расходка[№],Поиск_расходки[Индекс9],0)),"")</f>
        <v>DES, Calipso</v>
      </c>
      <c r="AA43" s="144" t="str">
        <f>IFERROR(INDEX(Расходка[Наименование расходного материала],MATCH(Расходка[№],Поиск_расходки[Индекс10],0)),"")</f>
        <v>DES, Calipso</v>
      </c>
      <c r="AB43" s="144" t="str">
        <f>IFERROR(INDEX(Расходка[Наименование расходного материала],MATCH(Расходка[№],Поиск_расходки[Индекс11],0)),"")</f>
        <v>DES, Calipso</v>
      </c>
      <c r="AC43" s="144" t="str">
        <f>IFERROR(INDEX(Расходка[Наименование расходного материала],MATCH(Расходка[№],Поиск_расходки[Индекс12],0)),"")</f>
        <v>DES, Calipso</v>
      </c>
      <c r="AD43" s="144" t="str">
        <f>IFERROR(INDEX(Расходка[Наименование расходного материала],MATCH(Расходка[№],Поиск_расходки[Индекс13],0)),"")</f>
        <v>DES, Calipso</v>
      </c>
      <c r="AF43" s="4" t="s">
        <v>6</v>
      </c>
      <c r="AG43" s="4" t="s">
        <v>167</v>
      </c>
    </row>
    <row r="44" spans="1:33">
      <c r="A44">
        <v>43</v>
      </c>
      <c r="B44" t="s">
        <v>6</v>
      </c>
      <c r="C44" s="196" t="s">
        <v>427</v>
      </c>
      <c r="E44" s="140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0">
        <f>IF(ISNUMBER(SEARCH('Карта учёта'!$B$23,Расходка[Наименование расходного материала])),MAX($O$1:O43)+1,0)</f>
        <v>43</v>
      </c>
      <c r="P44" s="140">
        <f>IF(ISNUMBER(SEARCH('Карта учёта'!$B$24,Расходка[Наименование расходного материала])),MAX($P$1:P43)+1,0)</f>
        <v>43</v>
      </c>
      <c r="Q44" s="140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>DES, NanoMed</v>
      </c>
      <c r="Y44" s="144" t="str">
        <f>IFERROR(INDEX(Расходка[Наименование расходного материала],MATCH(Расходка[№],Поиск_расходки[Индекс8],0)),"")</f>
        <v>DES, NanoMed</v>
      </c>
      <c r="Z44" s="144" t="str">
        <f>IFERROR(INDEX(Расходка[Наименование расходного материала],MATCH(Расходка[№],Поиск_расходки[Индекс9],0)),"")</f>
        <v>DES, NanoMed</v>
      </c>
      <c r="AA44" s="144" t="str">
        <f>IFERROR(INDEX(Расходка[Наименование расходного материала],MATCH(Расходка[№],Поиск_расходки[Индекс10],0)),"")</f>
        <v>DES, NanoMed</v>
      </c>
      <c r="AB44" s="144" t="str">
        <f>IFERROR(INDEX(Расходка[Наименование расходного материала],MATCH(Расходка[№],Поиск_расходки[Индекс11],0)),"")</f>
        <v>DES, NanoMed</v>
      </c>
      <c r="AC44" s="144" t="str">
        <f>IFERROR(INDEX(Расходка[Наименование расходного материала],MATCH(Расходка[№],Поиск_расходки[Индекс12],0)),"")</f>
        <v>DES, NanoMed</v>
      </c>
      <c r="AD44" s="144" t="str">
        <f>IFERROR(INDEX(Расходка[Наименование расходного материала],MATCH(Расходка[№],Поиск_расходки[Индекс13],0)),"")</f>
        <v>DES, NanoMed</v>
      </c>
      <c r="AF44" s="4" t="s">
        <v>6</v>
      </c>
      <c r="AG44" s="4" t="s">
        <v>168</v>
      </c>
    </row>
    <row r="45" spans="1:33">
      <c r="A45">
        <v>44</v>
      </c>
      <c r="B45" t="s">
        <v>6</v>
      </c>
      <c r="C45" s="163" t="s">
        <v>398</v>
      </c>
      <c r="E45" s="140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1</v>
      </c>
      <c r="J45" s="142">
        <f>IF(ISNUMBER(SEARCH('Карта учёта'!$B$18,Расходка[Наименование расходного материала])),MAX($J$1:J44)+1,0)</f>
        <v>1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0">
        <f>IF(ISNUMBER(SEARCH('Карта учёта'!$B$23,Расходка[Наименование расходного материала])),MAX($O$1:O44)+1,0)</f>
        <v>44</v>
      </c>
      <c r="P45" s="140">
        <f>IF(ISNUMBER(SEARCH('Карта учёта'!$B$24,Расходка[Наименование расходного материала])),MAX($P$1:P44)+1,0)</f>
        <v>44</v>
      </c>
      <c r="Q45" s="140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>DES, Resolute Integtity</v>
      </c>
      <c r="Y45" s="144" t="str">
        <f>IFERROR(INDEX(Расходка[Наименование расходного материала],MATCH(Расходка[№],Поиск_расходки[Индекс8],0)),"")</f>
        <v>DES, Resolute Integtity</v>
      </c>
      <c r="Z45" s="144" t="str">
        <f>IFERROR(INDEX(Расходка[Наименование расходного материала],MATCH(Расходка[№],Поиск_расходки[Индекс9],0)),"")</f>
        <v>DES, Resolute Integtity</v>
      </c>
      <c r="AA45" s="144" t="str">
        <f>IFERROR(INDEX(Расходка[Наименование расходного материала],MATCH(Расходка[№],Поиск_расходки[Индекс10],0)),"")</f>
        <v>DES, Resolute Integtity</v>
      </c>
      <c r="AB45" s="144" t="str">
        <f>IFERROR(INDEX(Расходка[Наименование расходного материала],MATCH(Расходка[№],Поиск_расходки[Индекс11],0)),"")</f>
        <v>DES, Resolute Integtity</v>
      </c>
      <c r="AC45" s="144" t="str">
        <f>IFERROR(INDEX(Расходка[Наименование расходного материала],MATCH(Расходка[№],Поиск_расходки[Индекс12],0)),"")</f>
        <v>DES, Resolute Integtity</v>
      </c>
      <c r="AD45" s="144" t="str">
        <f>IFERROR(INDEX(Расходка[Наименование расходного материала],MATCH(Расходка[№],Поиск_расходки[Индекс13],0)),"")</f>
        <v>DES, Resolute Integtity</v>
      </c>
      <c r="AF45" s="4" t="s">
        <v>6</v>
      </c>
      <c r="AG45" s="4" t="s">
        <v>419</v>
      </c>
    </row>
    <row r="46" spans="1:33">
      <c r="A46">
        <v>45</v>
      </c>
      <c r="B46" t="s">
        <v>6</v>
      </c>
      <c r="C46" t="s">
        <v>452</v>
      </c>
      <c r="E46" s="140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0">
        <f>IF(ISNUMBER(SEARCH('Карта учёта'!$B$23,Расходка[Наименование расходного материала])),MAX($O$1:O45)+1,0)</f>
        <v>45</v>
      </c>
      <c r="P46" s="140">
        <f>IF(ISNUMBER(SEARCH('Карта учёта'!$B$24,Расходка[Наименование расходного материала])),MAX($P$1:P45)+1,0)</f>
        <v>45</v>
      </c>
      <c r="Q46" s="140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>DES, Yukon Chrome PC</v>
      </c>
      <c r="Y46" s="144" t="str">
        <f>IFERROR(INDEX(Расходка[Наименование расходного материала],MATCH(Расходка[№],Поиск_расходки[Индекс8],0)),"")</f>
        <v>DES, Yukon Chrome PC</v>
      </c>
      <c r="Z46" s="144" t="str">
        <f>IFERROR(INDEX(Расходка[Наименование расходного материала],MATCH(Расходка[№],Поиск_расходки[Индекс9],0)),"")</f>
        <v>DES, Yukon Chrome PC</v>
      </c>
      <c r="AA46" s="144" t="str">
        <f>IFERROR(INDEX(Расходка[Наименование расходного материала],MATCH(Расходка[№],Поиск_расходки[Индекс10],0)),"")</f>
        <v>DES, Yukon Chrome PC</v>
      </c>
      <c r="AB46" s="144" t="str">
        <f>IFERROR(INDEX(Расходка[Наименование расходного материала],MATCH(Расходка[№],Поиск_расходки[Индекс11],0)),"")</f>
        <v>DES, Yukon Chrome PC</v>
      </c>
      <c r="AC46" s="144" t="str">
        <f>IFERROR(INDEX(Расходка[Наименование расходного материала],MATCH(Расходка[№],Поиск_расходки[Индекс12],0)),"")</f>
        <v>DES, Yukon Chrome PC</v>
      </c>
      <c r="AD46" s="144" t="str">
        <f>IFERROR(INDEX(Расходка[Наименование расходного материала],MATCH(Расходка[№],Поиск_расходки[Индекс13],0)),"")</f>
        <v>DES, Yukon Chrome PC</v>
      </c>
      <c r="AF46" s="4" t="s">
        <v>6</v>
      </c>
      <c r="AG46" s="4" t="s">
        <v>420</v>
      </c>
    </row>
    <row r="47" spans="1:33">
      <c r="A47">
        <v>46</v>
      </c>
      <c r="B47" t="s">
        <v>6</v>
      </c>
      <c r="C47" s="203" t="s">
        <v>489</v>
      </c>
      <c r="E47" s="140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0">
        <f>IF(ISNUMBER(SEARCH('Карта учёта'!$B$23,Расходка[Наименование расходного материала])),MAX($O$1:O46)+1,0)</f>
        <v>46</v>
      </c>
      <c r="P47" s="140">
        <f>IF(ISNUMBER(SEARCH('Карта учёта'!$B$24,Расходка[Наименование расходного материала])),MAX($P$1:P46)+1,0)</f>
        <v>46</v>
      </c>
      <c r="Q47" s="140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>DES, Firehawk</v>
      </c>
      <c r="Y47" s="144" t="str">
        <f>IFERROR(INDEX(Расходка[Наименование расходного материала],MATCH(Расходка[№],Поиск_расходки[Индекс8],0)),"")</f>
        <v>DES, Firehawk</v>
      </c>
      <c r="Z47" s="144" t="str">
        <f>IFERROR(INDEX(Расходка[Наименование расходного материала],MATCH(Расходка[№],Поиск_расходки[Индекс9],0)),"")</f>
        <v>DES, Firehawk</v>
      </c>
      <c r="AA47" s="144" t="str">
        <f>IFERROR(INDEX(Расходка[Наименование расходного материала],MATCH(Расходка[№],Поиск_расходки[Индекс10],0)),"")</f>
        <v>DES, Firehawk</v>
      </c>
      <c r="AB47" s="144" t="str">
        <f>IFERROR(INDEX(Расходка[Наименование расходного материала],MATCH(Расходка[№],Поиск_расходки[Индекс11],0)),"")</f>
        <v>DES, Firehawk</v>
      </c>
      <c r="AC47" s="144" t="str">
        <f>IFERROR(INDEX(Расходка[Наименование расходного материала],MATCH(Расходка[№],Поиск_расходки[Индекс12],0)),"")</f>
        <v>DES, Firehawk</v>
      </c>
      <c r="AD47" s="144" t="str">
        <f>IFERROR(INDEX(Расходка[Наименование расходного материала],MATCH(Расходка[№],Поиск_расходки[Индекс13],0)),"")</f>
        <v>DES, Firehawk</v>
      </c>
      <c r="AF47" s="4" t="s">
        <v>6</v>
      </c>
      <c r="AG47" s="4" t="s">
        <v>421</v>
      </c>
    </row>
    <row r="48" spans="1:33">
      <c r="A48">
        <v>47</v>
      </c>
      <c r="B48" t="s">
        <v>6</v>
      </c>
      <c r="C48" t="s">
        <v>488</v>
      </c>
      <c r="E48" s="140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0">
        <f>IF(ISNUMBER(SEARCH('Карта учёта'!$B$23,Расходка[Наименование расходного материала])),MAX($O$1:O47)+1,0)</f>
        <v>47</v>
      </c>
      <c r="P48" s="140">
        <f>IF(ISNUMBER(SEARCH('Карта учёта'!$B$24,Расходка[Наименование расходного материала])),MAX($P$1:P47)+1,0)</f>
        <v>47</v>
      </c>
      <c r="Q48" s="140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>DES, Resolute Onyx</v>
      </c>
      <c r="Y48" s="144" t="str">
        <f>IFERROR(INDEX(Расходка[Наименование расходного материала],MATCH(Расходка[№],Поиск_расходки[Индекс8],0)),"")</f>
        <v>DES, Resolute Onyx</v>
      </c>
      <c r="Z48" s="144" t="str">
        <f>IFERROR(INDEX(Расходка[Наименование расходного материала],MATCH(Расходка[№],Поиск_расходки[Индекс9],0)),"")</f>
        <v>DES, Resolute Onyx</v>
      </c>
      <c r="AA48" s="144" t="str">
        <f>IFERROR(INDEX(Расходка[Наименование расходного материала],MATCH(Расходка[№],Поиск_расходки[Индекс10],0)),"")</f>
        <v>DES, Resolute Onyx</v>
      </c>
      <c r="AB48" s="144" t="str">
        <f>IFERROR(INDEX(Расходка[Наименование расходного материала],MATCH(Расходка[№],Поиск_расходки[Индекс11],0)),"")</f>
        <v>DES, Resolute Onyx</v>
      </c>
      <c r="AC48" s="144" t="str">
        <f>IFERROR(INDEX(Расходка[Наименование расходного материала],MATCH(Расходка[№],Поиск_расходки[Индекс12],0)),"")</f>
        <v>DES, Resolute Onyx</v>
      </c>
      <c r="AD48" s="144" t="str">
        <f>IFERROR(INDEX(Расходка[Наименование расходного материала],MATCH(Расходка[№],Поиск_расходки[Индекс13],0)),"")</f>
        <v>DES, Resolute Onyx</v>
      </c>
      <c r="AF48" s="4" t="s">
        <v>6</v>
      </c>
      <c r="AG48" s="4" t="s">
        <v>435</v>
      </c>
    </row>
    <row r="49" spans="1:33">
      <c r="A49">
        <v>48</v>
      </c>
      <c r="B49" t="s">
        <v>123</v>
      </c>
      <c r="C49" s="1" t="s">
        <v>399</v>
      </c>
      <c r="E49" s="140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48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0">
        <f>IF(ISNUMBER(SEARCH('Карта учёта'!$B$23,Расходка[Наименование расходного материала])),MAX($O$1:O48)+1,0)</f>
        <v>48</v>
      </c>
      <c r="P49" s="140">
        <f>IF(ISNUMBER(SEARCH('Карта учёта'!$B$24,Расходка[Наименование расходного материала])),MAX($P$1:P48)+1,0)</f>
        <v>48</v>
      </c>
      <c r="Q49" s="140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>Guidezilla™ II 6F</v>
      </c>
      <c r="Y49" s="144" t="str">
        <f>IFERROR(INDEX(Расходка[Наименование расходного материала],MATCH(Расходка[№],Поиск_расходки[Индекс8],0)),"")</f>
        <v>Guidezilla™ II 6F</v>
      </c>
      <c r="Z49" s="144" t="str">
        <f>IFERROR(INDEX(Расходка[Наименование расходного материала],MATCH(Расходка[№],Поиск_расходки[Индекс9],0)),"")</f>
        <v>Guidezilla™ II 6F</v>
      </c>
      <c r="AA49" s="144" t="str">
        <f>IFERROR(INDEX(Расходка[Наименование расходного материала],MATCH(Расходка[№],Поиск_расходки[Индекс10],0)),"")</f>
        <v>Guidezilla™ II 6F</v>
      </c>
      <c r="AB49" s="144" t="str">
        <f>IFERROR(INDEX(Расходка[Наименование расходного материала],MATCH(Расходка[№],Поиск_расходки[Индекс11],0)),"")</f>
        <v>Guidezilla™ II 6F</v>
      </c>
      <c r="AC49" s="144" t="str">
        <f>IFERROR(INDEX(Расходка[Наименование расходного материала],MATCH(Расходка[№],Поиск_расходки[Индекс12],0)),"")</f>
        <v>Guidezilla™ II 6F</v>
      </c>
      <c r="AD49" s="144" t="str">
        <f>IFERROR(INDEX(Расходка[Наименование расходного материала],MATCH(Расходка[№],Поиск_расходки[Индекс13],0)),"")</f>
        <v>Guidezilla™ II 6F</v>
      </c>
      <c r="AF49" s="4" t="s">
        <v>6</v>
      </c>
      <c r="AG49" s="4" t="s">
        <v>422</v>
      </c>
    </row>
    <row r="50" spans="1:33">
      <c r="A50">
        <v>49</v>
      </c>
      <c r="B50" t="s">
        <v>123</v>
      </c>
      <c r="C50" s="1" t="s">
        <v>425</v>
      </c>
      <c r="E50" s="140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49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0">
        <f>IF(ISNUMBER(SEARCH('Карта учёта'!$B$23,Расходка[Наименование расходного материала])),MAX($O$1:O49)+1,0)</f>
        <v>49</v>
      </c>
      <c r="P50" s="140">
        <f>IF(ISNUMBER(SEARCH('Карта учёта'!$B$24,Расходка[Наименование расходного материала])),MAX($P$1:P49)+1,0)</f>
        <v>49</v>
      </c>
      <c r="Q50" s="140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>Telescope ™ II 6F</v>
      </c>
      <c r="Y50" s="144" t="str">
        <f>IFERROR(INDEX(Расходка[Наименование расходного материала],MATCH(Расходка[№],Поиск_расходки[Индекс8],0)),"")</f>
        <v>Telescope ™ II 6F</v>
      </c>
      <c r="Z50" s="144" t="str">
        <f>IFERROR(INDEX(Расходка[Наименование расходного материала],MATCH(Расходка[№],Поиск_расходки[Индекс9],0)),"")</f>
        <v>Telescope ™ II 6F</v>
      </c>
      <c r="AA50" s="144" t="str">
        <f>IFERROR(INDEX(Расходка[Наименование расходного материала],MATCH(Расходка[№],Поиск_расходки[Индекс10],0)),"")</f>
        <v>Telescope ™ II 6F</v>
      </c>
      <c r="AB50" s="144" t="str">
        <f>IFERROR(INDEX(Расходка[Наименование расходного материала],MATCH(Расходка[№],Поиск_расходки[Индекс11],0)),"")</f>
        <v>Telescope ™ II 6F</v>
      </c>
      <c r="AC50" s="144" t="str">
        <f>IFERROR(INDEX(Расходка[Наименование расходного материала],MATCH(Расходка[№],Поиск_расходки[Индекс12],0)),"")</f>
        <v>Telescope ™ II 6F</v>
      </c>
      <c r="AD50" s="144" t="str">
        <f>IFERROR(INDEX(Расходка[Наименование расходного материала],MATCH(Расходка[№],Поиск_расходки[Индекс13],0)),"")</f>
        <v>Telescope ™ II 6F</v>
      </c>
      <c r="AF50" s="4" t="s">
        <v>6</v>
      </c>
      <c r="AG50" s="4" t="s">
        <v>436</v>
      </c>
    </row>
    <row r="51" spans="1:33">
      <c r="A51">
        <v>50</v>
      </c>
      <c r="B51" t="s">
        <v>4</v>
      </c>
      <c r="C51" t="s">
        <v>443</v>
      </c>
      <c r="E51" s="140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50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0">
        <f>IF(ISNUMBER(SEARCH('Карта учёта'!$B$23,Расходка[Наименование расходного материала])),MAX($O$1:O50)+1,0)</f>
        <v>50</v>
      </c>
      <c r="P51" s="140">
        <f>IF(ISNUMBER(SEARCH('Карта учёта'!$B$24,Расходка[Наименование расходного материала])),MAX($P$1:P50)+1,0)</f>
        <v>50</v>
      </c>
      <c r="Q51" s="140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>Launcher 6F AL 1</v>
      </c>
      <c r="Y51" s="144" t="str">
        <f>IFERROR(INDEX(Расходка[Наименование расходного материала],MATCH(Расходка[№],Поиск_расходки[Индекс8],0)),"")</f>
        <v>Launcher 6F AL 1</v>
      </c>
      <c r="Z51" s="144" t="str">
        <f>IFERROR(INDEX(Расходка[Наименование расходного материала],MATCH(Расходка[№],Поиск_расходки[Индекс9],0)),"")</f>
        <v>Launcher 6F AL 1</v>
      </c>
      <c r="AA51" s="144" t="str">
        <f>IFERROR(INDEX(Расходка[Наименование расходного материала],MATCH(Расходка[№],Поиск_расходки[Индекс10],0)),"")</f>
        <v>Launcher 6F AL 1</v>
      </c>
      <c r="AB51" s="144" t="str">
        <f>IFERROR(INDEX(Расходка[Наименование расходного материала],MATCH(Расходка[№],Поиск_расходки[Индекс11],0)),"")</f>
        <v>Launcher 6F AL 1</v>
      </c>
      <c r="AC51" s="144" t="str">
        <f>IFERROR(INDEX(Расходка[Наименование расходного материала],MATCH(Расходка[№],Поиск_расходки[Индекс12],0)),"")</f>
        <v>Launcher 6F AL 1</v>
      </c>
      <c r="AD51" s="144" t="str">
        <f>IFERROR(INDEX(Расходка[Наименование расходного материала],MATCH(Расходка[№],Поиск_расходки[Индекс13],0)),"")</f>
        <v>Launcher 6F AL 1</v>
      </c>
      <c r="AF51" s="4" t="s">
        <v>6</v>
      </c>
      <c r="AG51" s="4" t="s">
        <v>175</v>
      </c>
    </row>
    <row r="52" spans="1:33">
      <c r="A52">
        <v>51</v>
      </c>
      <c r="B52" t="s">
        <v>4</v>
      </c>
      <c r="C52" t="s">
        <v>444</v>
      </c>
      <c r="E52" s="140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51</v>
      </c>
      <c r="L52" s="142">
        <f>IF(ISNUMBER(SEARCH('Карта учёта'!$B$20,Расходка[Наименование расходного материала])),MAX($L$1:L51)+1,0)</f>
        <v>51</v>
      </c>
      <c r="M52" s="142">
        <f>IF(ISNUMBER(SEARCH('Карта учёта'!$B$21,Расходка[Наименование расходного материала])),MAX($M$1:M51)+1,0)</f>
        <v>51</v>
      </c>
      <c r="N52" s="142">
        <f>IF(ISNUMBER(SEARCH('Карта учёта'!$B$22,Расходка[Наименование расходного материала])),MAX($N$1:N51)+1,0)</f>
        <v>51</v>
      </c>
      <c r="O52" s="140">
        <f>IF(ISNUMBER(SEARCH('Карта учёта'!$B$23,Расходка[Наименование расходного материала])),MAX($O$1:O51)+1,0)</f>
        <v>51</v>
      </c>
      <c r="P52" s="140">
        <f>IF(ISNUMBER(SEARCH('Карта учёта'!$B$24,Расходка[Наименование расходного материала])),MAX($P$1:P51)+1,0)</f>
        <v>51</v>
      </c>
      <c r="Q52" s="140">
        <f>IF(ISNUMBER(SEARCH('Карта учёта'!$B$25,Расходка[Наименование расходного материала])),MAX($Q$1:Q51)+1,0)</f>
        <v>51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>Launcher 6F AL 2</v>
      </c>
      <c r="Y52" s="144" t="str">
        <f>IFERROR(INDEX(Расходка[Наименование расходного материала],MATCH(Расходка[№],Поиск_расходки[Индекс8],0)),"")</f>
        <v>Launcher 6F AL 2</v>
      </c>
      <c r="Z52" s="144" t="str">
        <f>IFERROR(INDEX(Расходка[Наименование расходного материала],MATCH(Расходка[№],Поиск_расходки[Индекс9],0)),"")</f>
        <v>Launcher 6F AL 2</v>
      </c>
      <c r="AA52" s="144" t="str">
        <f>IFERROR(INDEX(Расходка[Наименование расходного материала],MATCH(Расходка[№],Поиск_расходки[Индекс10],0)),"")</f>
        <v>Launcher 6F AL 2</v>
      </c>
      <c r="AB52" s="144" t="str">
        <f>IFERROR(INDEX(Расходка[Наименование расходного материала],MATCH(Расходка[№],Поиск_расходки[Индекс11],0)),"")</f>
        <v>Launcher 6F AL 2</v>
      </c>
      <c r="AC52" s="144" t="str">
        <f>IFERROR(INDEX(Расходка[Наименование расходного материала],MATCH(Расходка[№],Поиск_расходки[Индекс12],0)),"")</f>
        <v>Launcher 6F AL 2</v>
      </c>
      <c r="AD52" s="144" t="str">
        <f>IFERROR(INDEX(Расходка[Наименование расходного материала],MATCH(Расходка[№],Поиск_расходки[Индекс13],0)),"")</f>
        <v>Launcher 6F AL 2</v>
      </c>
      <c r="AF52" s="4" t="s">
        <v>6</v>
      </c>
      <c r="AG52" s="4" t="s">
        <v>169</v>
      </c>
    </row>
    <row r="53" spans="1:33">
      <c r="A53">
        <v>52</v>
      </c>
      <c r="B53" t="s">
        <v>4</v>
      </c>
      <c r="C53" t="s">
        <v>400</v>
      </c>
      <c r="E53" s="140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1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52</v>
      </c>
      <c r="L53" s="142">
        <f>IF(ISNUMBER(SEARCH('Карта учёта'!$B$20,Расходка[Наименование расходного материала])),MAX($L$1:L52)+1,0)</f>
        <v>52</v>
      </c>
      <c r="M53" s="142">
        <f>IF(ISNUMBER(SEARCH('Карта учёта'!$B$21,Расходка[Наименование расходного материала])),MAX($M$1:M52)+1,0)</f>
        <v>52</v>
      </c>
      <c r="N53" s="142">
        <f>IF(ISNUMBER(SEARCH('Карта учёта'!$B$22,Расходка[Наименование расходного материала])),MAX($N$1:N52)+1,0)</f>
        <v>52</v>
      </c>
      <c r="O53" s="140">
        <f>IF(ISNUMBER(SEARCH('Карта учёта'!$B$23,Расходка[Наименование расходного материала])),MAX($O$1:O52)+1,0)</f>
        <v>52</v>
      </c>
      <c r="P53" s="140">
        <f>IF(ISNUMBER(SEARCH('Карта учёта'!$B$24,Расходка[Наименование расходного материала])),MAX($P$1:P52)+1,0)</f>
        <v>52</v>
      </c>
      <c r="Q53" s="140">
        <f>IF(ISNUMBER(SEARCH('Карта учёта'!$B$25,Расходка[Наименование расходного материала])),MAX($Q$1:Q52)+1,0)</f>
        <v>52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>Launcher 6F EBU 3.5</v>
      </c>
      <c r="Y53" s="144" t="str">
        <f>IFERROR(INDEX(Расходка[Наименование расходного материала],MATCH(Расходка[№],Поиск_расходки[Индекс8],0)),"")</f>
        <v>Launcher 6F EBU 3.5</v>
      </c>
      <c r="Z53" s="144" t="str">
        <f>IFERROR(INDEX(Расходка[Наименование расходного материала],MATCH(Расходка[№],Поиск_расходки[Индекс9],0)),"")</f>
        <v>Launcher 6F EBU 3.5</v>
      </c>
      <c r="AA53" s="144" t="str">
        <f>IFERROR(INDEX(Расходка[Наименование расходного материала],MATCH(Расходка[№],Поиск_расходки[Индекс10],0)),"")</f>
        <v>Launcher 6F EBU 3.5</v>
      </c>
      <c r="AB53" s="144" t="str">
        <f>IFERROR(INDEX(Расходка[Наименование расходного материала],MATCH(Расходка[№],Поиск_расходки[Индекс11],0)),"")</f>
        <v>Launcher 6F EBU 3.5</v>
      </c>
      <c r="AC53" s="144" t="str">
        <f>IFERROR(INDEX(Расходка[Наименование расходного материала],MATCH(Расходка[№],Поиск_расходки[Индекс12],0)),"")</f>
        <v>Launcher 6F EBU 3.5</v>
      </c>
      <c r="AD53" s="144" t="str">
        <f>IFERROR(INDEX(Расходка[Наименование расходного материала],MATCH(Расходка[№],Поиск_расходки[Индекс13],0)),"")</f>
        <v>Launcher 6F EBU 3.5</v>
      </c>
      <c r="AF53" s="4" t="s">
        <v>6</v>
      </c>
      <c r="AG53" s="4" t="s">
        <v>170</v>
      </c>
    </row>
    <row r="54" spans="1:33">
      <c r="A54">
        <v>53</v>
      </c>
      <c r="B54" t="s">
        <v>4</v>
      </c>
      <c r="C54" t="s">
        <v>401</v>
      </c>
      <c r="E54" s="140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53</v>
      </c>
      <c r="L54" s="142">
        <f>IF(ISNUMBER(SEARCH('Карта учёта'!$B$20,Расходка[Наименование расходного материала])),MAX($L$1:L53)+1,0)</f>
        <v>53</v>
      </c>
      <c r="M54" s="142">
        <f>IF(ISNUMBER(SEARCH('Карта учёта'!$B$21,Расходка[Наименование расходного материала])),MAX($M$1:M53)+1,0)</f>
        <v>53</v>
      </c>
      <c r="N54" s="142">
        <f>IF(ISNUMBER(SEARCH('Карта учёта'!$B$22,Расходка[Наименование расходного материала])),MAX($N$1:N53)+1,0)</f>
        <v>53</v>
      </c>
      <c r="O54" s="140">
        <f>IF(ISNUMBER(SEARCH('Карта учёта'!$B$23,Расходка[Наименование расходного материала])),MAX($O$1:O53)+1,0)</f>
        <v>53</v>
      </c>
      <c r="P54" s="140">
        <f>IF(ISNUMBER(SEARCH('Карта учёта'!$B$24,Расходка[Наименование расходного материала])),MAX($P$1:P53)+1,0)</f>
        <v>53</v>
      </c>
      <c r="Q54" s="140">
        <f>IF(ISNUMBER(SEARCH('Карта учёта'!$B$25,Расходка[Наименование расходного материала])),MAX($Q$1:Q53)+1,0)</f>
        <v>53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>Launcher 6F EBU 4.0</v>
      </c>
      <c r="Y54" s="144" t="str">
        <f>IFERROR(INDEX(Расходка[Наименование расходного материала],MATCH(Расходка[№],Поиск_расходки[Индекс8],0)),"")</f>
        <v>Launcher 6F EBU 4.0</v>
      </c>
      <c r="Z54" s="144" t="str">
        <f>IFERROR(INDEX(Расходка[Наименование расходного материала],MATCH(Расходка[№],Поиск_расходки[Индекс9],0)),"")</f>
        <v>Launcher 6F EBU 4.0</v>
      </c>
      <c r="AA54" s="144" t="str">
        <f>IFERROR(INDEX(Расходка[Наименование расходного материала],MATCH(Расходка[№],Поиск_расходки[Индекс10],0)),"")</f>
        <v>Launcher 6F EBU 4.0</v>
      </c>
      <c r="AB54" s="144" t="str">
        <f>IFERROR(INDEX(Расходка[Наименование расходного материала],MATCH(Расходка[№],Поиск_расходки[Индекс11],0)),"")</f>
        <v>Launcher 6F EBU 4.0</v>
      </c>
      <c r="AC54" s="144" t="str">
        <f>IFERROR(INDEX(Расходка[Наименование расходного материала],MATCH(Расходка[№],Поиск_расходки[Индекс12],0)),"")</f>
        <v>Launcher 6F EBU 4.0</v>
      </c>
      <c r="AD54" s="144" t="str">
        <f>IFERROR(INDEX(Расходка[Наименование расходного материала],MATCH(Расходка[№],Поиск_расходки[Индекс13],0)),"")</f>
        <v>Launcher 6F EBU 4.0</v>
      </c>
      <c r="AF54" s="4" t="s">
        <v>6</v>
      </c>
      <c r="AG54" s="4" t="s">
        <v>171</v>
      </c>
    </row>
    <row r="55" spans="1:33">
      <c r="A55">
        <v>54</v>
      </c>
      <c r="B55" t="s">
        <v>4</v>
      </c>
      <c r="C55" t="s">
        <v>402</v>
      </c>
      <c r="E55" s="140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54</v>
      </c>
      <c r="L55" s="142">
        <f>IF(ISNUMBER(SEARCH('Карта учёта'!$B$20,Расходка[Наименование расходного материала])),MAX($L$1:L54)+1,0)</f>
        <v>54</v>
      </c>
      <c r="M55" s="142">
        <f>IF(ISNUMBER(SEARCH('Карта учёта'!$B$21,Расходка[Наименование расходного материала])),MAX($M$1:M54)+1,0)</f>
        <v>54</v>
      </c>
      <c r="N55" s="142">
        <f>IF(ISNUMBER(SEARCH('Карта учёта'!$B$22,Расходка[Наименование расходного материала])),MAX($N$1:N54)+1,0)</f>
        <v>54</v>
      </c>
      <c r="O55" s="140">
        <f>IF(ISNUMBER(SEARCH('Карта учёта'!$B$23,Расходка[Наименование расходного материала])),MAX($O$1:O54)+1,0)</f>
        <v>54</v>
      </c>
      <c r="P55" s="140">
        <f>IF(ISNUMBER(SEARCH('Карта учёта'!$B$24,Расходка[Наименование расходного материала])),MAX($P$1:P54)+1,0)</f>
        <v>54</v>
      </c>
      <c r="Q55" s="140">
        <f>IF(ISNUMBER(SEARCH('Карта учёта'!$B$25,Расходка[Наименование расходного материала])),MAX($Q$1:Q54)+1,0)</f>
        <v>54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>Launcher 6F JL 3.5</v>
      </c>
      <c r="Y55" s="144" t="str">
        <f>IFERROR(INDEX(Расходка[Наименование расходного материала],MATCH(Расходка[№],Поиск_расходки[Индекс8],0)),"")</f>
        <v>Launcher 6F JL 3.5</v>
      </c>
      <c r="Z55" s="144" t="str">
        <f>IFERROR(INDEX(Расходка[Наименование расходного материала],MATCH(Расходка[№],Поиск_расходки[Индекс9],0)),"")</f>
        <v>Launcher 6F JL 3.5</v>
      </c>
      <c r="AA55" s="144" t="str">
        <f>IFERROR(INDEX(Расходка[Наименование расходного материала],MATCH(Расходка[№],Поиск_расходки[Индекс10],0)),"")</f>
        <v>Launcher 6F JL 3.5</v>
      </c>
      <c r="AB55" s="144" t="str">
        <f>IFERROR(INDEX(Расходка[Наименование расходного материала],MATCH(Расходка[№],Поиск_расходки[Индекс11],0)),"")</f>
        <v>Launcher 6F JL 3.5</v>
      </c>
      <c r="AC55" s="144" t="str">
        <f>IFERROR(INDEX(Расходка[Наименование расходного материала],MATCH(Расходка[№],Поиск_расходки[Индекс12],0)),"")</f>
        <v>Launcher 6F JL 3.5</v>
      </c>
      <c r="AD55" s="144" t="str">
        <f>IFERROR(INDEX(Расходка[Наименование расходного материала],MATCH(Расходка[№],Поиск_расходки[Индекс13],0)),"")</f>
        <v>Launcher 6F JL 3.5</v>
      </c>
      <c r="AF55" s="4" t="s">
        <v>6</v>
      </c>
      <c r="AG55" s="4" t="s">
        <v>172</v>
      </c>
    </row>
    <row r="56" spans="1:33">
      <c r="A56">
        <v>55</v>
      </c>
      <c r="B56" t="s">
        <v>4</v>
      </c>
      <c r="C56" t="s">
        <v>403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55</v>
      </c>
      <c r="L56" s="142">
        <f>IF(ISNUMBER(SEARCH('Карта учёта'!$B$20,Расходка[Наименование расходного материала])),MAX($L$1:L55)+1,0)</f>
        <v>55</v>
      </c>
      <c r="M56" s="142">
        <f>IF(ISNUMBER(SEARCH('Карта учёта'!$B$21,Расходка[Наименование расходного материала])),MAX($M$1:M55)+1,0)</f>
        <v>55</v>
      </c>
      <c r="N56" s="142">
        <f>IF(ISNUMBER(SEARCH('Карта учёта'!$B$22,Расходка[Наименование расходного материала])),MAX($N$1:N55)+1,0)</f>
        <v>55</v>
      </c>
      <c r="O56" s="142">
        <f>IF(ISNUMBER(SEARCH('Карта учёта'!$B$23,Расходка[Наименование расходного материала])),MAX($O$1:O55)+1,0)</f>
        <v>55</v>
      </c>
      <c r="P56" s="142">
        <f>IF(ISNUMBER(SEARCH('Карта учёта'!$B$24,Расходка[Наименование расходного материала])),MAX($P$1:P55)+1,0)</f>
        <v>55</v>
      </c>
      <c r="Q56" s="142">
        <f>IF(ISNUMBER(SEARCH('Карта учёта'!$B$25,Расходка[Наименование расходного материала])),MAX($Q$1:Q55)+1,0)</f>
        <v>55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>Launcher 6F JL 4.0</v>
      </c>
      <c r="Y56" s="144" t="str">
        <f>IFERROR(INDEX(Расходка[Наименование расходного материала],MATCH(Расходка[№],Поиск_расходки[Индекс8],0)),"")</f>
        <v>Launcher 6F JL 4.0</v>
      </c>
      <c r="Z56" s="144" t="str">
        <f>IFERROR(INDEX(Расходка[Наименование расходного материала],MATCH(Расходка[№],Поиск_расходки[Индекс9],0)),"")</f>
        <v>Launcher 6F JL 4.0</v>
      </c>
      <c r="AA56" s="144" t="str">
        <f>IFERROR(INDEX(Расходка[Наименование расходного материала],MATCH(Расходка[№],Поиск_расходки[Индекс10],0)),"")</f>
        <v>Launcher 6F JL 4.0</v>
      </c>
      <c r="AB56" s="144" t="str">
        <f>IFERROR(INDEX(Расходка[Наименование расходного материала],MATCH(Расходка[№],Поиск_расходки[Индекс11],0)),"")</f>
        <v>Launcher 6F JL 4.0</v>
      </c>
      <c r="AC56" s="144" t="str">
        <f>IFERROR(INDEX(Расходка[Наименование расходного материала],MATCH(Расходка[№],Поиск_расходки[Индекс12],0)),"")</f>
        <v>Launcher 6F JL 4.0</v>
      </c>
      <c r="AD56" s="144" t="str">
        <f>IFERROR(INDEX(Расходка[Наименование расходного материала],MATCH(Расходка[№],Поиск_расходки[Индекс13],0)),"")</f>
        <v>Launcher 6F JL 4.0</v>
      </c>
      <c r="AF56" s="4" t="s">
        <v>6</v>
      </c>
      <c r="AG56" s="4" t="s">
        <v>430</v>
      </c>
    </row>
    <row r="57" spans="1:33">
      <c r="A57">
        <v>56</v>
      </c>
      <c r="B57" t="s">
        <v>4</v>
      </c>
      <c r="C57" t="s">
        <v>409</v>
      </c>
      <c r="E57" s="142">
        <f>IF(ISNUMBER(SEARCH('Карта учёта'!$B$13,Расходка[[#This Row],[Наименование расходного материала]])),MAX($E$1:E56)+1,0)</f>
        <v>0</v>
      </c>
      <c r="F57" s="142">
        <f>IF(ISNUMBER(SEARCH('Карта учёта'!$B$14,Расходка[[#This Row],[Наименование расходного материала]])),MAX($F$1:F56)+1,0)</f>
        <v>0</v>
      </c>
      <c r="G57" s="142">
        <f>IF(ISNUMBER(SEARCH('Карта учёта'!$B$15,Расходка[Наименование расходного материала])),MAX($G$1:G56)+1,0)</f>
        <v>0</v>
      </c>
      <c r="H57" s="142">
        <f>IF(ISNUMBER(SEARCH('Карта учёта'!$B$16,Расходка[Наименование расходного материала])),MAX($H$1:H56)+1,0)</f>
        <v>0</v>
      </c>
      <c r="I57" s="142">
        <f>IF(ISNUMBER(SEARCH('Карта учёта'!$B$17,Расходка[Наименование расходного материала])),MAX($I$1:I56)+1,0)</f>
        <v>0</v>
      </c>
      <c r="J57" s="142">
        <f>IF(ISNUMBER(SEARCH('Карта учёта'!$B$18,Расходка[Наименование расходного материала])),MAX($J$1:J56)+1,0)</f>
        <v>0</v>
      </c>
      <c r="K57" s="142">
        <f>IF(ISNUMBER(SEARCH('Карта учёта'!$B$19,Расходка[Наименование расходного материала])),MAX($K$1:K56)+1,0)</f>
        <v>56</v>
      </c>
      <c r="L57" s="142">
        <f>IF(ISNUMBER(SEARCH('Карта учёта'!$B$20,Расходка[Наименование расходного материала])),MAX($L$1:L56)+1,0)</f>
        <v>56</v>
      </c>
      <c r="M57" s="142">
        <f>IF(ISNUMBER(SEARCH('Карта учёта'!$B$21,Расходка[Наименование расходного материала])),MAX($M$1:M56)+1,0)</f>
        <v>56</v>
      </c>
      <c r="N57" s="142">
        <f>IF(ISNUMBER(SEARCH('Карта учёта'!$B$22,Расходка[Наименование расходного материала])),MAX($N$1:N56)+1,0)</f>
        <v>56</v>
      </c>
      <c r="O57" s="142">
        <f>IF(ISNUMBER(SEARCH('Карта учёта'!$B$23,Расходка[Наименование расходного материала])),MAX($O$1:O56)+1,0)</f>
        <v>56</v>
      </c>
      <c r="P57" s="142">
        <f>IF(ISNUMBER(SEARCH('Карта учёта'!$B$24,Расходка[Наименование расходного материала])),MAX($P$1:P56)+1,0)</f>
        <v>56</v>
      </c>
      <c r="Q57" s="142">
        <f>IF(ISNUMBER(SEARCH('Карта учёта'!$B$25,Расходка[Наименование расходного материала])),MAX($Q$1:Q56)+1,0)</f>
        <v>56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/>
      </c>
      <c r="X57" s="144" t="str">
        <f>IFERROR(INDEX(Расходка[Наименование расходного материала],MATCH(Расходка[№],Поиск_расходки[Индекс7],0)),"")</f>
        <v>Launcher 6F JL 4.5</v>
      </c>
      <c r="Y57" s="144" t="str">
        <f>IFERROR(INDEX(Расходка[Наименование расходного материала],MATCH(Расходка[№],Поиск_расходки[Индекс8],0)),"")</f>
        <v>Launcher 6F JL 4.5</v>
      </c>
      <c r="Z57" s="144" t="str">
        <f>IFERROR(INDEX(Расходка[Наименование расходного материала],MATCH(Расходка[№],Поиск_расходки[Индекс9],0)),"")</f>
        <v>Launcher 6F JL 4.5</v>
      </c>
      <c r="AA57" s="144" t="str">
        <f>IFERROR(INDEX(Расходка[Наименование расходного материала],MATCH(Расходка[№],Поиск_расходки[Индекс10],0)),"")</f>
        <v>Launcher 6F JL 4.5</v>
      </c>
      <c r="AB57" s="144" t="str">
        <f>IFERROR(INDEX(Расходка[Наименование расходного материала],MATCH(Расходка[№],Поиск_расходки[Индекс11],0)),"")</f>
        <v>Launcher 6F JL 4.5</v>
      </c>
      <c r="AC57" s="144" t="str">
        <f>IFERROR(INDEX(Расходка[Наименование расходного материала],MATCH(Расходка[№],Поиск_расходки[Индекс12],0)),"")</f>
        <v>Launcher 6F JL 4.5</v>
      </c>
      <c r="AD57" s="144" t="str">
        <f>IFERROR(INDEX(Расходка[Наименование расходного материала],MATCH(Расходка[№],Поиск_расходки[Индекс13],0)),"")</f>
        <v>Launcher 6F JL 4.5</v>
      </c>
      <c r="AF57" s="4" t="s">
        <v>6</v>
      </c>
      <c r="AG57" s="4" t="s">
        <v>173</v>
      </c>
    </row>
    <row r="58" spans="1:33">
      <c r="A58">
        <v>57</v>
      </c>
      <c r="B58" t="s">
        <v>4</v>
      </c>
      <c r="C58" t="s">
        <v>404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0</v>
      </c>
      <c r="K58" s="142">
        <f>IF(ISNUMBER(SEARCH('Карта учёта'!$B$19,Расходка[Наименование расходного материала])),MAX($K$1:K57)+1,0)</f>
        <v>57</v>
      </c>
      <c r="L58" s="142">
        <f>IF(ISNUMBER(SEARCH('Карта учёта'!$B$20,Расходка[Наименование расходного материала])),MAX($L$1:L57)+1,0)</f>
        <v>57</v>
      </c>
      <c r="M58" s="142">
        <f>IF(ISNUMBER(SEARCH('Карта учёта'!$B$21,Расходка[Наименование расходного материала])),MAX($M$1:M57)+1,0)</f>
        <v>57</v>
      </c>
      <c r="N58" s="142">
        <f>IF(ISNUMBER(SEARCH('Карта учёта'!$B$22,Расходка[Наименование расходного материала])),MAX($N$1:N57)+1,0)</f>
        <v>57</v>
      </c>
      <c r="O58" s="142">
        <f>IF(ISNUMBER(SEARCH('Карта учёта'!$B$23,Расходка[Наименование расходного материала])),MAX($O$1:O57)+1,0)</f>
        <v>57</v>
      </c>
      <c r="P58" s="142">
        <f>IF(ISNUMBER(SEARCH('Карта учёта'!$B$24,Расходка[Наименование расходного материала])),MAX($P$1:P57)+1,0)</f>
        <v>57</v>
      </c>
      <c r="Q58" s="142">
        <f>IF(ISNUMBER(SEARCH('Карта учёта'!$B$25,Расходка[Наименование расходного материала])),MAX($Q$1:Q57)+1,0)</f>
        <v>57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/>
      </c>
      <c r="X58" s="144" t="str">
        <f>IFERROR(INDEX(Расходка[Наименование расходного материала],MATCH(Расходка[№],Поиск_расходки[Индекс7],0)),"")</f>
        <v>Launcher 6F JR 3.5</v>
      </c>
      <c r="Y58" s="144" t="str">
        <f>IFERROR(INDEX(Расходка[Наименование расходного материала],MATCH(Расходка[№],Поиск_расходки[Индекс8],0)),"")</f>
        <v>Launcher 6F JR 3.5</v>
      </c>
      <c r="Z58" s="144" t="str">
        <f>IFERROR(INDEX(Расходка[Наименование расходного материала],MATCH(Расходка[№],Поиск_расходки[Индекс9],0)),"")</f>
        <v>Launcher 6F JR 3.5</v>
      </c>
      <c r="AA58" s="144" t="str">
        <f>IFERROR(INDEX(Расходка[Наименование расходного материала],MATCH(Расходка[№],Поиск_расходки[Индекс10],0)),"")</f>
        <v>Launcher 6F JR 3.5</v>
      </c>
      <c r="AB58" s="144" t="str">
        <f>IFERROR(INDEX(Расходка[Наименование расходного материала],MATCH(Расходка[№],Поиск_расходки[Индекс11],0)),"")</f>
        <v>Launcher 6F JR 3.5</v>
      </c>
      <c r="AC58" s="144" t="str">
        <f>IFERROR(INDEX(Расходка[Наименование расходного материала],MATCH(Расходка[№],Поиск_расходки[Индекс12],0)),"")</f>
        <v>Launcher 6F JR 3.5</v>
      </c>
      <c r="AD58" s="144" t="str">
        <f>IFERROR(INDEX(Расходка[Наименование расходного материала],MATCH(Расходка[№],Поиск_расходки[Индекс13],0)),"")</f>
        <v>Launcher 6F JR 3.5</v>
      </c>
      <c r="AF58" s="4" t="s">
        <v>6</v>
      </c>
      <c r="AG58" s="4" t="s">
        <v>174</v>
      </c>
    </row>
    <row r="59" spans="1:33">
      <c r="A59">
        <v>58</v>
      </c>
      <c r="B59" t="s">
        <v>4</v>
      </c>
      <c r="C59" t="s">
        <v>405</v>
      </c>
      <c r="E59" s="142">
        <f>IF(ISNUMBER(SEARCH('Карта учёта'!$B$13,Расходка[[#This Row],[Наименование расходного материала]])),MAX($E$1:E58)+1,0)</f>
        <v>0</v>
      </c>
      <c r="F59" s="142">
        <f>IF(ISNUMBER(SEARCH('Карта учёта'!$B$14,Расходка[[#This Row],[Наименование расходного материала]])),MAX($F$1:F58)+1,0)</f>
        <v>0</v>
      </c>
      <c r="G59" s="142">
        <f>IF(ISNUMBER(SEARCH('Карта учёта'!$B$15,Расходка[Наименование расходного материала])),MAX($G$1:G58)+1,0)</f>
        <v>0</v>
      </c>
      <c r="H59" s="142">
        <f>IF(ISNUMBER(SEARCH('Карта учёта'!$B$16,Расходка[Наименование расходного материала])),MAX($H$1:H58)+1,0)</f>
        <v>0</v>
      </c>
      <c r="I59" s="142">
        <f>IF(ISNUMBER(SEARCH('Карта учёта'!$B$17,Расходка[Наименование расходного материала])),MAX($I$1:I58)+1,0)</f>
        <v>0</v>
      </c>
      <c r="J59" s="142">
        <f>IF(ISNUMBER(SEARCH('Карта учёта'!$B$18,Расходка[Наименование расходного материала])),MAX($J$1:J58)+1,0)</f>
        <v>0</v>
      </c>
      <c r="K59" s="142">
        <f>IF(ISNUMBER(SEARCH('Карта учёта'!$B$19,Расходка[Наименование расходного материала])),MAX($K$1:K58)+1,0)</f>
        <v>58</v>
      </c>
      <c r="L59" s="142">
        <f>IF(ISNUMBER(SEARCH('Карта учёта'!$B$20,Расходка[Наименование расходного материала])),MAX($L$1:L58)+1,0)</f>
        <v>58</v>
      </c>
      <c r="M59" s="142">
        <f>IF(ISNUMBER(SEARCH('Карта учёта'!$B$21,Расходка[Наименование расходного материала])),MAX($M$1:M58)+1,0)</f>
        <v>58</v>
      </c>
      <c r="N59" s="142">
        <f>IF(ISNUMBER(SEARCH('Карта учёта'!$B$22,Расходка[Наименование расходного материала])),MAX($N$1:N58)+1,0)</f>
        <v>58</v>
      </c>
      <c r="O59" s="142">
        <f>IF(ISNUMBER(SEARCH('Карта учёта'!$B$23,Расходка[Наименование расходного материала])),MAX($O$1:O58)+1,0)</f>
        <v>58</v>
      </c>
      <c r="P59" s="142">
        <f>IF(ISNUMBER(SEARCH('Карта учёта'!$B$24,Расходка[Наименование расходного материала])),MAX($P$1:P58)+1,0)</f>
        <v>58</v>
      </c>
      <c r="Q59" s="142">
        <f>IF(ISNUMBER(SEARCH('Карта учёта'!$B$25,Расходка[Наименование расходного материала])),MAX($Q$1:Q58)+1,0)</f>
        <v>58</v>
      </c>
      <c r="R59" s="144" t="str">
        <f>IFERROR(INDEX(Расходка[Наименование расходного материала],MATCH(Расходка[№],Поиск_расходки[Индекс1],0)),"")</f>
        <v/>
      </c>
      <c r="S59" s="144" t="str">
        <f>IFERROR(INDEX(Расходка[Наименование расходного материала],MATCH(Расходка[№],Поиск_расходки[Индекс2],0)),"")</f>
        <v/>
      </c>
      <c r="T59" s="144" t="str">
        <f>IFERROR(INDEX(Расходка[Наименование расходного материала],MATCH(Расходка[№],Поиск_расходки[Индекс3],0)),"")</f>
        <v/>
      </c>
      <c r="U59" s="144" t="str">
        <f>IFERROR(INDEX(Расходка[Наименование расходного материала],MATCH(Расходка[№],Поиск_расходки[Индекс4],0)),"")</f>
        <v/>
      </c>
      <c r="V59" s="144" t="str">
        <f>IFERROR(INDEX(Расходка[Наименование расходного материала],MATCH(Расходка[№],Поиск_расходки[Индекс5],0)),"")</f>
        <v/>
      </c>
      <c r="W59" s="144" t="str">
        <f>IFERROR(INDEX(Расходка[Наименование расходного материала],MATCH(Расходка[№],Поиск_расходки[Индекс6],0)),"")</f>
        <v/>
      </c>
      <c r="X59" s="144" t="str">
        <f>IFERROR(INDEX(Расходка[Наименование расходного материала],MATCH(Расходка[№],Поиск_расходки[Индекс7],0)),"")</f>
        <v>Launcher 6F JR 4.0</v>
      </c>
      <c r="Y59" s="144" t="str">
        <f>IFERROR(INDEX(Расходка[Наименование расходного материала],MATCH(Расходка[№],Поиск_расходки[Индекс8],0)),"")</f>
        <v>Launcher 6F JR 4.0</v>
      </c>
      <c r="Z59" s="144" t="str">
        <f>IFERROR(INDEX(Расходка[Наименование расходного материала],MATCH(Расходка[№],Поиск_расходки[Индекс9],0)),"")</f>
        <v>Launcher 6F JR 4.0</v>
      </c>
      <c r="AA59" s="144" t="str">
        <f>IFERROR(INDEX(Расходка[Наименование расходного материала],MATCH(Расходка[№],Поиск_расходки[Индекс10],0)),"")</f>
        <v>Launcher 6F JR 4.0</v>
      </c>
      <c r="AB59" s="144" t="str">
        <f>IFERROR(INDEX(Расходка[Наименование расходного материала],MATCH(Расходка[№],Поиск_расходки[Индекс11],0)),"")</f>
        <v>Launcher 6F JR 4.0</v>
      </c>
      <c r="AC59" s="144" t="str">
        <f>IFERROR(INDEX(Расходка[Наименование расходного материала],MATCH(Расходка[№],Поиск_расходки[Индекс12],0)),"")</f>
        <v>Launcher 6F JR 4.0</v>
      </c>
      <c r="AD59" s="144" t="str">
        <f>IFERROR(INDEX(Расходка[Наименование расходного материала],MATCH(Расходка[№],Поиск_расходки[Индекс13],0)),"")</f>
        <v>Launcher 6F JR 4.0</v>
      </c>
      <c r="AF59" s="4" t="s">
        <v>6</v>
      </c>
      <c r="AG59" s="4" t="s">
        <v>187</v>
      </c>
    </row>
    <row r="60" spans="1:33">
      <c r="A60">
        <v>59</v>
      </c>
      <c r="B60" t="s">
        <v>4</v>
      </c>
      <c r="C60" t="s">
        <v>416</v>
      </c>
      <c r="E60" s="142">
        <f>IF(ISNUMBER(SEARCH('Карта учёта'!$B$13,Расходка[[#This Row],[Наименование расходного материала]])),MAX($E$1:E59)+1,0)</f>
        <v>0</v>
      </c>
      <c r="F60" s="142">
        <f>IF(ISNUMBER(SEARCH('Карта учёта'!$B$14,Расходка[[#This Row],[Наименование расходного материала]])),MAX($F$1:F59)+1,0)</f>
        <v>0</v>
      </c>
      <c r="G60" s="142">
        <f>IF(ISNUMBER(SEARCH('Карта учёта'!$B$15,Расходка[Наименование расходного материала])),MAX($G$1:G59)+1,0)</f>
        <v>0</v>
      </c>
      <c r="H60" s="142">
        <f>IF(ISNUMBER(SEARCH('Карта учёта'!$B$16,Расходка[Наименование расходного материала])),MAX($H$1:H59)+1,0)</f>
        <v>0</v>
      </c>
      <c r="I60" s="142">
        <f>IF(ISNUMBER(SEARCH('Карта учёта'!$B$17,Расходка[Наименование расходного материала])),MAX($I$1:I59)+1,0)</f>
        <v>0</v>
      </c>
      <c r="J60" s="142">
        <f>IF(ISNUMBER(SEARCH('Карта учёта'!$B$18,Расходка[Наименование расходного материала])),MAX($J$1:J59)+1,0)</f>
        <v>0</v>
      </c>
      <c r="K60" s="142">
        <f>IF(ISNUMBER(SEARCH('Карта учёта'!$B$19,Расходка[Наименование расходного материала])),MAX($K$1:K59)+1,0)</f>
        <v>59</v>
      </c>
      <c r="L60" s="142">
        <f>IF(ISNUMBER(SEARCH('Карта учёта'!$B$20,Расходка[Наименование расходного материала])),MAX($L$1:L59)+1,0)</f>
        <v>59</v>
      </c>
      <c r="M60" s="142">
        <f>IF(ISNUMBER(SEARCH('Карта учёта'!$B$21,Расходка[Наименование расходного материала])),MAX($M$1:M59)+1,0)</f>
        <v>59</v>
      </c>
      <c r="N60" s="142">
        <f>IF(ISNUMBER(SEARCH('Карта учёта'!$B$22,Расходка[Наименование расходного материала])),MAX($N$1:N59)+1,0)</f>
        <v>59</v>
      </c>
      <c r="O60" s="142">
        <f>IF(ISNUMBER(SEARCH('Карта учёта'!$B$23,Расходка[Наименование расходного материала])),MAX($O$1:O59)+1,0)</f>
        <v>59</v>
      </c>
      <c r="P60" s="142">
        <f>IF(ISNUMBER(SEARCH('Карта учёта'!$B$24,Расходка[Наименование расходного материала])),MAX($P$1:P59)+1,0)</f>
        <v>59</v>
      </c>
      <c r="Q60" s="142">
        <f>IF(ISNUMBER(SEARCH('Карта учёта'!$B$25,Расходка[Наименование расходного материала])),MAX($Q$1:Q59)+1,0)</f>
        <v>59</v>
      </c>
      <c r="R60" s="144" t="str">
        <f>IFERROR(INDEX(Расходка[Наименование расходного материала],MATCH(Расходка[№],Поиск_расходки[Индекс1],0)),"")</f>
        <v/>
      </c>
      <c r="S60" s="144" t="str">
        <f>IFERROR(INDEX(Расходка[Наименование расходного материала],MATCH(Расходка[№],Поиск_расходки[Индекс2],0)),"")</f>
        <v/>
      </c>
      <c r="T60" s="144" t="str">
        <f>IFERROR(INDEX(Расходка[Наименование расходного материала],MATCH(Расходка[№],Поиск_расходки[Индекс3],0)),"")</f>
        <v/>
      </c>
      <c r="U60" s="144" t="str">
        <f>IFERROR(INDEX(Расходка[Наименование расходного материала],MATCH(Расходка[№],Поиск_расходки[Индекс4],0)),"")</f>
        <v/>
      </c>
      <c r="V60" s="144" t="str">
        <f>IFERROR(INDEX(Расходка[Наименование расходного материала],MATCH(Расходка[№],Поиск_расходки[Индекс5],0)),"")</f>
        <v/>
      </c>
      <c r="W60" s="144" t="str">
        <f>IFERROR(INDEX(Расходка[Наименование расходного материала],MATCH(Расходка[№],Поиск_расходки[Индекс6],0)),"")</f>
        <v/>
      </c>
      <c r="X60" s="144" t="str">
        <f>IFERROR(INDEX(Расходка[Наименование расходного материала],MATCH(Расходка[№],Поиск_расходки[Индекс7],0)),"")</f>
        <v>Launcher 7F JL 3.5</v>
      </c>
      <c r="Y60" s="144" t="str">
        <f>IFERROR(INDEX(Расходка[Наименование расходного материала],MATCH(Расходка[№],Поиск_расходки[Индекс8],0)),"")</f>
        <v>Launcher 7F JL 3.5</v>
      </c>
      <c r="Z60" s="144" t="str">
        <f>IFERROR(INDEX(Расходка[Наименование расходного материала],MATCH(Расходка[№],Поиск_расходки[Индекс9],0)),"")</f>
        <v>Launcher 7F JL 3.5</v>
      </c>
      <c r="AA60" s="144" t="str">
        <f>IFERROR(INDEX(Расходка[Наименование расходного материала],MATCH(Расходка[№],Поиск_расходки[Индекс10],0)),"")</f>
        <v>Launcher 7F JL 3.5</v>
      </c>
      <c r="AB60" s="144" t="str">
        <f>IFERROR(INDEX(Расходка[Наименование расходного материала],MATCH(Расходка[№],Поиск_расходки[Индекс11],0)),"")</f>
        <v>Launcher 7F JL 3.5</v>
      </c>
      <c r="AC60" s="144" t="str">
        <f>IFERROR(INDEX(Расходка[Наименование расходного материала],MATCH(Расходка[№],Поиск_расходки[Индекс12],0)),"")</f>
        <v>Launcher 7F JL 3.5</v>
      </c>
      <c r="AD60" s="144" t="str">
        <f>IFERROR(INDEX(Расходка[Наименование расходного материала],MATCH(Расходка[№],Поиск_расходки[Индекс13],0)),"")</f>
        <v>Launcher 7F JL 3.5</v>
      </c>
      <c r="AF60" s="4" t="s">
        <v>6</v>
      </c>
      <c r="AG60" s="4" t="s">
        <v>111</v>
      </c>
    </row>
    <row r="61" spans="1:33">
      <c r="A61">
        <v>60</v>
      </c>
      <c r="B61" t="s">
        <v>4</v>
      </c>
      <c r="C61" t="s">
        <v>415</v>
      </c>
      <c r="E61" s="142">
        <f>IF(ISNUMBER(SEARCH('Карта учёта'!$B$13,Расходка[[#This Row],[Наименование расходного материала]])),MAX($E$1:E60)+1,0)</f>
        <v>0</v>
      </c>
      <c r="F61" s="142">
        <f>IF(ISNUMBER(SEARCH('Карта учёта'!$B$14,Расходка[[#This Row],[Наименование расходного материала]])),MAX($F$1:F60)+1,0)</f>
        <v>0</v>
      </c>
      <c r="G61" s="142">
        <f>IF(ISNUMBER(SEARCH('Карта учёта'!$B$15,Расходка[Наименование расходного материала])),MAX($G$1:G60)+1,0)</f>
        <v>0</v>
      </c>
      <c r="H61" s="142">
        <f>IF(ISNUMBER(SEARCH('Карта учёта'!$B$16,Расходка[Наименование расходного материала])),MAX($H$1:H60)+1,0)</f>
        <v>0</v>
      </c>
      <c r="I61" s="142">
        <f>IF(ISNUMBER(SEARCH('Карта учёта'!$B$17,Расходка[Наименование расходного материала])),MAX($I$1:I60)+1,0)</f>
        <v>0</v>
      </c>
      <c r="J61" s="142">
        <f>IF(ISNUMBER(SEARCH('Карта учёта'!$B$18,Расходка[Наименование расходного материала])),MAX($J$1:J60)+1,0)</f>
        <v>0</v>
      </c>
      <c r="K61" s="142">
        <f>IF(ISNUMBER(SEARCH('Карта учёта'!$B$19,Расходка[Наименование расходного материала])),MAX($K$1:K60)+1,0)</f>
        <v>60</v>
      </c>
      <c r="L61" s="142">
        <f>IF(ISNUMBER(SEARCH('Карта учёта'!$B$20,Расходка[Наименование расходного материала])),MAX($L$1:L60)+1,0)</f>
        <v>60</v>
      </c>
      <c r="M61" s="142">
        <f>IF(ISNUMBER(SEARCH('Карта учёта'!$B$21,Расходка[Наименование расходного материала])),MAX($M$1:M60)+1,0)</f>
        <v>60</v>
      </c>
      <c r="N61" s="142">
        <f>IF(ISNUMBER(SEARCH('Карта учёта'!$B$22,Расходка[Наименование расходного материала])),MAX($N$1:N60)+1,0)</f>
        <v>60</v>
      </c>
      <c r="O61" s="142">
        <f>IF(ISNUMBER(SEARCH('Карта учёта'!$B$23,Расходка[Наименование расходного материала])),MAX($O$1:O60)+1,0)</f>
        <v>60</v>
      </c>
      <c r="P61" s="142">
        <f>IF(ISNUMBER(SEARCH('Карта учёта'!$B$24,Расходка[Наименование расходного материала])),MAX($P$1:P60)+1,0)</f>
        <v>60</v>
      </c>
      <c r="Q61" s="142">
        <f>IF(ISNUMBER(SEARCH('Карта учёта'!$B$25,Расходка[Наименование расходного материала])),MAX($Q$1:Q60)+1,0)</f>
        <v>60</v>
      </c>
      <c r="R61" s="144" t="str">
        <f>IFERROR(INDEX(Расходка[Наименование расходного материала],MATCH(Расходка[№],Поиск_расходки[Индекс1],0)),"")</f>
        <v/>
      </c>
      <c r="S61" s="144" t="str">
        <f>IFERROR(INDEX(Расходка[Наименование расходного материала],MATCH(Расходка[№],Поиск_расходки[Индекс2],0)),"")</f>
        <v/>
      </c>
      <c r="T61" s="144" t="str">
        <f>IFERROR(INDEX(Расходка[Наименование расходного материала],MATCH(Расходка[№],Поиск_расходки[Индекс3],0)),"")</f>
        <v/>
      </c>
      <c r="U61" s="144" t="str">
        <f>IFERROR(INDEX(Расходка[Наименование расходного материала],MATCH(Расходка[№],Поиск_расходки[Индекс4],0)),"")</f>
        <v/>
      </c>
      <c r="V61" s="144" t="str">
        <f>IFERROR(INDEX(Расходка[Наименование расходного материала],MATCH(Расходка[№],Поиск_расходки[Индекс5],0)),"")</f>
        <v/>
      </c>
      <c r="W61" s="144" t="str">
        <f>IFERROR(INDEX(Расходка[Наименование расходного материала],MATCH(Расходка[№],Поиск_расходки[Индекс6],0)),"")</f>
        <v/>
      </c>
      <c r="X61" s="144" t="str">
        <f>IFERROR(INDEX(Расходка[Наименование расходного материала],MATCH(Расходка[№],Поиск_расходки[Индекс7],0)),"")</f>
        <v>Launcher 7F JL 4.0</v>
      </c>
      <c r="Y61" s="144" t="str">
        <f>IFERROR(INDEX(Расходка[Наименование расходного материала],MATCH(Расходка[№],Поиск_расходки[Индекс8],0)),"")</f>
        <v>Launcher 7F JL 4.0</v>
      </c>
      <c r="Z61" s="144" t="str">
        <f>IFERROR(INDEX(Расходка[Наименование расходного материала],MATCH(Расходка[№],Поиск_расходки[Индекс9],0)),"")</f>
        <v>Launcher 7F JL 4.0</v>
      </c>
      <c r="AA61" s="144" t="str">
        <f>IFERROR(INDEX(Расходка[Наименование расходного материала],MATCH(Расходка[№],Поиск_расходки[Индекс10],0)),"")</f>
        <v>Launcher 7F JL 4.0</v>
      </c>
      <c r="AB61" s="144" t="str">
        <f>IFERROR(INDEX(Расходка[Наименование расходного материала],MATCH(Расходка[№],Поиск_расходки[Индекс11],0)),"")</f>
        <v>Launcher 7F JL 4.0</v>
      </c>
      <c r="AC61" s="144" t="str">
        <f>IFERROR(INDEX(Расходка[Наименование расходного материала],MATCH(Расходка[№],Поиск_расходки[Индекс12],0)),"")</f>
        <v>Launcher 7F JL 4.0</v>
      </c>
      <c r="AD61" s="144" t="str">
        <f>IFERROR(INDEX(Расходка[Наименование расходного материала],MATCH(Расходка[№],Поиск_расходки[Индекс13],0)),"")</f>
        <v>Launcher 7F JL 4.0</v>
      </c>
      <c r="AF61" s="4" t="s">
        <v>6</v>
      </c>
      <c r="AG61" s="4" t="s">
        <v>112</v>
      </c>
    </row>
    <row r="62" spans="1:33">
      <c r="A62">
        <v>61</v>
      </c>
      <c r="B62" t="s">
        <v>367</v>
      </c>
      <c r="C62" s="1" t="s">
        <v>406</v>
      </c>
      <c r="E62" s="142">
        <f>IF(ISNUMBER(SEARCH('Карта учёта'!$B$13,Расходка[[#This Row],[Наименование расходного материала]])),MAX($E$1:E61)+1,0)</f>
        <v>0</v>
      </c>
      <c r="F62" s="142">
        <f>IF(ISNUMBER(SEARCH('Карта учёта'!$B$14,Расходка[[#This Row],[Наименование расходного материала]])),MAX($F$1:F61)+1,0)</f>
        <v>0</v>
      </c>
      <c r="G62" s="142">
        <f>IF(ISNUMBER(SEARCH('Карта учёта'!$B$15,Расходка[Наименование расходного материала])),MAX($G$1:G61)+1,0)</f>
        <v>0</v>
      </c>
      <c r="H62" s="142">
        <f>IF(ISNUMBER(SEARCH('Карта учёта'!$B$16,Расходка[Наименование расходного материала])),MAX($H$1:H61)+1,0)</f>
        <v>0</v>
      </c>
      <c r="I62" s="142">
        <f>IF(ISNUMBER(SEARCH('Карта учёта'!$B$17,Расходка[Наименование расходного материала])),MAX($I$1:I61)+1,0)</f>
        <v>0</v>
      </c>
      <c r="J62" s="142">
        <f>IF(ISNUMBER(SEARCH('Карта учёта'!$B$18,Расходка[Наименование расходного материала])),MAX($J$1:J61)+1,0)</f>
        <v>0</v>
      </c>
      <c r="K62" s="142">
        <f>IF(ISNUMBER(SEARCH('Карта учёта'!$B$19,Расходка[Наименование расходного материала])),MAX($K$1:K61)+1,0)</f>
        <v>61</v>
      </c>
      <c r="L62" s="142">
        <f>IF(ISNUMBER(SEARCH('Карта учёта'!$B$20,Расходка[Наименование расходного материала])),MAX($L$1:L61)+1,0)</f>
        <v>61</v>
      </c>
      <c r="M62" s="142">
        <f>IF(ISNUMBER(SEARCH('Карта учёта'!$B$21,Расходка[Наименование расходного материала])),MAX($M$1:M61)+1,0)</f>
        <v>61</v>
      </c>
      <c r="N62" s="142">
        <f>IF(ISNUMBER(SEARCH('Карта учёта'!$B$22,Расходка[Наименование расходного материала])),MAX($N$1:N61)+1,0)</f>
        <v>61</v>
      </c>
      <c r="O62" s="142">
        <f>IF(ISNUMBER(SEARCH('Карта учёта'!$B$23,Расходка[Наименование расходного материала])),MAX($O$1:O61)+1,0)</f>
        <v>61</v>
      </c>
      <c r="P62" s="142">
        <f>IF(ISNUMBER(SEARCH('Карта учёта'!$B$24,Расходка[Наименование расходного материала])),MAX($P$1:P61)+1,0)</f>
        <v>61</v>
      </c>
      <c r="Q62" s="142">
        <f>IF(ISNUMBER(SEARCH('Карта учёта'!$B$25,Расходка[Наименование расходного материала])),MAX($Q$1:Q61)+1,0)</f>
        <v>61</v>
      </c>
      <c r="R62" s="144" t="str">
        <f>IFERROR(INDEX(Расходка[Наименование расходного материала],MATCH(Расходка[№],Поиск_расходки[Индекс1],0)),"")</f>
        <v/>
      </c>
      <c r="S62" s="144" t="str">
        <f>IFERROR(INDEX(Расходка[Наименование расходного материала],MATCH(Расходка[№],Поиск_расходки[Индекс2],0)),"")</f>
        <v/>
      </c>
      <c r="T62" s="144" t="str">
        <f>IFERROR(INDEX(Расходка[Наименование расходного материала],MATCH(Расходка[№],Поиск_расходки[Индекс3],0)),"")</f>
        <v/>
      </c>
      <c r="U62" s="144" t="str">
        <f>IFERROR(INDEX(Расходка[Наименование расходного материала],MATCH(Расходка[№],Поиск_расходки[Индекс4],0)),"")</f>
        <v/>
      </c>
      <c r="V62" s="144" t="str">
        <f>IFERROR(INDEX(Расходка[Наименование расходного материала],MATCH(Расходка[№],Поиск_расходки[Индекс5],0)),"")</f>
        <v/>
      </c>
      <c r="W62" s="144" t="str">
        <f>IFERROR(INDEX(Расходка[Наименование расходного материала],MATCH(Расходка[№],Поиск_расходки[Индекс6],0)),"")</f>
        <v/>
      </c>
      <c r="X62" s="144" t="str">
        <f>IFERROR(INDEX(Расходка[Наименование расходного материала],MATCH(Расходка[№],Поиск_расходки[Индекс7],0)),"")</f>
        <v>Angio-Seal™ VIP</v>
      </c>
      <c r="Y62" s="144" t="str">
        <f>IFERROR(INDEX(Расходка[Наименование расходного материала],MATCH(Расходка[№],Поиск_расходки[Индекс8],0)),"")</f>
        <v>Angio-Seal™ VIP</v>
      </c>
      <c r="Z62" s="144" t="str">
        <f>IFERROR(INDEX(Расходка[Наименование расходного материала],MATCH(Расходка[№],Поиск_расходки[Индекс9],0)),"")</f>
        <v>Angio-Seal™ VIP</v>
      </c>
      <c r="AA62" s="144" t="str">
        <f>IFERROR(INDEX(Расходка[Наименование расходного материала],MATCH(Расходка[№],Поиск_расходки[Индекс10],0)),"")</f>
        <v>Angio-Seal™ VIP</v>
      </c>
      <c r="AB62" s="144" t="str">
        <f>IFERROR(INDEX(Расходка[Наименование расходного материала],MATCH(Расходка[№],Поиск_расходки[Индекс11],0)),"")</f>
        <v>Angio-Seal™ VIP</v>
      </c>
      <c r="AC62" s="144" t="str">
        <f>IFERROR(INDEX(Расходка[Наименование расходного материала],MATCH(Расходка[№],Поиск_расходки[Индекс12],0)),"")</f>
        <v>Angio-Seal™ VIP</v>
      </c>
      <c r="AD62" s="144" t="str">
        <f>IFERROR(INDEX(Расходка[Наименование расходного материала],MATCH(Расходка[№],Поиск_расходки[Индекс13],0)),"")</f>
        <v>Angio-Seal™ VIP</v>
      </c>
      <c r="AF62" s="4" t="s">
        <v>6</v>
      </c>
      <c r="AG62" s="4" t="s">
        <v>161</v>
      </c>
    </row>
    <row r="63" spans="1:33">
      <c r="A63">
        <v>62</v>
      </c>
      <c r="E63" s="142">
        <f>IF(ISNUMBER(SEARCH('Карта учёта'!$B$13,Расходка[[#This Row],[Наименование расходного материала]])),MAX($E$1:E62)+1,0)</f>
        <v>0</v>
      </c>
      <c r="F63" s="142">
        <f>IF(ISNUMBER(SEARCH('Карта учёта'!$B$14,Расходка[[#This Row],[Наименование расходного материала]])),MAX($F$1:F62)+1,0)</f>
        <v>0</v>
      </c>
      <c r="G63" s="142">
        <f>IF(ISNUMBER(SEARCH('Карта учёта'!$B$15,Расходка[Наименование расходного материала])),MAX($G$1:G62)+1,0)</f>
        <v>0</v>
      </c>
      <c r="H63" s="142">
        <f>IF(ISNUMBER(SEARCH('Карта учёта'!$B$16,Расходка[Наименование расходного материала])),MAX($H$1:H62)+1,0)</f>
        <v>0</v>
      </c>
      <c r="I63" s="142">
        <f>IF(ISNUMBER(SEARCH('Карта учёта'!$B$17,Расходка[Наименование расходного материала])),MAX($I$1:I62)+1,0)</f>
        <v>0</v>
      </c>
      <c r="J63" s="142">
        <f>IF(ISNUMBER(SEARCH('Карта учёта'!$B$18,Расходка[Наименование расходного материала])),MAX($J$1:J62)+1,0)</f>
        <v>0</v>
      </c>
      <c r="K63" s="142">
        <f>IF(ISNUMBER(SEARCH('Карта учёта'!$B$19,Расходка[Наименование расходного материала])),MAX($K$1:K62)+1,0)</f>
        <v>0</v>
      </c>
      <c r="L63" s="142">
        <f>IF(ISNUMBER(SEARCH('Карта учёта'!$B$20,Расходка[Наименование расходного материала])),MAX($L$1:L62)+1,0)</f>
        <v>0</v>
      </c>
      <c r="M63" s="142">
        <f>IF(ISNUMBER(SEARCH('Карта учёта'!$B$21,Расходка[Наименование расходного материала])),MAX($M$1:M62)+1,0)</f>
        <v>0</v>
      </c>
      <c r="N63" s="142">
        <f>IF(ISNUMBER(SEARCH('Карта учёта'!$B$22,Расходка[Наименование расходного материала])),MAX($N$1:N62)+1,0)</f>
        <v>0</v>
      </c>
      <c r="O63" s="142">
        <f>IF(ISNUMBER(SEARCH('Карта учёта'!$B$23,Расходка[Наименование расходного материала])),MAX($O$1:O62)+1,0)</f>
        <v>0</v>
      </c>
      <c r="P63" s="142">
        <f>IF(ISNUMBER(SEARCH('Карта учёта'!$B$24,Расходка[Наименование расходного материала])),MAX($P$1:P62)+1,0)</f>
        <v>0</v>
      </c>
      <c r="Q63" s="142">
        <f>IF(ISNUMBER(SEARCH('Карта учёта'!$B$25,Расходка[Наименование расходного материала])),MAX($Q$1:Q62)+1,0)</f>
        <v>0</v>
      </c>
      <c r="R63" s="144" t="str">
        <f>IFERROR(INDEX(Расходка[Наименование расходного материала],MATCH(Расходка[№],Поиск_расходки[Индекс1],0)),"")</f>
        <v/>
      </c>
      <c r="S63" s="144" t="str">
        <f>IFERROR(INDEX(Расходка[Наименование расходного материала],MATCH(Расходка[№],Поиск_расходки[Индекс2],0)),"")</f>
        <v/>
      </c>
      <c r="T63" s="144" t="str">
        <f>IFERROR(INDEX(Расходка[Наименование расходного материала],MATCH(Расходка[№],Поиск_расходки[Индекс3],0)),"")</f>
        <v/>
      </c>
      <c r="U63" s="144" t="str">
        <f>IFERROR(INDEX(Расходка[Наименование расходного материала],MATCH(Расходка[№],Поиск_расходки[Индекс4],0)),"")</f>
        <v/>
      </c>
      <c r="V63" s="144" t="str">
        <f>IFERROR(INDEX(Расходка[Наименование расходного материала],MATCH(Расходка[№],Поиск_расходки[Индекс5],0)),"")</f>
        <v/>
      </c>
      <c r="W63" s="144" t="str">
        <f>IFERROR(INDEX(Расходка[Наименование расходного материала],MATCH(Расходка[№],Поиск_расходки[Индекс6],0)),"")</f>
        <v/>
      </c>
      <c r="X63" s="144" t="str">
        <f>IFERROR(INDEX(Расходка[Наименование расходного материала],MATCH(Расходка[№],Поиск_расходки[Индекс7],0)),"")</f>
        <v/>
      </c>
      <c r="Y63" s="144" t="str">
        <f>IFERROR(INDEX(Расходка[Наименование расходного материала],MATCH(Расходка[№],Поиск_расходки[Индекс8],0)),"")</f>
        <v/>
      </c>
      <c r="Z63" s="144" t="str">
        <f>IFERROR(INDEX(Расходка[Наименование расходного материала],MATCH(Расходка[№],Поиск_расходки[Индекс9],0)),"")</f>
        <v/>
      </c>
      <c r="AA63" s="144" t="str">
        <f>IFERROR(INDEX(Расходка[Наименование расходного материала],MATCH(Расходка[№],Поиск_расходки[Индекс10],0)),"")</f>
        <v/>
      </c>
      <c r="AB63" s="144" t="str">
        <f>IFERROR(INDEX(Расходка[Наименование расходного материала],MATCH(Расходка[№],Поиск_расходки[Индекс11],0)),"")</f>
        <v/>
      </c>
      <c r="AC63" s="144" t="str">
        <f>IFERROR(INDEX(Расходка[Наименование расходного материала],MATCH(Расходка[№],Поиск_расходки[Индекс12],0)),"")</f>
        <v/>
      </c>
      <c r="AD63" s="144" t="str">
        <f>IFERROR(INDEX(Расходка[Наименование расходного материала],MATCH(Расходка[№],Поиск_расходки[Индекс13],0)),"")</f>
        <v/>
      </c>
      <c r="AF63" s="4" t="s">
        <v>6</v>
      </c>
      <c r="AG63" s="4" t="s">
        <v>176</v>
      </c>
    </row>
    <row r="64" spans="1:33">
      <c r="E64" s="142">
        <f>IF(ISNUMBER(SEARCH('Карта учёта'!$B$13,Расходка[[#This Row],[Наименование расходного материала]])),MAX($E$1:E63)+1,0)</f>
        <v>0</v>
      </c>
      <c r="F64" s="142">
        <f>IF(ISNUMBER(SEARCH('Карта учёта'!$B$14,Расходка[[#This Row],[Наименование расходного материала]])),MAX($F$1:F63)+1,0)</f>
        <v>0</v>
      </c>
      <c r="G64" s="142">
        <f>IF(ISNUMBER(SEARCH('Карта учёта'!$B$15,Расходка[Наименование расходного материала])),MAX($G$1:G63)+1,0)</f>
        <v>0</v>
      </c>
      <c r="H64" s="142">
        <f>IF(ISNUMBER(SEARCH('Карта учёта'!$B$16,Расходка[Наименование расходного материала])),MAX($H$1:H63)+1,0)</f>
        <v>0</v>
      </c>
      <c r="I64" s="142">
        <f>IF(ISNUMBER(SEARCH('Карта учёта'!$B$17,Расходка[Наименование расходного материала])),MAX($I$1:I63)+1,0)</f>
        <v>0</v>
      </c>
      <c r="J64" s="142">
        <f>IF(ISNUMBER(SEARCH('Карта учёта'!$B$18,Расходка[Наименование расходного материала])),MAX($J$1:J63)+1,0)</f>
        <v>0</v>
      </c>
      <c r="K64" s="142">
        <f>IF(ISNUMBER(SEARCH('Карта учёта'!$B$19,Расходка[Наименование расходного материала])),MAX($K$1:K63)+1,0)</f>
        <v>0</v>
      </c>
      <c r="L64" s="142">
        <f>IF(ISNUMBER(SEARCH('Карта учёта'!$B$20,Расходка[Наименование расходного материала])),MAX($L$1:L63)+1,0)</f>
        <v>0</v>
      </c>
      <c r="M64" s="142">
        <f>IF(ISNUMBER(SEARCH('Карта учёта'!$B$21,Расходка[Наименование расходного материала])),MAX($M$1:M63)+1,0)</f>
        <v>0</v>
      </c>
      <c r="N64" s="142">
        <f>IF(ISNUMBER(SEARCH('Карта учёта'!$B$22,Расходка[Наименование расходного материала])),MAX($N$1:N63)+1,0)</f>
        <v>0</v>
      </c>
      <c r="O64" s="142">
        <f>IF(ISNUMBER(SEARCH('Карта учёта'!$B$23,Расходка[Наименование расходного материала])),MAX($O$1:O63)+1,0)</f>
        <v>0</v>
      </c>
      <c r="P64" s="142">
        <f>IF(ISNUMBER(SEARCH('Карта учёта'!$B$24,Расходка[Наименование расходного материала])),MAX($P$1:P63)+1,0)</f>
        <v>0</v>
      </c>
      <c r="Q64" s="142">
        <f>IF(ISNUMBER(SEARCH('Карта учёта'!$B$25,Расходка[Наименование расходного материала])),MAX($Q$1:Q63)+1,0)</f>
        <v>0</v>
      </c>
      <c r="R64" s="144" t="str">
        <f>IFERROR(INDEX(Расходка[Наименование расходного материала],MATCH(Расходка[№],Поиск_расходки[Индекс1],0)),"")</f>
        <v/>
      </c>
      <c r="S64" s="144" t="str">
        <f>IFERROR(INDEX(Расходка[Наименование расходного материала],MATCH(Расходка[№],Поиск_расходки[Индекс2],0)),"")</f>
        <v/>
      </c>
      <c r="T64" s="144" t="str">
        <f>IFERROR(INDEX(Расходка[Наименование расходного материала],MATCH(Расходка[№],Поиск_расходки[Индекс3],0)),"")</f>
        <v/>
      </c>
      <c r="U64" s="144" t="str">
        <f>IFERROR(INDEX(Расходка[Наименование расходного материала],MATCH(Расходка[№],Поиск_расходки[Индекс4],0)),"")</f>
        <v/>
      </c>
      <c r="V64" s="144" t="str">
        <f>IFERROR(INDEX(Расходка[Наименование расходного материала],MATCH(Расходка[№],Поиск_расходки[Индекс5],0)),"")</f>
        <v/>
      </c>
      <c r="W64" s="144" t="str">
        <f>IFERROR(INDEX(Расходка[Наименование расходного материала],MATCH(Расходка[№],Поиск_расходки[Индекс6],0)),"")</f>
        <v/>
      </c>
      <c r="X64" s="144" t="str">
        <f>IFERROR(INDEX(Расходка[Наименование расходного материала],MATCH(Расходка[№],Поиск_расходки[Индекс7],0)),"")</f>
        <v/>
      </c>
      <c r="Y64" s="144" t="str">
        <f>IFERROR(INDEX(Расходка[Наименование расходного материала],MATCH(Расходка[№],Поиск_расходки[Индекс8],0)),"")</f>
        <v/>
      </c>
      <c r="Z64" s="144" t="str">
        <f>IFERROR(INDEX(Расходка[Наименование расходного материала],MATCH(Расходка[№],Поиск_расходки[Индекс9],0)),"")</f>
        <v/>
      </c>
      <c r="AA64" s="144" t="str">
        <f>IFERROR(INDEX(Расходка[Наименование расходного материала],MATCH(Расходка[№],Поиск_расходки[Индекс10],0)),"")</f>
        <v/>
      </c>
      <c r="AB64" s="144" t="str">
        <f>IFERROR(INDEX(Расходка[Наименование расходного материала],MATCH(Расходка[№],Поиск_расходки[Индекс11],0)),"")</f>
        <v/>
      </c>
      <c r="AC64" s="144" t="str">
        <f>IFERROR(INDEX(Расходка[Наименование расходного материала],MATCH(Расходка[№],Поиск_расходки[Индекс12],0)),"")</f>
        <v/>
      </c>
      <c r="AD64" s="144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166</v>
      </c>
    </row>
    <row r="65" spans="5:33">
      <c r="E65" s="142">
        <f>IF(ISNUMBER(SEARCH('Карта учёта'!$B$13,Расходка[[#This Row],[Наименование расходного материала]])),MAX($E$1:E64)+1,0)</f>
        <v>0</v>
      </c>
      <c r="F65" s="142">
        <f>IF(ISNUMBER(SEARCH('Карта учёта'!$B$14,Расходка[[#This Row],[Наименование расходного материала]])),MAX($F$1:F64)+1,0)</f>
        <v>0</v>
      </c>
      <c r="G65" s="142">
        <f>IF(ISNUMBER(SEARCH('Карта учёта'!$B$15,Расходка[Наименование расходного материала])),MAX($G$1:G64)+1,0)</f>
        <v>0</v>
      </c>
      <c r="H65" s="142">
        <f>IF(ISNUMBER(SEARCH('Карта учёта'!$B$16,Расходка[Наименование расходного материала])),MAX($H$1:H64)+1,0)</f>
        <v>0</v>
      </c>
      <c r="I65" s="142">
        <f>IF(ISNUMBER(SEARCH('Карта учёта'!$B$17,Расходка[Наименование расходного материала])),MAX($I$1:I64)+1,0)</f>
        <v>0</v>
      </c>
      <c r="J65" s="142">
        <f>IF(ISNUMBER(SEARCH('Карта учёта'!$B$18,Расходка[Наименование расходного материала])),MAX($J$1:J64)+1,0)</f>
        <v>0</v>
      </c>
      <c r="K65" s="142">
        <f>IF(ISNUMBER(SEARCH('Карта учёта'!$B$19,Расходка[Наименование расходного материала])),MAX($K$1:K64)+1,0)</f>
        <v>0</v>
      </c>
      <c r="L65" s="142">
        <f>IF(ISNUMBER(SEARCH('Карта учёта'!$B$20,Расходка[Наименование расходного материала])),MAX($L$1:L64)+1,0)</f>
        <v>0</v>
      </c>
      <c r="M65" s="142">
        <f>IF(ISNUMBER(SEARCH('Карта учёта'!$B$21,Расходка[Наименование расходного материала])),MAX($M$1:M64)+1,0)</f>
        <v>0</v>
      </c>
      <c r="N65" s="142">
        <f>IF(ISNUMBER(SEARCH('Карта учёта'!$B$22,Расходка[Наименование расходного материала])),MAX($N$1:N64)+1,0)</f>
        <v>0</v>
      </c>
      <c r="O65" s="142">
        <f>IF(ISNUMBER(SEARCH('Карта учёта'!$B$23,Расходка[Наименование расходного материала])),MAX($O$1:O64)+1,0)</f>
        <v>0</v>
      </c>
      <c r="P65" s="142">
        <f>IF(ISNUMBER(SEARCH('Карта учёта'!$B$24,Расходка[Наименование расходного материала])),MAX($P$1:P64)+1,0)</f>
        <v>0</v>
      </c>
      <c r="Q65" s="142">
        <f>IF(ISNUMBER(SEARCH('Карта учёта'!$B$25,Расходка[Наименование расходного материала])),MAX($Q$1:Q64)+1,0)</f>
        <v>0</v>
      </c>
      <c r="R65" s="144" t="str">
        <f>IFERROR(INDEX(Расходка[Наименование расходного материала],MATCH(Расходка[№],Поиск_расходки[Индекс1],0)),"")</f>
        <v/>
      </c>
      <c r="S65" s="144" t="str">
        <f>IFERROR(INDEX(Расходка[Наименование расходного материала],MATCH(Расходка[№],Поиск_расходки[Индекс2],0)),"")</f>
        <v/>
      </c>
      <c r="T65" s="144" t="str">
        <f>IFERROR(INDEX(Расходка[Наименование расходного материала],MATCH(Расходка[№],Поиск_расходки[Индекс3],0)),"")</f>
        <v/>
      </c>
      <c r="U65" s="144" t="str">
        <f>IFERROR(INDEX(Расходка[Наименование расходного материала],MATCH(Расходка[№],Поиск_расходки[Индекс4],0)),"")</f>
        <v/>
      </c>
      <c r="V65" s="144" t="str">
        <f>IFERROR(INDEX(Расходка[Наименование расходного материала],MATCH(Расходка[№],Поиск_расходки[Индекс5],0)),"")</f>
        <v/>
      </c>
      <c r="W65" s="144" t="str">
        <f>IFERROR(INDEX(Расходка[Наименование расходного материала],MATCH(Расходка[№],Поиск_расходки[Индекс6],0)),"")</f>
        <v/>
      </c>
      <c r="X65" s="144" t="str">
        <f>IFERROR(INDEX(Расходка[Наименование расходного материала],MATCH(Расходка[№],Поиск_расходки[Индекс7],0)),"")</f>
        <v/>
      </c>
      <c r="Y65" s="144" t="str">
        <f>IFERROR(INDEX(Расходка[Наименование расходного материала],MATCH(Расходка[№],Поиск_расходки[Индекс8],0)),"")</f>
        <v/>
      </c>
      <c r="Z65" s="144" t="str">
        <f>IFERROR(INDEX(Расходка[Наименование расходного материала],MATCH(Расходка[№],Поиск_расходки[Индекс9],0)),"")</f>
        <v/>
      </c>
      <c r="AA65" s="144" t="str">
        <f>IFERROR(INDEX(Расходка[Наименование расходного материала],MATCH(Расходка[№],Поиск_расходки[Индекс10],0)),"")</f>
        <v/>
      </c>
      <c r="AB65" s="144" t="str">
        <f>IFERROR(INDEX(Расходка[Наименование расходного материала],MATCH(Расходка[№],Поиск_расходки[Индекс11],0)),"")</f>
        <v/>
      </c>
      <c r="AC65" s="144" t="str">
        <f>IFERROR(INDEX(Расходка[Наименование расходного материала],MATCH(Расходка[№],Поиск_расходки[Индекс12],0)),"")</f>
        <v/>
      </c>
      <c r="AD65" s="144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426</v>
      </c>
    </row>
    <row r="66" spans="5:33">
      <c r="E66" s="142">
        <f>IF(ISNUMBER(SEARCH('Карта учёта'!$B$13,Расходка[[#This Row],[Наименование расходного материала]])),MAX($E$1:E65)+1,0)</f>
        <v>0</v>
      </c>
      <c r="F66" s="142">
        <f>IF(ISNUMBER(SEARCH('Карта учёта'!$B$14,Расходка[[#This Row],[Наименование расходного материала]])),MAX($F$1:F65)+1,0)</f>
        <v>0</v>
      </c>
      <c r="G66" s="142">
        <f>IF(ISNUMBER(SEARCH('Карта учёта'!$B$15,Расходка[Наименование расходного материала])),MAX($G$1:G65)+1,0)</f>
        <v>0</v>
      </c>
      <c r="H66" s="142">
        <f>IF(ISNUMBER(SEARCH('Карта учёта'!$B$16,Расходка[Наименование расходного материала])),MAX($H$1:H65)+1,0)</f>
        <v>0</v>
      </c>
      <c r="I66" s="142">
        <f>IF(ISNUMBER(SEARCH('Карта учёта'!$B$17,Расходка[Наименование расходного материала])),MAX($I$1:I65)+1,0)</f>
        <v>0</v>
      </c>
      <c r="J66" s="142">
        <f>IF(ISNUMBER(SEARCH('Карта учёта'!$B$18,Расходка[Наименование расходного материала])),MAX($J$1:J65)+1,0)</f>
        <v>0</v>
      </c>
      <c r="K66" s="142">
        <f>IF(ISNUMBER(SEARCH('Карта учёта'!$B$19,Расходка[Наименование расходного материала])),MAX($K$1:K65)+1,0)</f>
        <v>0</v>
      </c>
      <c r="L66" s="142">
        <f>IF(ISNUMBER(SEARCH('Карта учёта'!$B$20,Расходка[Наименование расходного материала])),MAX($L$1:L65)+1,0)</f>
        <v>0</v>
      </c>
      <c r="M66" s="142">
        <f>IF(ISNUMBER(SEARCH('Карта учёта'!$B$21,Расходка[Наименование расходного материала])),MAX($M$1:M65)+1,0)</f>
        <v>0</v>
      </c>
      <c r="N66" s="142">
        <f>IF(ISNUMBER(SEARCH('Карта учёта'!$B$22,Расходка[Наименование расходного материала])),MAX($N$1:N65)+1,0)</f>
        <v>0</v>
      </c>
      <c r="O66" s="142">
        <f>IF(ISNUMBER(SEARCH('Карта учёта'!$B$23,Расходка[Наименование расходного материала])),MAX($O$1:O65)+1,0)</f>
        <v>0</v>
      </c>
      <c r="P66" s="142">
        <f>IF(ISNUMBER(SEARCH('Карта учёта'!$B$24,Расходка[Наименование расходного материала])),MAX($P$1:P65)+1,0)</f>
        <v>0</v>
      </c>
      <c r="Q66" s="142">
        <f>IF(ISNUMBER(SEARCH('Карта учёта'!$B$25,Расходка[Наименование расходного материала])),MAX($Q$1:Q65)+1,0)</f>
        <v>0</v>
      </c>
      <c r="R66" s="144" t="str">
        <f>IFERROR(INDEX(Расходка[Наименование расходного материала],MATCH(Расходка[№],Поиск_расходки[Индекс1],0)),"")</f>
        <v/>
      </c>
      <c r="S66" s="144" t="str">
        <f>IFERROR(INDEX(Расходка[Наименование расходного материала],MATCH(Расходка[№],Поиск_расходки[Индекс2],0)),"")</f>
        <v/>
      </c>
      <c r="T66" s="144" t="str">
        <f>IFERROR(INDEX(Расходка[Наименование расходного материала],MATCH(Расходка[№],Поиск_расходки[Индекс3],0)),"")</f>
        <v/>
      </c>
      <c r="U66" s="144" t="str">
        <f>IFERROR(INDEX(Расходка[Наименование расходного материала],MATCH(Расходка[№],Поиск_расходки[Индекс4],0)),"")</f>
        <v/>
      </c>
      <c r="V66" s="144" t="str">
        <f>IFERROR(INDEX(Расходка[Наименование расходного материала],MATCH(Расходка[№],Поиск_расходки[Индекс5],0)),"")</f>
        <v/>
      </c>
      <c r="W66" s="144" t="str">
        <f>IFERROR(INDEX(Расходка[Наименование расходного материала],MATCH(Расходка[№],Поиск_расходки[Индекс6],0)),"")</f>
        <v/>
      </c>
      <c r="X66" s="144" t="str">
        <f>IFERROR(INDEX(Расходка[Наименование расходного материала],MATCH(Расходка[№],Поиск_расходки[Индекс7],0)),"")</f>
        <v/>
      </c>
      <c r="Y66" s="144" t="str">
        <f>IFERROR(INDEX(Расходка[Наименование расходного материала],MATCH(Расходка[№],Поиск_расходки[Индекс8],0)),"")</f>
        <v/>
      </c>
      <c r="Z66" s="144" t="str">
        <f>IFERROR(INDEX(Расходка[Наименование расходного материала],MATCH(Расходка[№],Поиск_расходки[Индекс9],0)),"")</f>
        <v/>
      </c>
      <c r="AA66" s="144" t="str">
        <f>IFERROR(INDEX(Расходка[Наименование расходного материала],MATCH(Расходка[№],Поиск_расходки[Индекс10],0)),"")</f>
        <v/>
      </c>
      <c r="AB66" s="144" t="str">
        <f>IFERROR(INDEX(Расходка[Наименование расходного материала],MATCH(Расходка[№],Поиск_расходки[Индекс11],0)),"")</f>
        <v/>
      </c>
      <c r="AC66" s="144" t="str">
        <f>IFERROR(INDEX(Расходка[Наименование расходного материала],MATCH(Расходка[№],Поиск_расходки[Индекс12],0)),"")</f>
        <v/>
      </c>
      <c r="AD66" s="144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177</v>
      </c>
    </row>
    <row r="67" spans="5:33">
      <c r="AF67" s="4" t="s">
        <v>6</v>
      </c>
      <c r="AG67" s="4" t="s">
        <v>431</v>
      </c>
    </row>
    <row r="68" spans="5:33">
      <c r="AF68" s="4" t="s">
        <v>6</v>
      </c>
      <c r="AG68" s="4" t="s">
        <v>178</v>
      </c>
    </row>
    <row r="69" spans="5:33">
      <c r="AF69" s="4" t="s">
        <v>6</v>
      </c>
      <c r="AG69" s="4" t="s">
        <v>179</v>
      </c>
    </row>
    <row r="70" spans="5:33">
      <c r="AF70" s="4" t="s">
        <v>6</v>
      </c>
      <c r="AG70" s="4" t="s">
        <v>186</v>
      </c>
    </row>
    <row r="71" spans="5:33">
      <c r="AF71" s="4" t="s">
        <v>6</v>
      </c>
      <c r="AG71" s="4" t="s">
        <v>116</v>
      </c>
    </row>
    <row r="72" spans="5:33">
      <c r="AF72" s="4" t="s">
        <v>6</v>
      </c>
      <c r="AG72" s="4" t="s">
        <v>117</v>
      </c>
    </row>
    <row r="73" spans="5:33">
      <c r="AF73" s="4" t="s">
        <v>6</v>
      </c>
      <c r="AG73" s="4" t="s">
        <v>180</v>
      </c>
    </row>
    <row r="74" spans="5:33">
      <c r="AF74" s="4" t="s">
        <v>6</v>
      </c>
      <c r="AG74" s="4" t="s">
        <v>181</v>
      </c>
    </row>
    <row r="75" spans="5:33">
      <c r="AF75" s="4" t="s">
        <v>6</v>
      </c>
      <c r="AG75" s="4" t="s">
        <v>182</v>
      </c>
    </row>
    <row r="76" spans="5:33">
      <c r="AF76" s="4" t="s">
        <v>6</v>
      </c>
      <c r="AG76" s="4" t="s">
        <v>183</v>
      </c>
    </row>
    <row r="77" spans="5:33">
      <c r="AF77" s="4" t="s">
        <v>6</v>
      </c>
      <c r="AG77" s="4" t="s">
        <v>184</v>
      </c>
    </row>
    <row r="78" spans="5:33">
      <c r="AF78" s="4" t="s">
        <v>6</v>
      </c>
      <c r="AG78" s="4" t="s">
        <v>185</v>
      </c>
    </row>
    <row r="79" spans="5:33">
      <c r="AF79" s="4" t="s">
        <v>6</v>
      </c>
      <c r="AG79" s="4" t="s">
        <v>371</v>
      </c>
    </row>
    <row r="80" spans="5:33">
      <c r="AF80" s="4" t="s">
        <v>6</v>
      </c>
      <c r="AG80" s="4" t="s">
        <v>120</v>
      </c>
    </row>
    <row r="81" spans="32:33">
      <c r="AF81" s="4" t="s">
        <v>6</v>
      </c>
      <c r="AG81" s="4" t="s">
        <v>121</v>
      </c>
    </row>
    <row r="82" spans="32:33">
      <c r="AF82" s="4" t="s">
        <v>6</v>
      </c>
      <c r="AG82" s="4" t="s">
        <v>162</v>
      </c>
    </row>
    <row r="83" spans="32:33">
      <c r="AF83" s="4" t="s">
        <v>6</v>
      </c>
      <c r="AG83" s="4" t="s">
        <v>437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63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58"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369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442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441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370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368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445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462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369</v>
      </c>
      <c r="B43" t="s">
        <v>323</v>
      </c>
    </row>
    <row r="44" spans="1:2">
      <c r="A44" t="s">
        <v>369</v>
      </c>
      <c r="B44" t="s">
        <v>324</v>
      </c>
    </row>
    <row r="45" spans="1:2">
      <c r="A45" t="s">
        <v>369</v>
      </c>
      <c r="B45" t="s">
        <v>325</v>
      </c>
    </row>
    <row r="46" spans="1:2">
      <c r="A46" t="s">
        <v>369</v>
      </c>
      <c r="B46" t="s">
        <v>240</v>
      </c>
    </row>
    <row r="47" spans="1:2">
      <c r="A47" t="s">
        <v>369</v>
      </c>
      <c r="B47" t="s">
        <v>321</v>
      </c>
    </row>
    <row r="48" spans="1:2">
      <c r="A48" t="s">
        <v>369</v>
      </c>
      <c r="B48" t="s">
        <v>332</v>
      </c>
    </row>
    <row r="49" spans="1:2">
      <c r="A49" t="s">
        <v>369</v>
      </c>
      <c r="B49" t="s">
        <v>239</v>
      </c>
    </row>
    <row r="50" spans="1:2">
      <c r="A50" t="s">
        <v>369</v>
      </c>
      <c r="B50" t="s">
        <v>322</v>
      </c>
    </row>
    <row r="51" spans="1:2">
      <c r="A51" t="s">
        <v>369</v>
      </c>
      <c r="B51" t="s">
        <v>468</v>
      </c>
    </row>
    <row r="52" spans="1:2">
      <c r="A52" t="s">
        <v>369</v>
      </c>
      <c r="B52" t="s">
        <v>463</v>
      </c>
    </row>
    <row r="53" spans="1:2">
      <c r="A53" t="s">
        <v>233</v>
      </c>
      <c r="B53" t="s">
        <v>206</v>
      </c>
    </row>
    <row r="54" spans="1:2">
      <c r="A54" t="s">
        <v>233</v>
      </c>
      <c r="B54" t="s">
        <v>209</v>
      </c>
    </row>
    <row r="55" spans="1:2">
      <c r="A55" t="s">
        <v>233</v>
      </c>
      <c r="B55" t="s">
        <v>212</v>
      </c>
    </row>
    <row r="56" spans="1:2">
      <c r="A56" t="s">
        <v>233</v>
      </c>
      <c r="B56" t="s">
        <v>215</v>
      </c>
    </row>
    <row r="57" spans="1:2">
      <c r="A57" t="s">
        <v>233</v>
      </c>
      <c r="B57" t="s">
        <v>218</v>
      </c>
    </row>
    <row r="58" spans="1:2">
      <c r="A58" t="s">
        <v>233</v>
      </c>
      <c r="B58" t="s">
        <v>221</v>
      </c>
    </row>
    <row r="59" spans="1:2">
      <c r="A59" t="s">
        <v>233</v>
      </c>
      <c r="B59" t="s">
        <v>226</v>
      </c>
    </row>
    <row r="60" spans="1:2">
      <c r="A60" t="s">
        <v>233</v>
      </c>
      <c r="B60" t="s">
        <v>340</v>
      </c>
    </row>
    <row r="61" spans="1:2">
      <c r="A61" t="s">
        <v>233</v>
      </c>
      <c r="B61" t="s">
        <v>228</v>
      </c>
    </row>
    <row r="62" spans="1:2">
      <c r="A62" t="s">
        <v>233</v>
      </c>
      <c r="B62" t="s">
        <v>229</v>
      </c>
    </row>
    <row r="63" spans="1:2">
      <c r="A63" t="s">
        <v>233</v>
      </c>
      <c r="B63" t="s">
        <v>230</v>
      </c>
    </row>
    <row r="64" spans="1:2">
      <c r="A64" t="s">
        <v>233</v>
      </c>
      <c r="B64" t="s">
        <v>231</v>
      </c>
    </row>
    <row r="65" spans="1:2">
      <c r="A65" t="s">
        <v>233</v>
      </c>
      <c r="B65" t="s">
        <v>203</v>
      </c>
    </row>
    <row r="66" spans="1:2">
      <c r="A66" t="s">
        <v>233</v>
      </c>
      <c r="B66" t="s">
        <v>247</v>
      </c>
    </row>
    <row r="67" spans="1:2">
      <c r="A67" t="s">
        <v>234</v>
      </c>
      <c r="B67" t="s">
        <v>423</v>
      </c>
    </row>
    <row r="68" spans="1:2">
      <c r="A68" t="s">
        <v>234</v>
      </c>
      <c r="B68" t="s">
        <v>205</v>
      </c>
    </row>
    <row r="69" spans="1:2">
      <c r="A69" t="s">
        <v>234</v>
      </c>
      <c r="B69" t="s">
        <v>465</v>
      </c>
    </row>
    <row r="70" spans="1:2">
      <c r="A70" t="s">
        <v>234</v>
      </c>
      <c r="B70" t="s">
        <v>208</v>
      </c>
    </row>
    <row r="71" spans="1:2">
      <c r="A71" t="s">
        <v>234</v>
      </c>
      <c r="B71" t="s">
        <v>202</v>
      </c>
    </row>
    <row r="72" spans="1:2">
      <c r="A72" t="s">
        <v>234</v>
      </c>
      <c r="B72" t="s">
        <v>211</v>
      </c>
    </row>
    <row r="73" spans="1:2">
      <c r="A73" t="s">
        <v>234</v>
      </c>
      <c r="B73" t="s">
        <v>214</v>
      </c>
    </row>
    <row r="74" spans="1:2">
      <c r="A74" t="s">
        <v>234</v>
      </c>
      <c r="B74" t="s">
        <v>217</v>
      </c>
    </row>
    <row r="75" spans="1:2">
      <c r="A75" t="s">
        <v>234</v>
      </c>
      <c r="B75" t="s">
        <v>220</v>
      </c>
    </row>
    <row r="76" spans="1:2">
      <c r="A76" t="s">
        <v>234</v>
      </c>
      <c r="B76" t="s">
        <v>223</v>
      </c>
    </row>
    <row r="77" spans="1:2">
      <c r="A77" t="s">
        <v>234</v>
      </c>
      <c r="B77" t="s">
        <v>225</v>
      </c>
    </row>
    <row r="78" spans="1:2">
      <c r="A78" t="s">
        <v>246</v>
      </c>
      <c r="B78" t="s">
        <v>204</v>
      </c>
    </row>
    <row r="79" spans="1:2">
      <c r="A79" t="s">
        <v>246</v>
      </c>
      <c r="B79" t="s">
        <v>339</v>
      </c>
    </row>
    <row r="80" spans="1:2">
      <c r="A80" t="s">
        <v>246</v>
      </c>
      <c r="B80" t="s">
        <v>207</v>
      </c>
    </row>
    <row r="81" spans="1:2">
      <c r="A81" t="s">
        <v>246</v>
      </c>
      <c r="B81" t="s">
        <v>210</v>
      </c>
    </row>
    <row r="82" spans="1:2">
      <c r="A82" t="s">
        <v>246</v>
      </c>
      <c r="B82" t="s">
        <v>213</v>
      </c>
    </row>
    <row r="83" spans="1:2">
      <c r="A83" t="s">
        <v>246</v>
      </c>
      <c r="B83" t="s">
        <v>216</v>
      </c>
    </row>
    <row r="84" spans="1:2">
      <c r="A84" t="s">
        <v>246</v>
      </c>
      <c r="B84" t="s">
        <v>222</v>
      </c>
    </row>
    <row r="85" spans="1:2">
      <c r="A85" t="s">
        <v>246</v>
      </c>
      <c r="B85" t="s">
        <v>219</v>
      </c>
    </row>
    <row r="86" spans="1:2">
      <c r="A86" t="s">
        <v>246</v>
      </c>
      <c r="B86" t="s">
        <v>224</v>
      </c>
    </row>
    <row r="87" spans="1:2">
      <c r="A87" t="s">
        <v>246</v>
      </c>
      <c r="B87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2023-02-09T20:09:26Z</cp:lastPrinted>
  <dcterms:created xsi:type="dcterms:W3CDTF">2015-06-05T18:19:34Z</dcterms:created>
  <dcterms:modified xsi:type="dcterms:W3CDTF">2023-02-09T20:10:25Z</dcterms:modified>
</cp:coreProperties>
</file>