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2\24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M51" i="1"/>
  <c r="M52" i="1" s="1"/>
  <c r="M53" i="1" s="1"/>
  <c r="L50" i="1"/>
  <c r="T29" i="1" l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<sst xmlns="http://schemas.openxmlformats.org/spreadsheetml/2006/main" count="813" uniqueCount="505">
  <si>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</si>
  <si>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</si>
  <si>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</si>
  <si>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</si>
  <si>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</si>
  <si>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</si>
  <si>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</si>
  <si>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</si>
  <si>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</si>
  <si>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</si>
  <si>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</si>
  <si>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</si>
  <si>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</si>
  <si>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</si>
  <si>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</si>
  <si>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</si>
  <si>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</si>
  <si>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</si>
  <si>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</si>
  <si>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</si>
  <si>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</si>
  <si>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</si>
  <si>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</si>
  <si>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</si>
  <si>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</si>
  <si>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</si>
  <si>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</si>
  <si>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</si>
  <si>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</si>
  <si>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</si>
  <si>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</si>
  <si>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</si>
  <si>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</si>
  <si>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</si>
  <si>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</si>
  <si>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</si>
  <si>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</si>
  <si>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</si>
  <si>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</si>
  <si>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</si>
  <si>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</si>
  <si>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</si>
  <si>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</si>
  <si>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</si>
  <si>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</si>
  <si>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</si>
  <si>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</si>
  <si>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</si>
  <si>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</si>
  <si>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</si>
  <si>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</si>
  <si>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</si>
  <si>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</si>
  <si>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</si>
  <si>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</si>
  <si>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</si>
  <si>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</si>
  <si>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</si>
  <si>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</si>
  <si>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</si>
  <si>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</si>
  <si>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</si>
  <si>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</si>
  <si>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</si>
  <si>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</si>
  <si>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</si>
  <si>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</si>
  <si>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</si>
  <si>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</si>
  <si>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</si>
  <si>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</si>
  <si>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</si>
  <si>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</si>
  <si>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</si>
  <si>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</si>
  <si>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</si>
  <si>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</si>
  <si>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</si>
  <si>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</si>
  <si>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</si>
  <si>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</si>
  <si>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</si>
  <si>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</si>
  <si>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</si>
  <si>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</si>
  <si>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</si>
  <si>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</si>
  <si>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</si>
  <si>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</si>
  <si>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</si>
  <si>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</si>
  <si>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</si>
  <si>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</si>
  <si>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</si>
  <si>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</si>
  <si>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</si>
  <si>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</si>
  <si>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</si>
  <si>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</si>
  <si>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</si>
  <si>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</si>
  <si>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</si>
  <si>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</si>
  <si>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</si>
  <si>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</si>
  <si>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</si>
  <si>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</si>
  <si>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</si>
  <si>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</si>
  <si>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</si>
  <si>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</si>
  <si>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</si>
  <si>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</si>
  <si>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</si>
  <si>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</si>
  <si>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</si>
  <si>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</si>
  <si>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</si>
  <si>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</si>
  <si>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</si>
  <si>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</si>
  <si>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</si>
  <si>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</si>
  <si>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</si>
  <si>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</si>
  <si>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</si>
  <si>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</si>
  <si>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</si>
  <si>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</si>
  <si>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</si>
  <si>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</si>
  <si>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</si>
  <si>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</si>
  <si>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</si>
  <si>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</si>
  <si>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</si>
  <si>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</si>
  <si>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</si>
  <si>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</si>
  <si>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</si>
  <si>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</si>
  <si>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</si>
  <si>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</si>
  <si>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</si>
  <si>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</si>
  <si>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</si>
  <si>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</si>
  <si>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</si>
  <si>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</si>
  <si>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</si>
  <si>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</si>
  <si>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</si>
  <si>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</si>
  <si>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</si>
  <si>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</si>
  <si>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</si>
  <si>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</si>
  <si>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</si>
  <si>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</si>
  <si>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</si>
  <si>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</si>
  <si>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</si>
  <si>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</si>
  <si>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</si>
  <si>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</si>
  <si>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</si>
  <si>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</si>
  <si>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</si>
  <si>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</si>
  <si>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</si>
  <si>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</si>
  <si>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</si>
  <si>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</si>
  <si>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</si>
  <si>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</si>
  <si>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</si>
  <si>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</si>
  <si>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</si>
  <si>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</si>
  <si>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</si>
  <si>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</si>
  <si>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</si>
  <si>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</si>
  <si>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</si>
  <si>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</si>
  <si>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</si>
  <si>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</si>
  <si>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</si>
  <si>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</si>
  <si>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</si>
  <si>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</si>
  <si>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</si>
  <si>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</si>
  <si>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</si>
  <si>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</si>
  <si>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</si>
  <si>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</si>
  <si>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</si>
  <si>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</si>
  <si>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</si>
  <si>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</si>
  <si>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</si>
  <si>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</si>
  <si>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</si>
  <si>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</si>
  <si>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</si>
  <si>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</si>
  <si>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</si>
  <si>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</si>
  <si>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</si>
  <si>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</si>
  <si>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</si>
  <si>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</si>
  <si>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</si>
  <si>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</si>
  <si>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</si>
  <si>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</si>
  <si>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</si>
  <si>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</si>
  <si>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</si>
  <si>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</si>
  <si>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</si>
  <si>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</si>
  <si>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</si>
  <si>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</si>
  <si>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</si>
  <si>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</si>
  <si>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</si>
  <si>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</si>
  <si>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</si>
  <si>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</si>
  <si>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</si>
  <si>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</si>
  <si>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</si>
  <si>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</si>
  <si>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</si>
  <si>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</si>
  <si>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</si>
  <si>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</si>
  <si>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</si>
  <si>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</si>
  <si>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</si>
  <si>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</si>
  <si>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</si>
  <si>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</si>
  <si>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</si>
  <si>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</si>
  <si>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</si>
  <si>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</si>
  <si>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</si>
  <si>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</si>
  <si>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</si>
  <si>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</si>
  <si>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</si>
  <si>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</si>
  <si>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</si>
  <si>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</si>
  <si>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</si>
  <si>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</si>
  <si>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</si>
  <si>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</si>
  <si>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</si>
  <si>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</si>
  <si>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</si>
  <si>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</si>
  <si>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</si>
  <si>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</si>
  <si>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</si>
  <si>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</si>
  <si>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</si>
  <si>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</si>
  <si>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</si>
  <si>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</si>
  <si>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</si>
  <si>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</si>
  <si>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</si>
  <si>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</si>
  <si>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</si>
  <si>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</si>
  <si>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</si>
  <si>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</si>
  <si>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</si>
  <si>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</si>
  <si>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</si>
  <si>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</si>
  <si>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</si>
  <si>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</si>
  <si>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</si>
  <si>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</si>
  <si>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</si>
  <si>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</si>
  <si>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</si>
  <si>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</si>
  <si>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</si>
  <si>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</si>
  <si>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</si>
  <si>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</si>
  <si>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</si>
  <si>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</si>
  <si>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</si>
  <si>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</si>
  <si>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</si>
  <si>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</si>
  <si>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</si>
  <si>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</si>
  <si>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</si>
  <si>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</si>
  <si>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</si>
  <si>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</si>
  <si>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</si>
  <si>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</si>
  <si>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</si>
  <si>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</si>
  <si>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</si>
  <si>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</si>
  <si>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</si>
  <si>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</si>
  <si>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</si>
  <si>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</si>
  <si>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</si>
  <si>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</si>
  <si>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</si>
  <si>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</si>
  <si>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</si>
  <si>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</si>
  <si>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</si>
  <si>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</si>
  <si>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</si>
  <si>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</si>
  <si>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</si>
  <si>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</si>
  <si>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</si>
  <si>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</si>
  <si>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</si>
  <si>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</si>
  <si>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</si>
  <si>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</si>
  <si>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</si>
  <si>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</si>
  <si>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</si>
  <si>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</si>
  <si>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</si>
  <si>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</si>
  <si>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</si>
  <si>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</si>
  <si>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</si>
  <si>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</si>
  <si>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</si>
  <si>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</si>
  <si>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</si>
  <si>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</si>
  <si>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</si>
  <si>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</si>
  <si>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</si>
  <si>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</si>
  <si>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</si>
  <si>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</si>
  <si>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</si>
  <si>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</si>
  <si>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</si>
  <si>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</si>
  <si>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</si>
  <si>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</si>
  <si>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</si>
  <si>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</si>
  <si>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</si>
  <si>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</si>
  <si>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</si>
  <si>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</si>
  <si>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</si>
  <si>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</si>
  <si>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</si>
  <si>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</si>
  <si>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</si>
  <si>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</si>
  <si>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</si>
  <si>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</si>
  <si>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</si>
  <si>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</si>
  <si>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</si>
  <si>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</si>
  <si>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</si>
  <si>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</si>
  <si>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</si>
  <si>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</si>
  <si>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</si>
  <si>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</si>
  <si>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</si>
  <si>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</si>
  <si>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</si>
  <si>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</si>
  <si>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</si>
  <si>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</si>
  <si>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</si>
  <si>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</si>
  <si>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</si>
  <si>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</si>
  <si>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</si>
  <si>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</si>
  <si>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</si>
  <si>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</si>
  <si>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</si>
  <si>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</si>
  <si>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</si>
  <si>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</si>
  <si>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</si>
  <si>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</si>
  <si>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</si>
  <si>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</si>
  <si>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</si>
  <si>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</si>
  <si>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</si>
  <si>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</si>
  <si>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</si>
  <si>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</si>
  <si>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</si>
  <si>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</si>
  <si>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</si>
  <si>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</si>
  <si>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</si>
  <si>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</si>
  <si>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</si>
  <si>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</si>
  <si>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</si>
  <si>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</si>
  <si>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</si>
  <si>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</si>
  <si>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</si>
  <si>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</si>
  <si>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</si>
  <si>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</si>
  <si>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</si>
  <si>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</si>
  <si>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</si>
  <si>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</si>
  <si>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</si>
  <si>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</si>
  <si>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</si>
  <si>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</si>
  <si>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</si>
  <si>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</si>
  <si>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</si>
  <si>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</si>
  <si>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</si>
  <si>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</si>
  <si>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</si>
  <si>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</si>
  <si>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</si>
  <si>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</si>
  <si>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</si>
  <si>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</si>
  <si>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</si>
  <si>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</si>
  <si>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</si>
  <si>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</si>
  <si>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</si>
  <si>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</si>
  <si>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</si>
  <si>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</si>
  <si>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</si>
  <si>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</si>
  <si>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</si>
  <si>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</si>
  <si>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</si>
  <si>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</si>
  <si>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</si>
  <si>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</si>
  <si>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</si>
  <si>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</si>
  <si>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</si>
  <si>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</si>
  <si>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</si>
  <si>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</si>
  <si>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</si>
  <si>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</si>
  <si>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</si>
  <si>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</si>
  <si>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</si>
  <si>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</si>
  <si>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</si>
  <si>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</si>
  <si>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</si>
  <si>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</si>
  <si>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</si>
  <si>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</si>
  <si>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</si>
  <si>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</si>
  <si>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</si>
  <si>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</si>
  <si>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</si>
  <si>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</si>
  <si>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150 ml</t>
  </si>
  <si>
    <r>
      <rPr>
        <sz val="11"/>
        <color theme="1"/>
        <rFont val="Calibri"/>
        <family val="2"/>
        <charset val="204"/>
        <scheme val="minor"/>
      </rPr>
      <t>1.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</si>
  <si>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4.0 - 28</t>
  </si>
  <si>
    <t>2.75 - 24</t>
  </si>
  <si>
    <t>1.5 - 12</t>
  </si>
  <si>
    <t>10:12</t>
  </si>
  <si>
    <t>Правый</t>
  </si>
  <si>
    <t>кальциноз, проходим, неровности контуров.</t>
  </si>
  <si>
    <t>Суетенков А.В.</t>
  </si>
  <si>
    <t xml:space="preserve">субокклюзирующий стеноз проксимального сегмента, диффузные изменения среднего и дистального сегментов со стенозами 60%. Антеградный кровоток по ПНА ближе к TIMI III. ИМА: диффузный стеноз проксимального сегмента 70%. Антеградный кровоток TIMI III. </t>
  </si>
  <si>
    <t xml:space="preserve">стеноз проксимального сегмента 90% (больше данных бассейн гипоплазирован).  Антеградный кровоток TIMI III. </t>
  </si>
  <si>
    <t>хроническая тотальная окклюзия на уровне проксимального сегмента. Слабые внутрисистемные коллатерали в средний сегмент. Выраженные коллатерали с ретроградным заполнением ЗМЖВ и ЗБВ преимущественно из ЛЖВ бассейна ОА+СВ ПНА. Антеградный кровоток TIMI 0.</t>
  </si>
  <si>
    <t>С учётом клинических данных совместно с деж.кардиологом принято решение  о выполнении экстренной реваскуляризации бассейна ПНА</t>
  </si>
  <si>
    <t>Устье ствола ЛКА катетеризировано проводниковым катетером Launcher EBU 3,5 6Fr. Коронарный проводник Fielder заведен в дистальный сегмент ПНА. Предилатация значимого стеноза проксимального сегмента ПНА выполнено БК Колибри 2.5-15, давлением 14 атм. В зону проксимального  сегмента  имплантирован DES, NanoMed 3,0-32 мм, давлением 16 атм. На контрольных съемках стент раскрыт удовлетворительно, признаков диссекций, тромбоза нет,  Антеградный кровоток TIMI III. Ангиографический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</si>
</sst>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6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L41" sqref="L4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11" t="s">
        <v>276</v>
      </c>
      <c r="B6" s="212"/>
      <c r="C6" s="212"/>
      <c r="D6" s="212"/>
      <c r="E6" s="212"/>
      <c r="F6" s="212"/>
      <c r="G6" s="212"/>
      <c r="H6" s="21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44982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5.5555555555555552E-2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6.25E-2</v>
      </c>
      <c r="C10" s="61"/>
      <c r="D10" s="116" t="s">
        <v>235</v>
      </c>
      <c r="E10" s="112"/>
      <c r="F10" s="112"/>
      <c r="G10" s="29" t="s">
        <v>247</v>
      </c>
      <c r="H10" s="31"/>
    </row>
    <row r="11" spans="1:8" ht="18" thickTop="1" thickBot="1">
      <c r="A11" s="106" t="s">
        <v>255</v>
      </c>
      <c r="B11" s="107" t="s">
        <v>499</v>
      </c>
      <c r="C11" s="62"/>
      <c r="D11" s="116" t="s">
        <v>232</v>
      </c>
      <c r="E11" s="112"/>
      <c r="F11" s="112"/>
      <c r="G11" s="29" t="s">
        <v>370</v>
      </c>
      <c r="H11" s="31"/>
    </row>
    <row r="12" spans="1:8" ht="16.5" thickTop="1">
      <c r="A12" s="97" t="s">
        <v>8</v>
      </c>
      <c r="B12" s="98">
        <v>22805</v>
      </c>
      <c r="C12" s="63"/>
      <c r="D12" s="116" t="s">
        <v>369</v>
      </c>
      <c r="E12" s="112"/>
      <c r="F12" s="112"/>
      <c r="G12" s="29" t="s">
        <v>468</v>
      </c>
      <c r="H12" s="31"/>
    </row>
    <row r="13" spans="1:8" ht="15.75">
      <c r="A13" s="20" t="s">
        <v>10</v>
      </c>
      <c r="B13" s="35">
        <f>DATEDIF(B12,B8,"y")</f>
        <v>60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3132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496</v>
      </c>
      <c r="H16" s="117">
        <v>985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497</v>
      </c>
      <c r="C18" s="18"/>
      <c r="D18" s="33" t="s">
        <v>273</v>
      </c>
      <c r="E18" s="33"/>
      <c r="F18" s="33"/>
      <c r="G18" s="101" t="s">
        <v>252</v>
      </c>
      <c r="H18" s="102" t="s">
        <v>466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4" t="s">
        <v>498</v>
      </c>
      <c r="C20" s="215"/>
      <c r="D20" s="215"/>
      <c r="E20" s="215"/>
      <c r="F20" s="215"/>
      <c r="G20" s="215"/>
      <c r="H20" s="216"/>
    </row>
    <row r="21" spans="1:8">
      <c r="A21" s="66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67" t="s">
        <v>334</v>
      </c>
      <c r="B22" s="219" t="s">
        <v>500</v>
      </c>
      <c r="C22" s="219"/>
      <c r="D22" s="219"/>
      <c r="E22" s="219"/>
      <c r="F22" s="219"/>
      <c r="G22" s="219"/>
      <c r="H22" s="220"/>
    </row>
    <row r="23" spans="1:8" ht="14.45" customHeight="1">
      <c r="A23" s="43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8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43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5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67" t="s">
        <v>335</v>
      </c>
      <c r="B27" s="219" t="s">
        <v>501</v>
      </c>
      <c r="C27" s="219"/>
      <c r="D27" s="219"/>
      <c r="E27" s="219"/>
      <c r="F27" s="219"/>
      <c r="G27" s="219"/>
      <c r="H27" s="220"/>
    </row>
    <row r="28" spans="1:8" ht="15.6" customHeight="1">
      <c r="A28" s="43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43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7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8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67" t="s">
        <v>336</v>
      </c>
      <c r="B32" s="219" t="s">
        <v>502</v>
      </c>
      <c r="C32" s="219"/>
      <c r="D32" s="219"/>
      <c r="E32" s="219"/>
      <c r="F32" s="219"/>
      <c r="G32" s="219"/>
      <c r="H32" s="220"/>
    </row>
    <row r="33" spans="1:8" ht="14.45" customHeight="1">
      <c r="A33" s="43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43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43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151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43"/>
      <c r="B37" s="146"/>
      <c r="C37" s="18"/>
      <c r="D37" s="207" t="str">
        <f>IF($A$6=Вмешательства!$D$3,Вмешательства!$N$2,"")</f>
        <v/>
      </c>
      <c r="E37" s="207"/>
      <c r="F37" s="147"/>
      <c r="G37" s="147"/>
      <c r="H37" s="152"/>
    </row>
    <row r="38" spans="1:8" ht="14.45" customHeight="1">
      <c r="A38" s="43"/>
      <c r="B38" s="146"/>
      <c r="C38" s="153"/>
      <c r="D38" s="208"/>
      <c r="E38" s="209"/>
      <c r="F38" s="209"/>
      <c r="G38" s="209"/>
      <c r="H38" s="210"/>
    </row>
    <row r="39" spans="1:8" ht="14.45" customHeight="1">
      <c r="A39" s="40"/>
      <c r="B39" s="147"/>
      <c r="C39" s="153"/>
      <c r="D39" s="209"/>
      <c r="E39" s="209"/>
      <c r="F39" s="209"/>
      <c r="G39" s="209"/>
      <c r="H39" s="210"/>
    </row>
    <row r="40" spans="1:8" ht="14.45" customHeight="1">
      <c r="A40" s="40"/>
      <c r="B40" s="147"/>
      <c r="C40" s="153"/>
      <c r="D40" s="209"/>
      <c r="E40" s="209"/>
      <c r="F40" s="209"/>
      <c r="G40" s="209"/>
      <c r="H40" s="210"/>
    </row>
    <row r="41" spans="1:8" ht="14.45" customHeight="1">
      <c r="A41" s="40"/>
      <c r="B41" s="147"/>
      <c r="C41" s="153"/>
      <c r="D41" s="209"/>
      <c r="E41" s="209"/>
      <c r="F41" s="209"/>
      <c r="G41" s="209"/>
      <c r="H41" s="210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4" t="s">
        <v>503</v>
      </c>
      <c r="E43" s="205"/>
      <c r="F43" s="205"/>
      <c r="G43" s="205"/>
      <c r="H43" s="206"/>
    </row>
    <row r="44" spans="1:8" ht="14.45" customHeight="1">
      <c r="A44" s="40"/>
      <c r="B44" s="147"/>
      <c r="C44" s="155"/>
      <c r="D44" s="205"/>
      <c r="E44" s="205"/>
      <c r="F44" s="205"/>
      <c r="G44" s="205"/>
      <c r="H44" s="206"/>
    </row>
    <row r="45" spans="1:8" ht="14.45" customHeight="1">
      <c r="A45" s="40"/>
      <c r="B45" s="147"/>
      <c r="C45" s="155"/>
      <c r="D45" s="205"/>
      <c r="E45" s="205"/>
      <c r="F45" s="205"/>
      <c r="G45" s="205"/>
      <c r="H45" s="206"/>
    </row>
    <row r="46" spans="1:8">
      <c r="A46" s="40"/>
      <c r="B46" s="147"/>
      <c r="C46" s="155"/>
      <c r="D46" s="205"/>
      <c r="E46" s="205"/>
      <c r="F46" s="205"/>
      <c r="G46" s="205"/>
      <c r="H46" s="206"/>
    </row>
    <row r="47" spans="1:8">
      <c r="A47" s="43"/>
      <c r="B47" s="18"/>
      <c r="C47" s="155"/>
      <c r="D47" s="205"/>
      <c r="E47" s="205"/>
      <c r="F47" s="205"/>
      <c r="G47" s="205"/>
      <c r="H47" s="206"/>
    </row>
    <row r="48" spans="1:8">
      <c r="A48" s="43"/>
      <c r="B48" s="18"/>
      <c r="C48" s="155"/>
      <c r="D48" s="205"/>
      <c r="E48" s="205"/>
      <c r="F48" s="205"/>
      <c r="G48" s="205"/>
      <c r="H48" s="206"/>
    </row>
    <row r="49" spans="1:13">
      <c r="A49" s="45"/>
      <c r="B49" s="36"/>
      <c r="C49" s="156"/>
      <c r="D49" s="205"/>
      <c r="E49" s="205"/>
      <c r="F49" s="205"/>
      <c r="G49" s="205"/>
      <c r="H49" s="206"/>
    </row>
    <row r="50" spans="1:13">
      <c r="A50" s="43"/>
      <c r="B50" s="18"/>
      <c r="C50" s="18"/>
      <c r="D50" s="205"/>
      <c r="E50" s="205"/>
      <c r="F50" s="205"/>
      <c r="G50" s="205"/>
      <c r="H50" s="206"/>
      <c r="M50" t="s">
        <v>274</v>
      </c>
    </row>
    <row r="51" spans="1:13">
      <c r="A51" s="70" t="s">
        <v>267</v>
      </c>
      <c r="B51" s="71" t="s">
        <v>490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4" zoomScaleNormal="100" zoomScaleSheetLayoutView="100" zoomScalePageLayoutView="90" workbookViewId="0">
      <selection activeCell="J28" sqref="J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5" t="s">
        <v>271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4" t="s">
        <v>284</v>
      </c>
      <c r="D8" s="234"/>
      <c r="E8" s="234"/>
      <c r="F8" s="83">
        <v>1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34"/>
      <c r="D9" s="234"/>
      <c r="E9" s="234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34"/>
      <c r="D10" s="234"/>
      <c r="E10" s="23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44982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6.25E-2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0.10416666666666667</v>
      </c>
      <c r="C14" s="63"/>
      <c r="D14" s="116" t="s">
        <v>235</v>
      </c>
      <c r="E14" s="112"/>
      <c r="F14" s="112"/>
      <c r="G14" s="96" t="str">
        <f>КАГ!G10</f>
        <v>Щербакова С.М.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Суетенков А.В.</v>
      </c>
      <c r="C15" s="18"/>
      <c r="D15" s="116" t="s">
        <v>232</v>
      </c>
      <c r="E15" s="112"/>
      <c r="F15" s="112"/>
      <c r="G15" s="96" t="str">
        <f>КАГ!G11</f>
        <v>Бородкина С.А.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22805</v>
      </c>
      <c r="C16" s="18"/>
      <c r="D16" s="116" t="s">
        <v>369</v>
      </c>
      <c r="E16" s="112"/>
      <c r="F16" s="112"/>
      <c r="G16" s="96" t="str">
        <f>КАГ!G12</f>
        <v>Фисура О.И.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60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3132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10:12</v>
      </c>
      <c r="H20" s="118">
        <f>КАГ!H16</f>
        <v>985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41" t="s">
        <v>504</v>
      </c>
      <c r="B23" s="242"/>
      <c r="C23" s="242"/>
      <c r="D23" s="242"/>
      <c r="E23" s="242"/>
      <c r="F23" s="242"/>
      <c r="G23" s="242"/>
      <c r="H23" s="243"/>
    </row>
    <row r="24" spans="1:8" ht="14.45" customHeight="1">
      <c r="A24" s="244"/>
      <c r="B24" s="242"/>
      <c r="C24" s="242"/>
      <c r="D24" s="242"/>
      <c r="E24" s="242"/>
      <c r="F24" s="242"/>
      <c r="G24" s="242"/>
      <c r="H24" s="243"/>
    </row>
    <row r="25" spans="1:8" ht="14.45" customHeight="1">
      <c r="A25" s="244"/>
      <c r="B25" s="242"/>
      <c r="C25" s="242"/>
      <c r="D25" s="242"/>
      <c r="E25" s="242"/>
      <c r="F25" s="242"/>
      <c r="G25" s="242"/>
      <c r="H25" s="243"/>
    </row>
    <row r="26" spans="1:8" ht="14.45" customHeight="1">
      <c r="A26" s="244"/>
      <c r="B26" s="242"/>
      <c r="C26" s="242"/>
      <c r="D26" s="242"/>
      <c r="E26" s="242"/>
      <c r="F26" s="242"/>
      <c r="G26" s="242"/>
      <c r="H26" s="243"/>
    </row>
    <row r="27" spans="1:8" ht="14.45" customHeight="1">
      <c r="A27" s="244"/>
      <c r="B27" s="242"/>
      <c r="C27" s="242"/>
      <c r="D27" s="242"/>
      <c r="E27" s="242"/>
      <c r="F27" s="242"/>
      <c r="G27" s="242"/>
      <c r="H27" s="243"/>
    </row>
    <row r="28" spans="1:8" ht="14.45" customHeight="1">
      <c r="A28" s="244"/>
      <c r="B28" s="242"/>
      <c r="C28" s="242"/>
      <c r="D28" s="242"/>
      <c r="E28" s="242"/>
      <c r="F28" s="242"/>
      <c r="G28" s="242"/>
      <c r="H28" s="243"/>
    </row>
    <row r="29" spans="1:8" ht="14.45" customHeight="1">
      <c r="A29" s="244"/>
      <c r="B29" s="242"/>
      <c r="C29" s="242"/>
      <c r="D29" s="242"/>
      <c r="E29" s="242"/>
      <c r="F29" s="242"/>
      <c r="G29" s="242"/>
      <c r="H29" s="243"/>
    </row>
    <row r="30" spans="1:8" ht="14.45" customHeight="1">
      <c r="A30" s="244"/>
      <c r="B30" s="242"/>
      <c r="C30" s="242"/>
      <c r="D30" s="242"/>
      <c r="E30" s="242"/>
      <c r="F30" s="242"/>
      <c r="G30" s="242"/>
      <c r="H30" s="243"/>
    </row>
    <row r="31" spans="1:8" ht="14.45" customHeight="1">
      <c r="A31" s="244"/>
      <c r="B31" s="242"/>
      <c r="C31" s="242"/>
      <c r="D31" s="242"/>
      <c r="E31" s="242"/>
      <c r="F31" s="242"/>
      <c r="G31" s="242"/>
      <c r="H31" s="243"/>
    </row>
    <row r="32" spans="1:8" ht="14.45" customHeight="1">
      <c r="A32" s="244"/>
      <c r="B32" s="242"/>
      <c r="C32" s="242"/>
      <c r="D32" s="242"/>
      <c r="E32" s="242"/>
      <c r="F32" s="242"/>
      <c r="G32" s="242"/>
      <c r="H32" s="243"/>
    </row>
    <row r="33" spans="1:12" ht="14.45" customHeight="1">
      <c r="A33" s="244"/>
      <c r="B33" s="242"/>
      <c r="C33" s="242"/>
      <c r="D33" s="242"/>
      <c r="E33" s="242"/>
      <c r="F33" s="242"/>
      <c r="G33" s="242"/>
      <c r="H33" s="243"/>
    </row>
    <row r="34" spans="1:12" ht="14.45" customHeight="1">
      <c r="A34" s="244"/>
      <c r="B34" s="242"/>
      <c r="C34" s="242"/>
      <c r="D34" s="242"/>
      <c r="E34" s="242"/>
      <c r="F34" s="242"/>
      <c r="G34" s="242"/>
      <c r="H34" s="243"/>
    </row>
    <row r="35" spans="1:12" ht="14.45" customHeight="1">
      <c r="A35" s="244"/>
      <c r="B35" s="242"/>
      <c r="C35" s="242"/>
      <c r="D35" s="242"/>
      <c r="E35" s="242"/>
      <c r="F35" s="242"/>
      <c r="G35" s="242"/>
      <c r="H35" s="243"/>
    </row>
    <row r="36" spans="1:12" ht="14.45" customHeight="1">
      <c r="A36" s="244"/>
      <c r="B36" s="242"/>
      <c r="C36" s="242"/>
      <c r="D36" s="242"/>
      <c r="E36" s="242"/>
      <c r="F36" s="242"/>
      <c r="G36" s="242"/>
      <c r="H36" s="243"/>
    </row>
    <row r="37" spans="1:12" ht="14.45" customHeight="1">
      <c r="A37" s="244"/>
      <c r="B37" s="242"/>
      <c r="C37" s="242"/>
      <c r="D37" s="242"/>
      <c r="E37" s="242"/>
      <c r="F37" s="242"/>
      <c r="G37" s="242"/>
      <c r="H37" s="243"/>
    </row>
    <row r="38" spans="1:12" ht="14.45" customHeight="1">
      <c r="A38" s="81" t="s">
        <v>267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8" t="s">
        <v>492</v>
      </c>
      <c r="E40" s="239"/>
      <c r="F40" s="239"/>
      <c r="G40" s="239"/>
      <c r="H40" s="240"/>
    </row>
    <row r="41" spans="1:12" ht="14.45" customHeight="1">
      <c r="A41" s="37"/>
      <c r="B41" s="33"/>
      <c r="C41" s="148"/>
      <c r="D41" s="239"/>
      <c r="E41" s="239"/>
      <c r="F41" s="239"/>
      <c r="G41" s="239"/>
      <c r="H41" s="240"/>
    </row>
    <row r="42" spans="1:12" ht="14.45" customHeight="1">
      <c r="A42" s="37"/>
      <c r="B42" s="33"/>
      <c r="C42" s="148"/>
      <c r="D42" s="239"/>
      <c r="E42" s="239"/>
      <c r="F42" s="239"/>
      <c r="G42" s="239"/>
      <c r="H42" s="240"/>
    </row>
    <row r="43" spans="1:12" ht="14.45" customHeight="1">
      <c r="A43" s="37"/>
      <c r="B43" s="33"/>
      <c r="C43" s="148"/>
      <c r="D43" s="239"/>
      <c r="E43" s="239"/>
      <c r="F43" s="239"/>
      <c r="G43" s="239"/>
      <c r="H43" s="240"/>
    </row>
    <row r="44" spans="1:12" ht="14.45" customHeight="1">
      <c r="A44" s="37"/>
      <c r="B44" s="33"/>
      <c r="C44" s="148"/>
      <c r="D44" s="239"/>
      <c r="E44" s="239"/>
      <c r="F44" s="239"/>
      <c r="G44" s="239"/>
      <c r="H44" s="240"/>
      <c r="L44" s="199"/>
    </row>
    <row r="45" spans="1:12" ht="14.45" customHeight="1">
      <c r="A45" s="37"/>
      <c r="B45" s="33"/>
      <c r="C45" s="148"/>
      <c r="D45" s="239"/>
      <c r="E45" s="239"/>
      <c r="F45" s="239"/>
      <c r="G45" s="239"/>
      <c r="H45" s="240"/>
    </row>
    <row r="46" spans="1:12" ht="14.45" customHeight="1">
      <c r="A46" s="37"/>
      <c r="B46" s="33"/>
      <c r="C46" s="148"/>
      <c r="D46" s="239"/>
      <c r="E46" s="239"/>
      <c r="F46" s="239"/>
      <c r="G46" s="239"/>
      <c r="H46" s="240"/>
    </row>
    <row r="47" spans="1:12" ht="14.45" customHeight="1">
      <c r="A47" s="43"/>
      <c r="B47" s="18"/>
      <c r="C47" s="148"/>
      <c r="D47" s="239"/>
      <c r="E47" s="239"/>
      <c r="F47" s="239"/>
      <c r="G47" s="239"/>
      <c r="H47" s="240"/>
    </row>
    <row r="48" spans="1:12" ht="14.45" customHeight="1">
      <c r="A48" s="43"/>
      <c r="B48" s="18"/>
      <c r="C48" s="148"/>
      <c r="D48" s="239"/>
      <c r="E48" s="239"/>
      <c r="F48" s="239"/>
      <c r="G48" s="239"/>
      <c r="H48" s="240"/>
    </row>
    <row r="49" spans="1:8" ht="14.45" customHeight="1">
      <c r="A49" s="43"/>
      <c r="B49" s="18"/>
      <c r="C49" s="148"/>
      <c r="D49" s="239"/>
      <c r="E49" s="239"/>
      <c r="F49" s="239"/>
      <c r="G49" s="239"/>
      <c r="H49" s="240"/>
    </row>
    <row r="50" spans="1:8">
      <c r="A50" s="70" t="s">
        <v>267</v>
      </c>
      <c r="B50" s="71" t="s">
        <v>491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5" t="s">
        <v>472</v>
      </c>
      <c r="B52" s="226"/>
      <c r="C52" s="226"/>
      <c r="D52" s="226"/>
      <c r="E52" s="226"/>
      <c r="F52" s="227"/>
      <c r="G52" s="18"/>
      <c r="H52" s="44"/>
    </row>
    <row r="53" spans="1:8" ht="15" customHeight="1">
      <c r="A53" s="228"/>
      <c r="B53" s="229"/>
      <c r="C53" s="229"/>
      <c r="D53" s="229"/>
      <c r="E53" s="229"/>
      <c r="F53" s="230"/>
      <c r="G53" s="89" t="str">
        <f>IF(ISBLANK(H13),"",H13)</f>
        <v/>
      </c>
      <c r="H53" s="72"/>
    </row>
    <row r="54" spans="1:8">
      <c r="A54" s="231"/>
      <c r="B54" s="232"/>
      <c r="C54" s="232"/>
      <c r="D54" s="232"/>
      <c r="E54" s="232"/>
      <c r="F54" s="233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2" sqref="G12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44982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Суетенков А.В.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22805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60</v>
      </c>
    </row>
    <row r="7" spans="1:4">
      <c r="A7" s="43"/>
      <c r="B7" s="18"/>
      <c r="C7" s="124" t="s">
        <v>12</v>
      </c>
      <c r="D7" s="126">
        <f>КАГ!$B$14</f>
        <v>3132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44982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477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389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2" t="s">
        <v>427</v>
      </c>
      <c r="C16" s="168" t="s">
        <v>430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2" t="s">
        <v>476</v>
      </c>
      <c r="C17" s="168" t="s">
        <v>105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6" activePane="bottomLeft" state="frozen"/>
      <selection pane="bottomLeft" activeCell="E41" sqref="E4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4" t="s">
        <v>69</v>
      </c>
      <c r="D30" s="5" t="s">
        <v>70</v>
      </c>
      <c r="F30" s="202" t="s">
        <v>485</v>
      </c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201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200" t="s">
        <v>482</v>
      </c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200" t="s">
        <v>486</v>
      </c>
      <c r="G33" s="13"/>
      <c r="H33" s="13"/>
      <c r="I33" s="13"/>
    </row>
    <row r="34" spans="1:9" ht="30">
      <c r="A34" s="10">
        <v>33</v>
      </c>
      <c r="B34" s="2" t="s">
        <v>78</v>
      </c>
      <c r="C34" s="94" t="s">
        <v>304</v>
      </c>
      <c r="D34" s="5" t="s">
        <v>79</v>
      </c>
      <c r="F34" s="200" t="s">
        <v>487</v>
      </c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200" t="s">
        <v>483</v>
      </c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200" t="s">
        <v>484</v>
      </c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6"/>
  <sheetViews>
    <sheetView zoomScaleNormal="100" workbookViewId="0">
      <selection activeCell="AG3" sqref="AG3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Fielder</v>
      </c>
      <c r="U2" s="139" t="str">
        <f>IFERROR(INDEX(Расходка[Наименование расходного материала],MATCH(Расходка[№],Поиск_расходки[Индекс4],0)),"")</f>
        <v>DES, NanoMed</v>
      </c>
      <c r="V2" s="139" t="str">
        <f>IFERROR(INDEX(Расходка[Наименование расходного материала],MATCH(Расходка[№],Поиск_расходки[Индекс5],0)),"")</f>
        <v>Колибри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495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>Fielder XT-A</v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103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>Fielder XT-R</v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Euphora</v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440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NC Accuforce</v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480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NC Euphora</v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104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Sapphire</v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157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Sprinter Legend</v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481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SubMarine Rapido, Invatec</v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105</v>
      </c>
      <c r="AM9" t="s">
        <v>123</v>
      </c>
    </row>
    <row r="10" spans="1:39">
      <c r="A10">
        <v>9</v>
      </c>
      <c r="B10" t="s">
        <v>5</v>
      </c>
      <c r="C10" t="s">
        <v>476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1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Колибри</v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113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Nitrex 260</v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106</v>
      </c>
      <c r="AI11" s="2" t="s">
        <v>90</v>
      </c>
      <c r="AJ11" s="198" t="s">
        <v>449</v>
      </c>
      <c r="AM11" t="s">
        <v>378</v>
      </c>
    </row>
    <row r="12" spans="1:39">
      <c r="A12">
        <v>11</v>
      </c>
      <c r="B12" t="s">
        <v>378</v>
      </c>
      <c r="C12" t="s">
        <v>464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RadiFocus</v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107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BasixCOMPAK</v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108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BasixTOUCH</v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175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Dolphin</v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109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477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Lepu Medical</v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110</v>
      </c>
    </row>
    <row r="17" spans="1:33">
      <c r="A17">
        <v>16</v>
      </c>
      <c r="B17" t="s">
        <v>376</v>
      </c>
      <c r="C17" t="s">
        <v>467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Perouse Medical FLAMINGO</v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111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Oscor 7F</v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112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Cougar LS Hydro-Track®</v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417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Cougar XT Hydro-Track®</v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414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1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Fielder</v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114</v>
      </c>
    </row>
    <row r="22" spans="1:33">
      <c r="A22">
        <v>21</v>
      </c>
      <c r="B22" t="s">
        <v>3</v>
      </c>
      <c r="C22" t="s">
        <v>474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2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Fielder XT-A</v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115</v>
      </c>
    </row>
    <row r="23" spans="1:33">
      <c r="A23">
        <v>22</v>
      </c>
      <c r="B23" t="s">
        <v>3</v>
      </c>
      <c r="C23" t="s">
        <v>475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3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Fielder XT-R</v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116</v>
      </c>
    </row>
    <row r="24" spans="1:33">
      <c r="A24">
        <v>23</v>
      </c>
      <c r="B24" t="s">
        <v>3</v>
      </c>
      <c r="C24" s="1" t="s">
        <v>455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Gaia Second</v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117</v>
      </c>
    </row>
    <row r="25" spans="1:33">
      <c r="A25">
        <v>24</v>
      </c>
      <c r="B25" t="s">
        <v>3</v>
      </c>
      <c r="C25" s="1" t="s">
        <v>470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Gaia Third</v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118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Intuition</v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119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ProVia 3 Hydro-Track®</v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120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ProVia 6 Hydro-Track®</v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121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ProVia 9 Hydro-Track®</v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5</v>
      </c>
      <c r="AG29" s="4" t="s">
        <v>372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Rinato</v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5</v>
      </c>
      <c r="AG30" s="4" t="s">
        <v>373</v>
      </c>
    </row>
    <row r="31" spans="1:33">
      <c r="A31">
        <v>30</v>
      </c>
      <c r="B31" t="s">
        <v>3</v>
      </c>
      <c r="C31" s="1" t="s">
        <v>446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Runthrough NS (Floppy)</v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5</v>
      </c>
      <c r="AG31" s="4" t="s">
        <v>454</v>
      </c>
    </row>
    <row r="32" spans="1:33">
      <c r="A32">
        <v>31</v>
      </c>
      <c r="B32" t="s">
        <v>3</v>
      </c>
      <c r="C32" s="1" t="s">
        <v>457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Runthrough NS Hypercoat</v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159</v>
      </c>
    </row>
    <row r="33" spans="1:33">
      <c r="A33">
        <v>32</v>
      </c>
      <c r="B33" t="s">
        <v>3</v>
      </c>
      <c r="C33" s="1" t="s">
        <v>456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Runthrough NS Intermediate</v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451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Sion</v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418</v>
      </c>
    </row>
    <row r="35" spans="1:33">
      <c r="A35">
        <v>34</v>
      </c>
      <c r="B35" t="s">
        <v>3</v>
      </c>
      <c r="C35" t="s">
        <v>479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Sion Black</v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429</v>
      </c>
    </row>
    <row r="36" spans="1:33">
      <c r="A36">
        <v>35</v>
      </c>
      <c r="B36" t="s">
        <v>3</v>
      </c>
      <c r="C36" s="1" t="s">
        <v>473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Sion Blue</v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105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Thunder</v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160</v>
      </c>
    </row>
    <row r="38" spans="1:33">
      <c r="A38">
        <v>37</v>
      </c>
      <c r="B38" t="s">
        <v>3</v>
      </c>
      <c r="C38" t="s">
        <v>459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Whisper MS</v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450</v>
      </c>
    </row>
    <row r="39" spans="1:33">
      <c r="A39">
        <v>38</v>
      </c>
      <c r="B39" t="s">
        <v>3</v>
      </c>
      <c r="C39" t="s">
        <v>460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Winn 200T</v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163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165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432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BMS, Integtity</v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164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DES, Calipso</v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433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1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DES, NanoMed</v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167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DES, Resolute Integtity</v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168</v>
      </c>
    </row>
    <row r="46" spans="1:33">
      <c r="A46">
        <v>45</v>
      </c>
      <c r="B46" t="s">
        <v>6</v>
      </c>
      <c r="C46" t="s">
        <v>452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DES, Yukon Chrome PC</v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419</v>
      </c>
    </row>
    <row r="47" spans="1:33">
      <c r="A47">
        <v>46</v>
      </c>
      <c r="B47" t="s">
        <v>6</v>
      </c>
      <c r="C47" s="203" t="s">
        <v>489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>DES, Firehawk</v>
      </c>
      <c r="X47" s="144" t="str">
        <f>IFERROR(INDEX(Расходка[Наименование расходного материала],MATCH(Расходка[№],Поиск_расходки[Индекс7],0)),"")</f>
        <v>DES, Firehawk</v>
      </c>
      <c r="Y47" s="144" t="str">
        <f>IFERROR(INDEX(Расходка[Наименование расходного материала],MATCH(Расходка[№],Поиск_расходки[Индекс8],0)),"")</f>
        <v>DES, Firehawk</v>
      </c>
      <c r="Z47" s="144" t="str">
        <f>IFERROR(INDEX(Расходка[Наименование расходного материала],MATCH(Расходка[№],Поиск_расходки[Индекс9],0)),"")</f>
        <v>DES, Firehawk</v>
      </c>
      <c r="AA47" s="144" t="str">
        <f>IFERROR(INDEX(Расходка[Наименование расходного материала],MATCH(Расходка[№],Поиск_расходки[Индекс10],0)),"")</f>
        <v>DES, Firehawk</v>
      </c>
      <c r="AB47" s="144" t="str">
        <f>IFERROR(INDEX(Расходка[Наименование расходного материала],MATCH(Расходка[№],Поиск_расходки[Индекс11],0)),"")</f>
        <v>DES, Firehawk</v>
      </c>
      <c r="AC47" s="144" t="str">
        <f>IFERROR(INDEX(Расходка[Наименование расходного материала],MATCH(Расходка[№],Поиск_расходки[Индекс12],0)),"")</f>
        <v>DES, Firehawk</v>
      </c>
      <c r="AD47" s="144" t="str">
        <f>IFERROR(INDEX(Расходка[Наименование расходного материала],MATCH(Расходка[№],Поиск_расходки[Индекс13],0)),"")</f>
        <v>DES, Firehawk</v>
      </c>
      <c r="AF47" s="4" t="s">
        <v>6</v>
      </c>
      <c r="AG47" s="4" t="s">
        <v>420</v>
      </c>
    </row>
    <row r="48" spans="1:33">
      <c r="A48">
        <v>47</v>
      </c>
      <c r="B48" t="s">
        <v>6</v>
      </c>
      <c r="C48" t="s">
        <v>488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>DES, Resolute Onyx</v>
      </c>
      <c r="X48" s="144" t="str">
        <f>IFERROR(INDEX(Расходка[Наименование расходного материала],MATCH(Расходка[№],Поиск_расходки[Индекс7],0)),"")</f>
        <v>DES, Resolute Onyx</v>
      </c>
      <c r="Y48" s="144" t="str">
        <f>IFERROR(INDEX(Расходка[Наименование расходного материала],MATCH(Расходка[№],Поиск_расходки[Индекс8],0)),"")</f>
        <v>DES, Resolute Onyx</v>
      </c>
      <c r="Z48" s="144" t="str">
        <f>IFERROR(INDEX(Расходка[Наименование расходного материала],MATCH(Расходка[№],Поиск_расходки[Индекс9],0)),"")</f>
        <v>DES, Resolute Onyx</v>
      </c>
      <c r="AA48" s="144" t="str">
        <f>IFERROR(INDEX(Расходка[Наименование расходного материала],MATCH(Расходка[№],Поиск_расходки[Индекс10],0)),"")</f>
        <v>DES, Resolute Onyx</v>
      </c>
      <c r="AB48" s="144" t="str">
        <f>IFERROR(INDEX(Расходка[Наименование расходного материала],MATCH(Расходка[№],Поиск_расходки[Индекс11],0)),"")</f>
        <v>DES, Resolute Onyx</v>
      </c>
      <c r="AC48" s="144" t="str">
        <f>IFERROR(INDEX(Расходка[Наименование расходного материала],MATCH(Расходка[№],Поиск_расходки[Индекс12],0)),"")</f>
        <v>DES, Resolute Onyx</v>
      </c>
      <c r="AD48" s="144" t="str">
        <f>IFERROR(INDEX(Расходка[Наименование расходного материала],MATCH(Расходка[№],Поиск_расходки[Индекс13],0)),"")</f>
        <v>DES, Resolute Onyx</v>
      </c>
      <c r="AF48" s="4" t="s">
        <v>6</v>
      </c>
      <c r="AG48" s="4" t="s">
        <v>494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>Guidezilla™ II 6F</v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421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>Telescope ™ II 6F</v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435</v>
      </c>
    </row>
    <row r="51" spans="1:33">
      <c r="A51">
        <v>50</v>
      </c>
      <c r="B51" t="s">
        <v>4</v>
      </c>
      <c r="C51" t="s">
        <v>443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>Launcher 6F AL 1</v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422</v>
      </c>
    </row>
    <row r="52" spans="1:33">
      <c r="A52">
        <v>51</v>
      </c>
      <c r="B52" t="s">
        <v>4</v>
      </c>
      <c r="C52" t="s">
        <v>444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>Launcher 6F AL 2</v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436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52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>Launcher 6F EBU 3.5</v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175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53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>Launcher 6F EBU 4.0</v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169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54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>Launcher 6F JL 3.5</v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170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55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>Launcher 6F JL 4.0</v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171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56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>Launcher 6F JL 4.5</v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172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57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>Launcher 6F JR 3.5</v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430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58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>Launcher 6F JR 4.0</v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173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59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>Launcher 7F JL 3.5</v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174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60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>Launcher 7F JL 4.0</v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187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61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>Angio-Seal™ VIP</v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111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112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161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176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166</v>
      </c>
    </row>
    <row r="67" spans="5:33">
      <c r="AF67" s="4" t="s">
        <v>6</v>
      </c>
      <c r="AG67" s="4" t="s">
        <v>426</v>
      </c>
    </row>
    <row r="68" spans="5:33">
      <c r="AF68" s="4" t="s">
        <v>6</v>
      </c>
      <c r="AG68" s="4" t="s">
        <v>177</v>
      </c>
    </row>
    <row r="69" spans="5:33">
      <c r="AF69" s="4" t="s">
        <v>6</v>
      </c>
      <c r="AG69" s="4" t="s">
        <v>431</v>
      </c>
    </row>
    <row r="70" spans="5:33">
      <c r="AF70" s="4" t="s">
        <v>6</v>
      </c>
      <c r="AG70" s="4" t="s">
        <v>178</v>
      </c>
    </row>
    <row r="71" spans="5:33">
      <c r="AF71" s="4" t="s">
        <v>6</v>
      </c>
      <c r="AG71" s="4" t="s">
        <v>179</v>
      </c>
    </row>
    <row r="72" spans="5:33">
      <c r="AF72" s="4" t="s">
        <v>6</v>
      </c>
      <c r="AG72" s="4" t="s">
        <v>186</v>
      </c>
    </row>
    <row r="73" spans="5:33">
      <c r="AF73" s="4" t="s">
        <v>6</v>
      </c>
      <c r="AG73" s="4" t="s">
        <v>116</v>
      </c>
    </row>
    <row r="74" spans="5:33">
      <c r="AF74" s="4" t="s">
        <v>6</v>
      </c>
      <c r="AG74" s="4" t="s">
        <v>117</v>
      </c>
    </row>
    <row r="75" spans="5:33">
      <c r="AF75" s="4" t="s">
        <v>6</v>
      </c>
      <c r="AG75" s="4" t="s">
        <v>180</v>
      </c>
    </row>
    <row r="76" spans="5:33">
      <c r="AF76" s="4" t="s">
        <v>6</v>
      </c>
      <c r="AG76" s="4" t="s">
        <v>181</v>
      </c>
    </row>
    <row r="77" spans="5:33">
      <c r="AF77" s="4" t="s">
        <v>6</v>
      </c>
      <c r="AG77" s="4" t="s">
        <v>182</v>
      </c>
    </row>
    <row r="78" spans="5:33">
      <c r="AF78" s="4" t="s">
        <v>6</v>
      </c>
      <c r="AG78" s="4" t="s">
        <v>493</v>
      </c>
    </row>
    <row r="79" spans="5:33">
      <c r="AF79" s="4" t="s">
        <v>6</v>
      </c>
      <c r="AG79" s="4" t="s">
        <v>183</v>
      </c>
    </row>
    <row r="80" spans="5:33">
      <c r="AF80" s="4" t="s">
        <v>6</v>
      </c>
      <c r="AG80" s="4" t="s">
        <v>184</v>
      </c>
    </row>
    <row r="81" spans="32:33">
      <c r="AF81" s="4" t="s">
        <v>6</v>
      </c>
      <c r="AG81" s="4" t="s">
        <v>185</v>
      </c>
    </row>
    <row r="82" spans="32:33">
      <c r="AF82" s="4" t="s">
        <v>6</v>
      </c>
      <c r="AG82" s="4" t="s">
        <v>371</v>
      </c>
    </row>
    <row r="83" spans="32:33">
      <c r="AF83" s="4" t="s">
        <v>6</v>
      </c>
      <c r="AG83" s="4" t="s">
        <v>120</v>
      </c>
    </row>
    <row r="84" spans="32:33">
      <c r="AF84" s="4" t="s">
        <v>6</v>
      </c>
      <c r="AG84" s="4" t="s">
        <v>121</v>
      </c>
    </row>
    <row r="85" spans="32:33">
      <c r="AF85" s="4" t="s">
        <v>6</v>
      </c>
      <c r="AG85" s="4" t="s">
        <v>162</v>
      </c>
    </row>
    <row r="86" spans="32:33">
      <c r="AF86" s="4" t="s">
        <v>6</v>
      </c>
      <c r="AG86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462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468</v>
      </c>
    </row>
    <row r="52" spans="1:2">
      <c r="A52" t="s">
        <v>369</v>
      </c>
      <c r="B52" t="s">
        <v>463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465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2023-02-24T23:51:29Z</cp:lastPrinted>
  <dcterms:created xsi:type="dcterms:W3CDTF">2015-06-05T18:19:34Z</dcterms:created>
  <dcterms:modified xsi:type="dcterms:W3CDTF">2023-02-24T23:55:03Z</dcterms:modified>
</cp:coreProperties>
</file>