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2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3" i="1" l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<sst xmlns="http://schemas.openxmlformats.org/spreadsheetml/2006/main" count="804" uniqueCount="504">
  <si>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</si>
  <si>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</si>
  <si>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</si>
  <si>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</si>
  <si>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</si>
  <si>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</si>
  <si>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</si>
  <si>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</si>
  <si>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</si>
  <si>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</si>
  <si>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</si>
  <si>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</si>
  <si>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</si>
  <si>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</si>
  <si>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</si>
  <si>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</si>
  <si>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</si>
  <si>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</si>
  <si>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</si>
  <si>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</si>
  <si>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</si>
  <si>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</si>
  <si>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</si>
  <si>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</si>
  <si>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</si>
  <si>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</si>
  <si>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</si>
  <si>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</si>
  <si>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</si>
  <si>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</si>
  <si>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</si>
  <si>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</si>
  <si>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</si>
  <si>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</si>
  <si>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</si>
  <si>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</si>
  <si>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</si>
  <si>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</si>
  <si>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</si>
  <si>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</si>
  <si>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</si>
  <si>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</si>
  <si>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</si>
  <si>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</si>
  <si>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</si>
  <si>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</si>
  <si>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</si>
  <si>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</si>
  <si>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</si>
  <si>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</si>
  <si>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</si>
  <si>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</si>
  <si>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</si>
  <si>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</si>
  <si>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</si>
  <si>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</si>
  <si>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</si>
  <si>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</si>
  <si>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</si>
  <si>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</si>
  <si>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</si>
  <si>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</si>
  <si>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</si>
  <si>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</si>
  <si>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</si>
  <si>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</si>
  <si>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</si>
  <si>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</si>
  <si>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</si>
  <si>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</si>
  <si>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</si>
  <si>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</si>
  <si>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</si>
  <si>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</si>
  <si>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</si>
  <si>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</si>
  <si>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</si>
  <si>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</si>
  <si>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</si>
  <si>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</si>
  <si>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</si>
  <si>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</si>
  <si>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</si>
  <si>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</si>
  <si>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</si>
  <si>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</si>
  <si>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</si>
  <si>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</si>
  <si>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</si>
  <si>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</si>
  <si>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</si>
  <si>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</si>
  <si>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</si>
  <si>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</si>
  <si>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</si>
  <si>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</si>
  <si>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</si>
  <si>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</si>
  <si>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</si>
  <si>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</si>
  <si>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</si>
  <si>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</si>
  <si>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</si>
  <si>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</si>
  <si>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</si>
  <si>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</si>
  <si>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</si>
  <si>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</si>
  <si>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</si>
  <si>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</si>
  <si>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</si>
  <si>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</si>
  <si>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</si>
  <si>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</si>
  <si>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</si>
  <si>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</si>
  <si>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</si>
  <si>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</si>
  <si>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</si>
  <si>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</si>
  <si>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</si>
  <si>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</si>
  <si>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</si>
  <si>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</si>
  <si>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</si>
  <si>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</si>
  <si>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</si>
  <si>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</si>
  <si>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</si>
  <si>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</si>
  <si>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</si>
  <si>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</si>
  <si>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</si>
  <si>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</si>
  <si>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</si>
  <si>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</si>
  <si>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</si>
  <si>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</si>
  <si>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</si>
  <si>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</si>
  <si>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</si>
  <si>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</si>
  <si>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</si>
  <si>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</si>
  <si>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</si>
  <si>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</si>
  <si>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</si>
  <si>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</si>
  <si>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</si>
  <si>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</si>
  <si>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</si>
  <si>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</si>
  <si>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</si>
  <si>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</si>
  <si>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</si>
  <si>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</si>
  <si>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</si>
  <si>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</si>
  <si>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</si>
  <si>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</si>
  <si>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</si>
  <si>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</si>
  <si>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</si>
  <si>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</si>
  <si>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</si>
  <si>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</si>
  <si>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</si>
  <si>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</si>
  <si>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</si>
  <si>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</si>
  <si>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</si>
  <si>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</si>
  <si>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</si>
  <si>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</si>
  <si>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</si>
  <si>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</si>
  <si>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</si>
  <si>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</si>
  <si>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</si>
  <si>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</si>
  <si>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</si>
  <si>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</si>
  <si>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</si>
  <si>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</si>
  <si>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</si>
  <si>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</si>
  <si>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</si>
  <si>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</si>
  <si>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</si>
  <si>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</si>
  <si>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</si>
  <si>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</si>
  <si>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</si>
  <si>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</si>
  <si>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</si>
  <si>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</si>
  <si>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</si>
  <si>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</si>
  <si>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</si>
  <si>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</si>
  <si>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</si>
  <si>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</si>
  <si>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</si>
  <si>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</si>
  <si>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</si>
  <si>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</si>
  <si>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</si>
  <si>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</si>
  <si>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</si>
  <si>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</si>
  <si>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</si>
  <si>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</si>
  <si>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</si>
  <si>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</si>
  <si>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</si>
  <si>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</si>
  <si>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</si>
  <si>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</si>
  <si>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</si>
  <si>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</si>
  <si>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</si>
  <si>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</si>
  <si>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</si>
  <si>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</si>
  <si>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</si>
  <si>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</si>
  <si>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</si>
  <si>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</si>
  <si>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</si>
  <si>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</si>
  <si>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</si>
  <si>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</si>
  <si>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</si>
  <si>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</si>
  <si>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</si>
  <si>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</si>
  <si>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</si>
  <si>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</si>
  <si>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</si>
  <si>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</si>
  <si>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</si>
  <si>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</si>
  <si>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</si>
  <si>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</si>
  <si>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</si>
  <si>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</si>
  <si>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</si>
  <si>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</si>
  <si>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</si>
  <si>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</si>
  <si>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</si>
  <si>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</si>
  <si>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</si>
  <si>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</si>
  <si>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</si>
  <si>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</si>
  <si>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</si>
  <si>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</si>
  <si>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</si>
  <si>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</si>
  <si>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</si>
  <si>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</si>
  <si>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</si>
  <si>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</si>
  <si>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</si>
  <si>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</si>
  <si>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</si>
  <si>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</si>
  <si>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</si>
  <si>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</si>
  <si>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</si>
  <si>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</si>
  <si>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</si>
  <si>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</si>
  <si>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</si>
  <si>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</si>
  <si>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</si>
  <si>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</si>
  <si>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</si>
  <si>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</si>
  <si>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</si>
  <si>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</si>
  <si>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</si>
  <si>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</si>
  <si>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</si>
  <si>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</si>
  <si>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</si>
  <si>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</si>
  <si>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</si>
  <si>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</si>
  <si>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</si>
  <si>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</si>
  <si>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</si>
  <si>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</si>
  <si>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</si>
  <si>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</si>
  <si>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</si>
  <si>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</si>
  <si>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</si>
  <si>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</si>
  <si>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</si>
  <si>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</si>
  <si>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</si>
  <si>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</si>
  <si>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</si>
  <si>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</si>
  <si>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</si>
  <si>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</si>
  <si>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</si>
  <si>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</si>
  <si>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</si>
  <si>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</si>
  <si>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</si>
  <si>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</si>
  <si>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</si>
  <si>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</si>
  <si>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</si>
  <si>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</si>
  <si>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</si>
  <si>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</si>
  <si>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</si>
  <si>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</si>
  <si>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</si>
  <si>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</si>
  <si>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</si>
  <si>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</si>
  <si>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</si>
  <si>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</si>
  <si>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</si>
  <si>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</si>
  <si>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</si>
  <si>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</si>
  <si>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</si>
  <si>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</si>
  <si>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</si>
  <si>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</si>
  <si>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</si>
  <si>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</si>
  <si>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</si>
  <si>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</si>
  <si>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</si>
  <si>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</si>
  <si>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</si>
  <si>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</si>
  <si>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</si>
  <si>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</si>
  <si>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</si>
  <si>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</si>
  <si>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</si>
  <si>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</si>
  <si>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</si>
  <si>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</si>
  <si>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</si>
  <si>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</si>
  <si>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</si>
  <si>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</si>
  <si>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</si>
  <si>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</si>
  <si>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</si>
  <si>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</si>
  <si>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</si>
  <si>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</si>
  <si>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</si>
  <si>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</si>
  <si>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</si>
  <si>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</si>
  <si>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</si>
  <si>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</si>
  <si>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</si>
  <si>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</si>
  <si>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</si>
  <si>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</si>
  <si>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</si>
  <si>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</si>
  <si>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</si>
  <si>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</si>
  <si>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</si>
  <si>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</si>
  <si>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</si>
  <si>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</si>
  <si>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</si>
  <si>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</si>
  <si>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</si>
  <si>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</si>
  <si>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</si>
  <si>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</si>
  <si>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</si>
  <si>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</si>
  <si>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</si>
  <si>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</si>
  <si>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</si>
  <si>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</si>
  <si>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</si>
  <si>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</si>
  <si>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</si>
  <si>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</si>
  <si>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</si>
  <si>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</si>
  <si>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</si>
  <si>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</si>
  <si>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</si>
  <si>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</si>
  <si>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</si>
  <si>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</si>
  <si>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</si>
  <si>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</si>
  <si>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</si>
  <si>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</si>
  <si>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</si>
  <si>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</si>
  <si>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</si>
  <si>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</si>
  <si>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</si>
  <si>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</si>
  <si>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</si>
  <si>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</si>
  <si>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</si>
  <si>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</si>
  <si>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</si>
  <si>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</si>
  <si>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</si>
  <si>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</si>
  <si>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</si>
  <si>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</si>
  <si>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</si>
  <si>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</si>
  <si>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</si>
  <si>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</si>
  <si>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</si>
  <si>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</si>
  <si>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</si>
  <si>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</si>
  <si>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</si>
  <si>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</si>
  <si>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</si>
  <si>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</si>
  <si>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</si>
  <si>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</si>
  <si>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</si>
  <si>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</si>
  <si>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</si>
  <si>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</si>
  <si>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</si>
  <si>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</si>
  <si>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</si>
  <si>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</si>
  <si>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</si>
  <si>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</si>
  <si>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</si>
  <si>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</si>
  <si>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</si>
  <si>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</si>
  <si>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</si>
  <si>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</si>
  <si>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</si>
  <si>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</si>
  <si>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</si>
  <si>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</si>
  <si>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</si>
  <si>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</si>
  <si>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</si>
  <si>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</si>
  <si>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</si>
  <si>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</si>
  <si>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</si>
  <si>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</si>
  <si>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</si>
  <si>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</si>
  <si>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</si>
  <si>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</si>
  <si>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</si>
  <si>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</si>
  <si>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</si>
  <si>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</si>
  <si>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</si>
  <si>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</si>
  <si>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</si>
  <si>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</si>
  <si>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</si>
  <si>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</si>
  <si>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</si>
  <si>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</si>
  <si>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</si>
  <si>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</si>
  <si>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</si>
  <si>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</si>
  <si>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</si>
  <si>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</si>
  <si>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</si>
  <si>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150 ml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</si>
  <si>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</si>
  <si>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4.0 - 28</t>
  </si>
  <si>
    <t>2.75 - 24</t>
  </si>
  <si>
    <t>1.5 - 12</t>
  </si>
  <si>
    <t>Правый</t>
  </si>
  <si>
    <t>кальциноз, проходим, неровности контуров.</t>
  </si>
  <si>
    <t>Устье ПКА катетеризировано проводниковым катетером Launcher JR 3,5 6Fr. Коронарный проводник Sion Blue заведен в дистальный сегмент ПКА. Реканализация выполнена аспирационным катетером Hunter, получены тромбы 2,5 на 6-7 мм, антеградный кровоток восстановлен до TIMI III. В зону  дистального сегмента  имплантирован DES, NanoMed 3,0-32 мм, давлением 14 атм. В зону  проксимального  сегмента с покрытием устья  имплантирован DES Resolute Integrity 4,0-22 мм, давлением 18 атм. На контрольных съемках стенты раскрыты удовлетворительно, признаков диссекций, тромбоза нет,  Антеградный кровоток по ПКА, ЗМЖВ1,2 и ЗБВ  восстановлен,  TIMI III. Ангиографический удовлетворительный. Пациентка в стабильном состоянии переводится в ПРИТ для дальнейшего наблюдения и лечения.</t>
  </si>
  <si>
    <t>Чистякова Л.А.</t>
  </si>
  <si>
    <t>05:06</t>
  </si>
  <si>
    <t xml:space="preserve">диффузные кальцинированные стенотические изменения на протяжении проксимального и среднего сегментов со мак.степенью стенозирования проксимального сегмента 50%, среднего сегмента 70%. Окклюзия аппикального сегмента ПНА. Стеноз устья ДВ 70%. Антеградный кровоток по ПНА до верхушки ЛЖ TIMI III. </t>
  </si>
  <si>
    <t xml:space="preserve">стенозы проксимального сегмента 30%, неровности контуров дистального сегмента. Антеградный кровоток TIMI III. </t>
  </si>
  <si>
    <t>С учётом клинических данных совместно с деж.кардиологом принято решение в пользу консервативной стратегии.</t>
  </si>
  <si>
    <t>100 ml</t>
  </si>
  <si>
    <t>неровности контуров пркоимального сегмента, функциональная окклюзия дистального сегмента с  градацией антеградного кровотока  TIMI I. (имплантировать стент не представлется возможным из-за  малого диаметра дистального сегмента ОА, не превышает 1.5мм). Умеренные межсистемные коллатерали из бассейна ПКА в дистальный сегмент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</si>
</sst>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6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K27" sqref="K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44981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0.875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0.90277777777777779</v>
      </c>
      <c r="C10" s="61"/>
      <c r="D10" s="116" t="s">
        <v>235</v>
      </c>
      <c r="E10" s="112"/>
      <c r="F10" s="112"/>
      <c r="G10" s="29" t="s">
        <v>247</v>
      </c>
      <c r="H10" s="31"/>
    </row>
    <row r="11" spans="1:8" ht="18" thickTop="1" thickBot="1">
      <c r="A11" s="106" t="s">
        <v>255</v>
      </c>
      <c r="B11" s="107" t="s">
        <v>497</v>
      </c>
      <c r="C11" s="62"/>
      <c r="D11" s="116" t="s">
        <v>232</v>
      </c>
      <c r="E11" s="112"/>
      <c r="F11" s="112"/>
      <c r="G11" s="29" t="s">
        <v>370</v>
      </c>
      <c r="H11" s="31"/>
    </row>
    <row r="12" spans="1:8" ht="16.5" thickTop="1">
      <c r="A12" s="97" t="s">
        <v>8</v>
      </c>
      <c r="B12" s="98">
        <v>13244</v>
      </c>
      <c r="C12" s="63"/>
      <c r="D12" s="116" t="s">
        <v>369</v>
      </c>
      <c r="E12" s="112"/>
      <c r="F12" s="112"/>
      <c r="G12" s="29" t="s">
        <v>467</v>
      </c>
      <c r="H12" s="31"/>
    </row>
    <row r="13" spans="1:8" ht="15.75">
      <c r="A13" s="20" t="s">
        <v>10</v>
      </c>
      <c r="B13" s="35">
        <f>DATEDIF(B12,B8,"y")</f>
        <v>86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3120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382</v>
      </c>
      <c r="C16" s="18"/>
      <c r="D16" s="41"/>
      <c r="E16" s="41"/>
      <c r="F16" s="41"/>
      <c r="G16" s="159" t="s">
        <v>498</v>
      </c>
      <c r="H16" s="117">
        <v>373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494</v>
      </c>
      <c r="C18" s="18"/>
      <c r="D18" s="33" t="s">
        <v>273</v>
      </c>
      <c r="E18" s="33"/>
      <c r="F18" s="33"/>
      <c r="G18" s="101" t="s">
        <v>252</v>
      </c>
      <c r="H18" s="102" t="s">
        <v>465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495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499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8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4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67" t="s">
        <v>335</v>
      </c>
      <c r="B27" s="219" t="s">
        <v>503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4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7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8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67" t="s">
        <v>336</v>
      </c>
      <c r="B32" s="219" t="s">
        <v>500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4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43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151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501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502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380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zoomScaleNormal="100" zoomScaleSheetLayoutView="100" zoomScalePageLayoutView="90" workbookViewId="0">
      <selection activeCell="L15" sqref="L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/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34"/>
      <c r="D8" s="234"/>
      <c r="E8" s="234"/>
      <c r="F8" s="83"/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44981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0.56944444444444442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0.61111111111111105</v>
      </c>
      <c r="C14" s="63"/>
      <c r="D14" s="116" t="s">
        <v>235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Чистякова Л.А.</v>
      </c>
      <c r="C15" s="18"/>
      <c r="D15" s="116" t="s">
        <v>232</v>
      </c>
      <c r="E15" s="112"/>
      <c r="F15" s="112"/>
      <c r="G15" s="96" t="str">
        <f>КАГ!G11</f>
        <v>Бородкина С.А.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13244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3120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05:06</v>
      </c>
      <c r="H20" s="118">
        <f>КАГ!H16</f>
        <v>373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1" t="s">
        <v>496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490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9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489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471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4" sqref="H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44981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Чистякова Л.А.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13244</v>
      </c>
    </row>
    <row r="6" spans="1:4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7">
        <f>ЧКВ!A6</f>
        <v>0</v>
      </c>
      <c r="C6" s="164" t="s">
        <v>10</v>
      </c>
      <c r="D6" s="126">
        <f>DATEDIF(D5,D10,"y")</f>
        <v>86</v>
      </c>
    </row>
    <row r="7" spans="1:4">
      <c r="A7" s="43"/>
      <c r="B7" s="18"/>
      <c r="C7" s="124" t="s">
        <v>12</v>
      </c>
      <c r="D7" s="126">
        <f>КАГ!$B$14</f>
        <v>3120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44981</v>
      </c>
    </row>
    <row r="11" spans="1:4">
      <c r="A11" s="32"/>
      <c r="B11" s="136"/>
      <c r="C11" s="136"/>
      <c r="D11" s="137"/>
    </row>
    <row r="12" spans="1:4" ht="18.75" customHeight="1">
      <c r="A12" s="171" t="s">
        <v>409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3" s="191" t="s">
        <v>472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92"/>
      <c r="C14" s="168"/>
      <c r="D14" s="175"/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92"/>
      <c r="C15" s="168"/>
      <c r="D15" s="175"/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2"/>
      <c r="C16" s="168"/>
      <c r="D16" s="175"/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468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382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438</v>
      </c>
    </row>
    <row r="5" spans="1:15" ht="30">
      <c r="A5" s="10">
        <v>4</v>
      </c>
      <c r="B5" s="2"/>
      <c r="C5" s="10" t="s">
        <v>39</v>
      </c>
      <c r="D5" s="5" t="s">
        <v>437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410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457</v>
      </c>
      <c r="G9">
        <v>136170</v>
      </c>
      <c r="I9" t="s">
        <v>281</v>
      </c>
      <c r="K9" t="s">
        <v>411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381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484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481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485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486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482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483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6"/>
  <sheetViews>
    <sheetView zoomScaleNormal="100" workbookViewId="0">
      <selection activeCell="AG3" sqref="AG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447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1</v>
      </c>
      <c r="G2" s="140">
        <f>IF(ISNUMBER(SEARCH('Карта учёта'!$B$15,Расходка[Наименование расходного материала])),MAX($G$1:G1)+1,0)</f>
        <v>1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Sion Blue</v>
      </c>
      <c r="S2" s="139" t="str">
        <f>IFERROR(INDEX(Расходка[Наименование расходного материала],MATCH(Расходка[№],Поиск_расходки[Индекс2],0)),"")</f>
        <v>Hunter® 6F</v>
      </c>
      <c r="T2" s="139" t="str">
        <f>IFERROR(INDEX(Расходка[Наименование расходного материала],MATCH(Расходка[№],Поиск_расходки[Индекс3],0)),"")</f>
        <v>Hunter® 6F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493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2</v>
      </c>
      <c r="G3" s="140">
        <f>IF(ISNUMBER(SEARCH('Карта учёта'!$B$15,Расходка[Наименование расходного материала])),MAX($G$1:G2)+1,0)</f>
        <v>2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 xml:space="preserve">Medtronic Export Advance </v>
      </c>
      <c r="T3" s="139" t="str">
        <f>IFERROR(INDEX(Расходка[Наименование расходного материала],MATCH(Расходка[№],Поиск_расходки[Индекс3],0)),"")</f>
        <v xml:space="preserve">Medtronic Export Advance </v>
      </c>
      <c r="U3" s="139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3</v>
      </c>
      <c r="G4" s="140">
        <f>IF(ISNUMBER(SEARCH('Карта учёта'!$B$15,Расходка[Наименование расходного материала])),MAX($G$1:G3)+1,0)</f>
        <v>3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>Euphora</v>
      </c>
      <c r="T4" s="139" t="str">
        <f>IFERROR(INDEX(Расходка[Наименование расходного материала],MATCH(Расходка[№],Поиск_расходки[Индекс3],0)),"")</f>
        <v>Euphora</v>
      </c>
      <c r="U4" s="139" t="str">
        <f>IFERROR(INDEX(Расходка[Наименование расходного материала],MATCH(Расходка[№],Поиск_расходки[Индекс4],0)),"")</f>
        <v>Euphora</v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439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4</v>
      </c>
      <c r="G5" s="140">
        <f>IF(ISNUMBER(SEARCH('Карта учёта'!$B$15,Расходка[Наименование расходного материала])),MAX($G$1:G4)+1,0)</f>
        <v>4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>NC Accuforce</v>
      </c>
      <c r="T5" s="139" t="str">
        <f>IFERROR(INDEX(Расходка[Наименование расходного материала],MATCH(Расходка[№],Поиск_расходки[Индекс3],0)),"")</f>
        <v>NC Accuforce</v>
      </c>
      <c r="U5" s="139" t="str">
        <f>IFERROR(INDEX(Расходка[Наименование расходного материала],MATCH(Расходка[№],Поиск_расходки[Индекс4],0)),"")</f>
        <v>NC Accuforce</v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479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5</v>
      </c>
      <c r="G6" s="140">
        <f>IF(ISNUMBER(SEARCH('Карта учёта'!$B$15,Расходка[Наименование расходного материала])),MAX($G$1:G5)+1,0)</f>
        <v>5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>NC Euphora</v>
      </c>
      <c r="T6" s="139" t="str">
        <f>IFERROR(INDEX(Расходка[Наименование расходного материала],MATCH(Расходка[№],Поиск_расходки[Индекс3],0)),"")</f>
        <v>NC Euphora</v>
      </c>
      <c r="U6" s="139" t="str">
        <f>IFERROR(INDEX(Расходка[Наименование расходного материала],MATCH(Расходка[№],Поиск_расходки[Индекс4],0)),"")</f>
        <v>NC Euphora</v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6</v>
      </c>
      <c r="G7" s="140">
        <f>IF(ISNUMBER(SEARCH('Карта учёта'!$B$15,Расходка[Наименование расходного материала])),MAX($G$1:G6)+1,0)</f>
        <v>6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>Sapphire</v>
      </c>
      <c r="T7" s="139" t="str">
        <f>IFERROR(INDEX(Расходка[Наименование расходного материала],MATCH(Расходка[№],Поиск_расходки[Индекс3],0)),"")</f>
        <v>Sapphire</v>
      </c>
      <c r="U7" s="139" t="str">
        <f>IFERROR(INDEX(Расходка[Наименование расходного материала],MATCH(Расходка[№],Поиск_расходки[Индекс4],0)),"")</f>
        <v>Sapphire</v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387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7</v>
      </c>
      <c r="G8" s="140">
        <f>IF(ISNUMBER(SEARCH('Карта учёта'!$B$15,Расходка[Наименование расходного материала])),MAX($G$1:G7)+1,0)</f>
        <v>7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>Sprinter Legend</v>
      </c>
      <c r="T8" s="139" t="str">
        <f>IFERROR(INDEX(Расходка[Наименование расходного материала],MATCH(Расходка[№],Поиск_расходки[Индекс3],0)),"")</f>
        <v>Sprinter Legend</v>
      </c>
      <c r="U8" s="139" t="str">
        <f>IFERROR(INDEX(Расходка[Наименование расходного материала],MATCH(Расходка[№],Поиск_расходки[Индекс4],0)),"")</f>
        <v>Sprinter Legend</v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480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8</v>
      </c>
      <c r="G9" s="140">
        <f>IF(ISNUMBER(SEARCH('Карта учёта'!$B$15,Расходка[Наименование расходного материала])),MAX($G$1:G8)+1,0)</f>
        <v>8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>SubMarine Rapido, Invatec</v>
      </c>
      <c r="T9" s="139" t="str">
        <f>IFERROR(INDEX(Расходка[Наименование расходного материала],MATCH(Расходка[№],Поиск_расходки[Индекс3],0)),"")</f>
        <v>SubMarine Rapido, Invatec</v>
      </c>
      <c r="U9" s="139" t="str">
        <f>IFERROR(INDEX(Расходка[Наименование расходного материала],MATCH(Расходка[№],Поиск_расходки[Индекс4],0)),"")</f>
        <v>SubMarine Rapido, Invatec</v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9</v>
      </c>
      <c r="G10" s="140">
        <f>IF(ISNUMBER(SEARCH('Карта учёта'!$B$15,Расходка[Наименование расходного материала])),MAX($G$1:G9)+1,0)</f>
        <v>9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>Колибри</v>
      </c>
      <c r="T10" s="139" t="str">
        <f>IFERROR(INDEX(Расходка[Наименование расходного материала],MATCH(Расходка[№],Поиск_расходки[Индекс3],0)),"")</f>
        <v>Колибри</v>
      </c>
      <c r="U10" s="139" t="str">
        <f>IFERROR(INDEX(Расходка[Наименование расходного материала],MATCH(Расходка[№],Поиск_расходки[Индекс4],0)),"")</f>
        <v>Колибри</v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367</v>
      </c>
    </row>
    <row r="11" spans="1:39">
      <c r="A11">
        <v>10</v>
      </c>
      <c r="B11" t="s">
        <v>378</v>
      </c>
      <c r="C11" s="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10</v>
      </c>
      <c r="G11" s="140">
        <f>IF(ISNUMBER(SEARCH('Карта учёта'!$B$15,Расходка[Наименование расходного материала])),MAX($G$1:G10)+1,0)</f>
        <v>10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>Nitrex 260</v>
      </c>
      <c r="T11" s="139" t="str">
        <f>IFERROR(INDEX(Расходка[Наименование расходного материала],MATCH(Расходка[№],Поиск_расходки[Индекс3],0)),"")</f>
        <v>Nitrex 260</v>
      </c>
      <c r="U11" s="139" t="str">
        <f>IFERROR(INDEX(Расходка[Наименование расходного материала],MATCH(Расходка[№],Поиск_расходки[Индекс4],0)),"")</f>
        <v>Nitrex 260</v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106</v>
      </c>
      <c r="AI11" s="2" t="s">
        <v>90</v>
      </c>
      <c r="AJ11" s="198" t="s">
        <v>448</v>
      </c>
      <c r="AM11" t="s">
        <v>378</v>
      </c>
    </row>
    <row r="12" spans="1:39">
      <c r="A12">
        <v>11</v>
      </c>
      <c r="B12" t="s">
        <v>378</v>
      </c>
      <c r="C12" t="s">
        <v>463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11</v>
      </c>
      <c r="G12" s="140">
        <f>IF(ISNUMBER(SEARCH('Карта учёта'!$B$15,Расходка[Наименование расходного материала])),MAX($G$1:G11)+1,0)</f>
        <v>11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>RadiFocus</v>
      </c>
      <c r="T12" s="139" t="str">
        <f>IFERROR(INDEX(Расходка[Наименование расходного материала],MATCH(Расходка[№],Поиск_расходки[Индекс3],0)),"")</f>
        <v>RadiFocus</v>
      </c>
      <c r="U12" s="139" t="str">
        <f>IFERROR(INDEX(Расходка[Наименование расходного материала],MATCH(Расходка[№],Поиск_расходки[Индекс4],0)),"")</f>
        <v>RadiFocus</v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107</v>
      </c>
      <c r="AI12" s="2">
        <v>155760</v>
      </c>
      <c r="AJ12" s="161" t="s">
        <v>383</v>
      </c>
    </row>
    <row r="13" spans="1:39">
      <c r="A13">
        <v>12</v>
      </c>
      <c r="B13" t="s">
        <v>376</v>
      </c>
      <c r="C13" t="s">
        <v>406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12</v>
      </c>
      <c r="G13" s="140">
        <f>IF(ISNUMBER(SEARCH('Карта учёта'!$B$15,Расходка[Наименование расходного материала])),MAX($G$1:G12)+1,0)</f>
        <v>12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>BasixCOMPAK</v>
      </c>
      <c r="T13" s="139" t="str">
        <f>IFERROR(INDEX(Расходка[Наименование расходного материала],MATCH(Расходка[№],Поиск_расходки[Индекс3],0)),"")</f>
        <v>BasixCOMPAK</v>
      </c>
      <c r="U13" s="139" t="str">
        <f>IFERROR(INDEX(Расходка[Наименование расходного материала],MATCH(Расходка[№],Поиск_расходки[Индекс4],0)),"")</f>
        <v>BasixCOMPAK</v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108</v>
      </c>
      <c r="AI13" s="2">
        <v>155800</v>
      </c>
      <c r="AJ13" s="162" t="s">
        <v>384</v>
      </c>
    </row>
    <row r="14" spans="1:39">
      <c r="A14">
        <v>13</v>
      </c>
      <c r="B14" t="s">
        <v>376</v>
      </c>
      <c r="C14" t="s">
        <v>460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13</v>
      </c>
      <c r="G14" s="140">
        <f>IF(ISNUMBER(SEARCH('Карта учёта'!$B$15,Расходка[Наименование расходного материала])),MAX($G$1:G13)+1,0)</f>
        <v>13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>BasixTOUCH</v>
      </c>
      <c r="T14" s="139" t="str">
        <f>IFERROR(INDEX(Расходка[Наименование расходного материала],MATCH(Расходка[№],Поиск_расходки[Индекс3],0)),"")</f>
        <v>BasixTOUCH</v>
      </c>
      <c r="U14" s="139" t="str">
        <f>IFERROR(INDEX(Расходка[Наименование расходного материала],MATCH(Расходка[№],Поиск_расходки[Индекс4],0)),"")</f>
        <v>BasixTOUCH</v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175</v>
      </c>
      <c r="AI14" s="2">
        <v>218190</v>
      </c>
      <c r="AJ14" s="162" t="s">
        <v>385</v>
      </c>
    </row>
    <row r="15" spans="1:39">
      <c r="A15">
        <v>14</v>
      </c>
      <c r="B15" t="s">
        <v>376</v>
      </c>
      <c r="C15" t="s">
        <v>446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14</v>
      </c>
      <c r="G15" s="140">
        <f>IF(ISNUMBER(SEARCH('Карта учёта'!$B$15,Расходка[Наименование расходного материала])),MAX($G$1:G14)+1,0)</f>
        <v>14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>Dolphin</v>
      </c>
      <c r="T15" s="139" t="str">
        <f>IFERROR(INDEX(Расходка[Наименование расходного материала],MATCH(Расходка[№],Поиск_расходки[Индекс3],0)),"")</f>
        <v>Dolphin</v>
      </c>
      <c r="U15" s="139" t="str">
        <f>IFERROR(INDEX(Расходка[Наименование расходного материала],MATCH(Расходка[№],Поиск_расходки[Индекс4],0)),"")</f>
        <v>Dolphin</v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476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15</v>
      </c>
      <c r="G16" s="140">
        <f>IF(ISNUMBER(SEARCH('Карта учёта'!$B$15,Расходка[Наименование расходного материала])),MAX($G$1:G15)+1,0)</f>
        <v>15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>Lepu Medical</v>
      </c>
      <c r="T16" s="139" t="str">
        <f>IFERROR(INDEX(Расходка[Наименование расходного материала],MATCH(Расходка[№],Поиск_расходки[Индекс3],0)),"")</f>
        <v>Lepu Medical</v>
      </c>
      <c r="U16" s="139" t="str">
        <f>IFERROR(INDEX(Расходка[Наименование расходного материала],MATCH(Расходка[№],Поиск_расходки[Индекс4],0)),"")</f>
        <v>Lepu Medical</v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110</v>
      </c>
    </row>
    <row r="17" spans="1:33">
      <c r="A17">
        <v>16</v>
      </c>
      <c r="B17" t="s">
        <v>376</v>
      </c>
      <c r="C17" t="s">
        <v>466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16</v>
      </c>
      <c r="G17" s="140">
        <f>IF(ISNUMBER(SEARCH('Карта учёта'!$B$15,Расходка[Наименование расходного материала])),MAX($G$1:G16)+1,0)</f>
        <v>16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>Perouse Medical FLAMINGO</v>
      </c>
      <c r="T17" s="139" t="str">
        <f>IFERROR(INDEX(Расходка[Наименование расходного материала],MATCH(Расходка[№],Поиск_расходки[Индекс3],0)),"")</f>
        <v>Perouse Medical FLAMINGO</v>
      </c>
      <c r="U17" s="139" t="str">
        <f>IFERROR(INDEX(Расходка[Наименование расходного материала],MATCH(Расходка[№],Поиск_расходки[Индекс4],0)),"")</f>
        <v>Perouse Medical FLAMINGO</v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111</v>
      </c>
    </row>
    <row r="18" spans="1:33">
      <c r="A18">
        <v>17</v>
      </c>
      <c r="B18" t="s">
        <v>269</v>
      </c>
      <c r="C18" s="1" t="s">
        <v>412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17</v>
      </c>
      <c r="G18" s="140">
        <f>IF(ISNUMBER(SEARCH('Карта учёта'!$B$15,Расходка[Наименование расходного материала])),MAX($G$1:G17)+1,0)</f>
        <v>17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>Oscor 7F</v>
      </c>
      <c r="T18" s="139" t="str">
        <f>IFERROR(INDEX(Расходка[Наименование расходного материала],MATCH(Расходка[№],Поиск_расходки[Индекс3],0)),"")</f>
        <v>Oscor 7F</v>
      </c>
      <c r="U18" s="139" t="str">
        <f>IFERROR(INDEX(Расходка[Наименование расходного материала],MATCH(Расходка[№],Поиск_расходки[Индекс4],0)),"")</f>
        <v>Oscor 7F</v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112</v>
      </c>
    </row>
    <row r="19" spans="1:33">
      <c r="A19">
        <v>18</v>
      </c>
      <c r="B19" t="s">
        <v>3</v>
      </c>
      <c r="C19" t="s">
        <v>395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18</v>
      </c>
      <c r="G19" s="140">
        <f>IF(ISNUMBER(SEARCH('Карта учёта'!$B$15,Расходка[Наименование расходного материала])),MAX($G$1:G18)+1,0)</f>
        <v>18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>Cougar LS Hydro-Track®</v>
      </c>
      <c r="T19" s="139" t="str">
        <f>IFERROR(INDEX(Расходка[Наименование расходного материала],MATCH(Расходка[№],Поиск_расходки[Индекс3],0)),"")</f>
        <v>Cougar LS Hydro-Track®</v>
      </c>
      <c r="U19" s="139" t="str">
        <f>IFERROR(INDEX(Расходка[Наименование расходного материала],MATCH(Расходка[№],Поиск_расходки[Индекс4],0)),"")</f>
        <v>Cougar LS Hydro-Track®</v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416</v>
      </c>
    </row>
    <row r="20" spans="1:33">
      <c r="A20">
        <v>19</v>
      </c>
      <c r="B20" t="s">
        <v>3</v>
      </c>
      <c r="C20" t="s">
        <v>423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19</v>
      </c>
      <c r="G20" s="140">
        <f>IF(ISNUMBER(SEARCH('Карта учёта'!$B$15,Расходка[Наименование расходного материала])),MAX($G$1:G19)+1,0)</f>
        <v>19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>Cougar XT Hydro-Track®</v>
      </c>
      <c r="T20" s="139" t="str">
        <f>IFERROR(INDEX(Расходка[Наименование расходного материала],MATCH(Расходка[№],Поиск_расходки[Индекс3],0)),"")</f>
        <v>Cougar XT Hydro-Track®</v>
      </c>
      <c r="U20" s="139" t="str">
        <f>IFERROR(INDEX(Расходка[Наименование расходного материала],MATCH(Расходка[№],Поиск_расходки[Индекс4],0)),"")</f>
        <v>Cougar XT Hydro-Track®</v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413</v>
      </c>
    </row>
    <row r="21" spans="1:33">
      <c r="A21">
        <v>20</v>
      </c>
      <c r="B21" t="s">
        <v>3</v>
      </c>
      <c r="C21" t="s">
        <v>388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20</v>
      </c>
      <c r="G21" s="140">
        <f>IF(ISNUMBER(SEARCH('Карта учёта'!$B$15,Расходка[Наименование расходного материала])),MAX($G$1:G20)+1,0)</f>
        <v>20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>Fielder</v>
      </c>
      <c r="T21" s="139" t="str">
        <f>IFERROR(INDEX(Расходка[Наименование расходного материала],MATCH(Расходка[№],Поиск_расходки[Индекс3],0)),"")</f>
        <v>Fielder</v>
      </c>
      <c r="U21" s="139" t="str">
        <f>IFERROR(INDEX(Расходка[Наименование расходного материала],MATCH(Расходка[№],Поиск_расходки[Индекс4],0)),"")</f>
        <v>Fielder</v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473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21</v>
      </c>
      <c r="G22" s="140">
        <f>IF(ISNUMBER(SEARCH('Карта учёта'!$B$15,Расходка[Наименование расходного материала])),MAX($G$1:G21)+1,0)</f>
        <v>21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>Fielder XT-A</v>
      </c>
      <c r="T22" s="139" t="str">
        <f>IFERROR(INDEX(Расходка[Наименование расходного материала],MATCH(Расходка[№],Поиск_расходки[Индекс3],0)),"")</f>
        <v>Fielder XT-A</v>
      </c>
      <c r="U22" s="139" t="str">
        <f>IFERROR(INDEX(Расходка[Наименование расходного материала],MATCH(Расходка[№],Поиск_расходки[Индекс4],0)),"")</f>
        <v>Fielder XT-A</v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474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22</v>
      </c>
      <c r="G23" s="140">
        <f>IF(ISNUMBER(SEARCH('Карта учёта'!$B$15,Расходка[Наименование расходного материала])),MAX($G$1:G22)+1,0)</f>
        <v>22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>Fielder XT-R</v>
      </c>
      <c r="T23" s="139" t="str">
        <f>IFERROR(INDEX(Расходка[Наименование расходного материала],MATCH(Расходка[№],Поиск_расходки[Индекс3],0)),"")</f>
        <v>Fielder XT-R</v>
      </c>
      <c r="U23" s="139" t="str">
        <f>IFERROR(INDEX(Расходка[Наименование расходного материала],MATCH(Расходка[№],Поиск_расходки[Индекс4],0)),"")</f>
        <v>Fielder XT-R</v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116</v>
      </c>
    </row>
    <row r="24" spans="1:33">
      <c r="A24">
        <v>23</v>
      </c>
      <c r="B24" t="s">
        <v>3</v>
      </c>
      <c r="C24" s="1" t="s">
        <v>454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23</v>
      </c>
      <c r="G24" s="140">
        <f>IF(ISNUMBER(SEARCH('Карта учёта'!$B$15,Расходка[Наименование расходного материала])),MAX($G$1:G23)+1,0)</f>
        <v>23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>Gaia Second</v>
      </c>
      <c r="T24" s="139" t="str">
        <f>IFERROR(INDEX(Расходка[Наименование расходного материала],MATCH(Расходка[№],Поиск_расходки[Индекс3],0)),"")</f>
        <v>Gaia Second</v>
      </c>
      <c r="U24" s="139" t="str">
        <f>IFERROR(INDEX(Расходка[Наименование расходного материала],MATCH(Расходка[№],Поиск_расходки[Индекс4],0)),"")</f>
        <v>Gaia Second</v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117</v>
      </c>
    </row>
    <row r="25" spans="1:33">
      <c r="A25">
        <v>24</v>
      </c>
      <c r="B25" t="s">
        <v>3</v>
      </c>
      <c r="C25" s="1" t="s">
        <v>469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24</v>
      </c>
      <c r="G25" s="140">
        <f>IF(ISNUMBER(SEARCH('Карта учёта'!$B$15,Расходка[Наименование расходного материала])),MAX($G$1:G24)+1,0)</f>
        <v>24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>Gaia Third</v>
      </c>
      <c r="T25" s="139" t="str">
        <f>IFERROR(INDEX(Расходка[Наименование расходного материала],MATCH(Расходка[№],Поиск_расходки[Индекс3],0)),"")</f>
        <v>Gaia Third</v>
      </c>
      <c r="U25" s="139" t="str">
        <f>IFERROR(INDEX(Расходка[Наименование расходного материала],MATCH(Расходка[№],Поиск_расходки[Индекс4],0)),"")</f>
        <v>Gaia Third</v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118</v>
      </c>
    </row>
    <row r="26" spans="1:33">
      <c r="A26">
        <v>25</v>
      </c>
      <c r="B26" t="s">
        <v>3</v>
      </c>
      <c r="C26" s="1" t="s">
        <v>396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25</v>
      </c>
      <c r="G26" s="142">
        <f>IF(ISNUMBER(SEARCH('Карта учёта'!$B$15,Расходка[Наименование расходного материала])),MAX($G$1:G25)+1,0)</f>
        <v>25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>Intuition</v>
      </c>
      <c r="T26" s="144" t="str">
        <f>IFERROR(INDEX(Расходка[Наименование расходного материала],MATCH(Расходка[№],Поиск_расходки[Индекс3],0)),"")</f>
        <v>Intuition</v>
      </c>
      <c r="U26" s="144" t="str">
        <f>IFERROR(INDEX(Расходка[Наименование расходного материала],MATCH(Расходка[№],Поиск_расходки[Индекс4],0)),"")</f>
        <v>Intuition</v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119</v>
      </c>
    </row>
    <row r="27" spans="1:33">
      <c r="A27">
        <v>26</v>
      </c>
      <c r="B27" t="s">
        <v>3</v>
      </c>
      <c r="C27" t="s">
        <v>392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26</v>
      </c>
      <c r="G27" s="142">
        <f>IF(ISNUMBER(SEARCH('Карта учёта'!$B$15,Расходка[Наименование расходного материала])),MAX($G$1:G26)+1,0)</f>
        <v>26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>ProVia 3 Hydro-Track®</v>
      </c>
      <c r="T27" s="144" t="str">
        <f>IFERROR(INDEX(Расходка[Наименование расходного материала],MATCH(Расходка[№],Поиск_расходки[Индекс3],0)),"")</f>
        <v>ProVia 3 Hydro-Track®</v>
      </c>
      <c r="U27" s="144" t="str">
        <f>IFERROR(INDEX(Расходка[Наименование расходного материала],MATCH(Расходка[№],Поиск_расходки[Индекс4],0)),"")</f>
        <v>ProVia 3 Hydro-Track®</v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120</v>
      </c>
    </row>
    <row r="28" spans="1:33">
      <c r="A28">
        <v>27</v>
      </c>
      <c r="B28" t="s">
        <v>3</v>
      </c>
      <c r="C28" t="s">
        <v>393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27</v>
      </c>
      <c r="G28" s="142">
        <f>IF(ISNUMBER(SEARCH('Карта учёта'!$B$15,Расходка[Наименование расходного материала])),MAX($G$1:G27)+1,0)</f>
        <v>27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>ProVia 6 Hydro-Track®</v>
      </c>
      <c r="T28" s="144" t="str">
        <f>IFERROR(INDEX(Расходка[Наименование расходного материала],MATCH(Расходка[№],Поиск_расходки[Индекс3],0)),"")</f>
        <v>ProVia 6 Hydro-Track®</v>
      </c>
      <c r="U28" s="144" t="str">
        <f>IFERROR(INDEX(Расходка[Наименование расходного материала],MATCH(Расходка[№],Поиск_расходки[Индекс4],0)),"")</f>
        <v>ProVia 6 Hydro-Track®</v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121</v>
      </c>
    </row>
    <row r="29" spans="1:33">
      <c r="A29">
        <v>28</v>
      </c>
      <c r="B29" t="s">
        <v>3</v>
      </c>
      <c r="C29" t="s">
        <v>394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28</v>
      </c>
      <c r="G29" s="142">
        <f>IF(ISNUMBER(SEARCH('Карта учёта'!$B$15,Расходка[Наименование расходного материала])),MAX($G$1:G28)+1,0)</f>
        <v>28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>ProVia 9 Hydro-Track®</v>
      </c>
      <c r="T29" s="144" t="str">
        <f>IFERROR(INDEX(Расходка[Наименование расходного материала],MATCH(Расходка[№],Поиск_расходки[Индекс3],0)),"")</f>
        <v>ProVia 9 Hydro-Track®</v>
      </c>
      <c r="U29" s="144" t="str">
        <f>IFERROR(INDEX(Расходка[Наименование расходного материала],MATCH(Расходка[№],Поиск_расходки[Индекс4],0)),"")</f>
        <v>ProVia 9 Hydro-Track®</v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372</v>
      </c>
    </row>
    <row r="30" spans="1:33">
      <c r="A30">
        <v>29</v>
      </c>
      <c r="B30" t="s">
        <v>3</v>
      </c>
      <c r="C30" t="s">
        <v>390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29</v>
      </c>
      <c r="G30" s="142">
        <f>IF(ISNUMBER(SEARCH('Карта учёта'!$B$15,Расходка[Наименование расходного материала])),MAX($G$1:G29)+1,0)</f>
        <v>29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>Rinato</v>
      </c>
      <c r="T30" s="144" t="str">
        <f>IFERROR(INDEX(Расходка[Наименование расходного материала],MATCH(Расходка[№],Поиск_расходки[Индекс3],0)),"")</f>
        <v>Rinato</v>
      </c>
      <c r="U30" s="144" t="str">
        <f>IFERROR(INDEX(Расходка[Наименование расходного материала],MATCH(Расходка[№],Поиск_расходки[Индекс4],0)),"")</f>
        <v>Rinato</v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373</v>
      </c>
    </row>
    <row r="31" spans="1:33">
      <c r="A31">
        <v>30</v>
      </c>
      <c r="B31" t="s">
        <v>3</v>
      </c>
      <c r="C31" s="1" t="s">
        <v>445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30</v>
      </c>
      <c r="G31" s="142">
        <f>IF(ISNUMBER(SEARCH('Карта учёта'!$B$15,Расходка[Наименование расходного материала])),MAX($G$1:G30)+1,0)</f>
        <v>30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>Runthrough NS (Floppy)</v>
      </c>
      <c r="T31" s="144" t="str">
        <f>IFERROR(INDEX(Расходка[Наименование расходного материала],MATCH(Расходка[№],Поиск_расходки[Индекс3],0)),"")</f>
        <v>Runthrough NS (Floppy)</v>
      </c>
      <c r="U31" s="144" t="str">
        <f>IFERROR(INDEX(Расходка[Наименование расходного материала],MATCH(Расходка[№],Поиск_расходки[Индекс4],0)),"")</f>
        <v>Runthrough NS (Floppy)</v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5</v>
      </c>
      <c r="AG31" s="4" t="s">
        <v>453</v>
      </c>
    </row>
    <row r="32" spans="1:33">
      <c r="A32">
        <v>31</v>
      </c>
      <c r="B32" t="s">
        <v>3</v>
      </c>
      <c r="C32" s="1" t="s">
        <v>456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31</v>
      </c>
      <c r="G32" s="142">
        <f>IF(ISNUMBER(SEARCH('Карта учёта'!$B$15,Расходка[Наименование расходного материала])),MAX($G$1:G31)+1,0)</f>
        <v>31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>Runthrough NS Hypercoat</v>
      </c>
      <c r="T32" s="144" t="str">
        <f>IFERROR(INDEX(Расходка[Наименование расходного материала],MATCH(Расходка[№],Поиск_расходки[Индекс3],0)),"")</f>
        <v>Runthrough NS Hypercoat</v>
      </c>
      <c r="U32" s="144" t="str">
        <f>IFERROR(INDEX(Расходка[Наименование расходного материала],MATCH(Расходка[№],Поиск_расходки[Индекс4],0)),"")</f>
        <v>Runthrough NS Hypercoat</v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159</v>
      </c>
    </row>
    <row r="33" spans="1:33">
      <c r="A33">
        <v>32</v>
      </c>
      <c r="B33" t="s">
        <v>3</v>
      </c>
      <c r="C33" s="1" t="s">
        <v>455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32</v>
      </c>
      <c r="G33" s="142">
        <f>IF(ISNUMBER(SEARCH('Карта учёта'!$B$15,Расходка[Наименование расходного материала])),MAX($G$1:G32)+1,0)</f>
        <v>32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>Runthrough NS Intermediate</v>
      </c>
      <c r="T33" s="144" t="str">
        <f>IFERROR(INDEX(Расходка[Наименование расходного материала],MATCH(Расходка[№],Поиск_расходки[Индекс3],0)),"")</f>
        <v>Runthrough NS Intermediate</v>
      </c>
      <c r="U33" s="144" t="str">
        <f>IFERROR(INDEX(Расходка[Наименование расходного материала],MATCH(Расходка[№],Поиск_расходки[Индекс4],0)),"")</f>
        <v>Runthrough NS Intermediate</v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450</v>
      </c>
    </row>
    <row r="34" spans="1:33">
      <c r="A34">
        <v>33</v>
      </c>
      <c r="B34" t="s">
        <v>3</v>
      </c>
      <c r="C34" t="s">
        <v>389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33</v>
      </c>
      <c r="G34" s="142">
        <f>IF(ISNUMBER(SEARCH('Карта учёта'!$B$15,Расходка[Наименование расходного материала])),MAX($G$1:G33)+1,0)</f>
        <v>33</v>
      </c>
      <c r="H34" s="142">
        <f>IF(ISNUMBER(SEARCH('Карта учёта'!$B$16,Расходка[Наименование расходного материала])),MAX($H$1:H33)+1,0)</f>
        <v>33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>Sion</v>
      </c>
      <c r="T34" s="144" t="str">
        <f>IFERROR(INDEX(Расходка[Наименование расходного материала],MATCH(Расходка[№],Поиск_расходки[Индекс3],0)),"")</f>
        <v>Sion</v>
      </c>
      <c r="U34" s="144" t="str">
        <f>IFERROR(INDEX(Расходка[Наименование расходного материала],MATCH(Расходка[№],Поиск_расходки[Индекс4],0)),"")</f>
        <v>Sion</v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417</v>
      </c>
    </row>
    <row r="35" spans="1:33">
      <c r="A35">
        <v>34</v>
      </c>
      <c r="B35" t="s">
        <v>3</v>
      </c>
      <c r="C35" t="s">
        <v>478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34</v>
      </c>
      <c r="G35" s="142">
        <f>IF(ISNUMBER(SEARCH('Карта учёта'!$B$15,Расходка[Наименование расходного материала])),MAX($G$1:G34)+1,0)</f>
        <v>34</v>
      </c>
      <c r="H35" s="142">
        <f>IF(ISNUMBER(SEARCH('Карта учёта'!$B$16,Расходка[Наименование расходного материала])),MAX($H$1:H34)+1,0)</f>
        <v>34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>Sion Black</v>
      </c>
      <c r="T35" s="144" t="str">
        <f>IFERROR(INDEX(Расходка[Наименование расходного материала],MATCH(Расходка[№],Поиск_расходки[Индекс3],0)),"")</f>
        <v>Sion Black</v>
      </c>
      <c r="U35" s="144" t="str">
        <f>IFERROR(INDEX(Расходка[Наименование расходного материала],MATCH(Расходка[№],Поиск_расходки[Индекс4],0)),"")</f>
        <v>Sion Black</v>
      </c>
      <c r="V35" s="144" t="str">
        <f>IFERROR(INDEX(Расходка[Наименование расходного материала],MATCH(Расходка[№],Поиск_расходки[Индекс5],0)),"")</f>
        <v>Sion Black</v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428</v>
      </c>
    </row>
    <row r="36" spans="1:33">
      <c r="A36">
        <v>35</v>
      </c>
      <c r="B36" t="s">
        <v>3</v>
      </c>
      <c r="C36" s="1" t="s">
        <v>472</v>
      </c>
      <c r="E36" s="140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35</v>
      </c>
      <c r="G36" s="142">
        <f>IF(ISNUMBER(SEARCH('Карта учёта'!$B$15,Расходка[Наименование расходного материала])),MAX($G$1:G35)+1,0)</f>
        <v>35</v>
      </c>
      <c r="H36" s="142">
        <f>IF(ISNUMBER(SEARCH('Карта учёта'!$B$16,Расходка[Наименование расходного материала])),MAX($H$1:H35)+1,0)</f>
        <v>35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>Sion Blue</v>
      </c>
      <c r="T36" s="144" t="str">
        <f>IFERROR(INDEX(Расходка[Наименование расходного материала],MATCH(Расходка[№],Поиск_расходки[Индекс3],0)),"")</f>
        <v>Sion Blue</v>
      </c>
      <c r="U36" s="144" t="str">
        <f>IFERROR(INDEX(Расходка[Наименование расходного материала],MATCH(Расходка[№],Поиск_расходки[Индекс4],0)),"")</f>
        <v>Sion Blue</v>
      </c>
      <c r="V36" s="144" t="str">
        <f>IFERROR(INDEX(Расходка[Наименование расходного материала],MATCH(Расходка[№],Поиск_расходки[Индекс5],0)),"")</f>
        <v>Sion Blue</v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105</v>
      </c>
    </row>
    <row r="37" spans="1:33">
      <c r="A37">
        <v>36</v>
      </c>
      <c r="B37" t="s">
        <v>3</v>
      </c>
      <c r="C37" t="s">
        <v>391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36</v>
      </c>
      <c r="G37" s="142">
        <f>IF(ISNUMBER(SEARCH('Карта учёта'!$B$15,Расходка[Наименование расходного материала])),MAX($G$1:G36)+1,0)</f>
        <v>36</v>
      </c>
      <c r="H37" s="142">
        <f>IF(ISNUMBER(SEARCH('Карта учёта'!$B$16,Расходка[Наименование расходного материала])),MAX($H$1:H36)+1,0)</f>
        <v>36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>Thunder</v>
      </c>
      <c r="T37" s="144" t="str">
        <f>IFERROR(INDEX(Расходка[Наименование расходного материала],MATCH(Расходка[№],Поиск_расходки[Индекс3],0)),"")</f>
        <v>Thunder</v>
      </c>
      <c r="U37" s="144" t="str">
        <f>IFERROR(INDEX(Расходка[Наименование расходного материала],MATCH(Расходка[№],Поиск_расходки[Индекс4],0)),"")</f>
        <v>Thunder</v>
      </c>
      <c r="V37" s="144" t="str">
        <f>IFERROR(INDEX(Расходка[Наименование расходного материала],MATCH(Расходка[№],Поиск_расходки[Индекс5],0)),"")</f>
        <v>Thunder</v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160</v>
      </c>
    </row>
    <row r="38" spans="1:33">
      <c r="A38">
        <v>37</v>
      </c>
      <c r="B38" t="s">
        <v>3</v>
      </c>
      <c r="C38" t="s">
        <v>458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37</v>
      </c>
      <c r="G38" s="142">
        <f>IF(ISNUMBER(SEARCH('Карта учёта'!$B$15,Расходка[Наименование расходного материала])),MAX($G$1:G37)+1,0)</f>
        <v>37</v>
      </c>
      <c r="H38" s="142">
        <f>IF(ISNUMBER(SEARCH('Карта учёта'!$B$16,Расходка[Наименование расходного материала])),MAX($H$1:H37)+1,0)</f>
        <v>37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>Whisper MS</v>
      </c>
      <c r="T38" s="144" t="str">
        <f>IFERROR(INDEX(Расходка[Наименование расходного материала],MATCH(Расходка[№],Поиск_расходки[Индекс3],0)),"")</f>
        <v>Whisper MS</v>
      </c>
      <c r="U38" s="144" t="str">
        <f>IFERROR(INDEX(Расходка[Наименование расходного материала],MATCH(Расходка[№],Поиск_расходки[Индекс4],0)),"")</f>
        <v>Whisper MS</v>
      </c>
      <c r="V38" s="144" t="str">
        <f>IFERROR(INDEX(Расходка[Наименование расходного материала],MATCH(Расходка[№],Поиск_расходки[Индекс5],0)),"")</f>
        <v>Whisper MS</v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449</v>
      </c>
    </row>
    <row r="39" spans="1:33">
      <c r="A39">
        <v>38</v>
      </c>
      <c r="B39" t="s">
        <v>3</v>
      </c>
      <c r="C39" t="s">
        <v>459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38</v>
      </c>
      <c r="G39" s="142">
        <f>IF(ISNUMBER(SEARCH('Карта учёта'!$B$15,Расходка[Наименование расходного материала])),MAX($G$1:G38)+1,0)</f>
        <v>38</v>
      </c>
      <c r="H39" s="142">
        <f>IF(ISNUMBER(SEARCH('Карта учёта'!$B$16,Расходка[Наименование расходного материала])),MAX($H$1:H38)+1,0)</f>
        <v>38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>Winn 200T</v>
      </c>
      <c r="T39" s="144" t="str">
        <f>IFERROR(INDEX(Расходка[Наименование расходного материала],MATCH(Расходка[№],Поиск_расходки[Индекс3],0)),"")</f>
        <v>Winn 200T</v>
      </c>
      <c r="U39" s="144" t="str">
        <f>IFERROR(INDEX(Расходка[Наименование расходного материала],MATCH(Расходка[№],Поиск_расходки[Индекс4],0)),"")</f>
        <v>Winn 200T</v>
      </c>
      <c r="V39" s="144" t="str">
        <f>IFERROR(INDEX(Расходка[Наименование расходного материала],MATCH(Расходка[№],Поиск_расходки[Индекс5],0)),"")</f>
        <v>Winn 200T</v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163</v>
      </c>
    </row>
    <row r="40" spans="1:33">
      <c r="A40">
        <v>39</v>
      </c>
      <c r="B40" t="s">
        <v>3</v>
      </c>
      <c r="C40" t="s">
        <v>433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39</v>
      </c>
      <c r="G40" s="142">
        <f>IF(ISNUMBER(SEARCH('Карта учёта'!$B$15,Расходка[Наименование расходного материала])),MAX($G$1:G39)+1,0)</f>
        <v>39</v>
      </c>
      <c r="H40" s="142">
        <f>IF(ISNUMBER(SEARCH('Карта учёта'!$B$16,Расходка[Наименование расходного материала])),MAX($H$1:H39)+1,0)</f>
        <v>39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>Проводник коронарный  1g, Angioline</v>
      </c>
      <c r="T40" s="144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40" s="144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165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40</v>
      </c>
      <c r="G41" s="142">
        <f>IF(ISNUMBER(SEARCH('Карта учёта'!$B$15,Расходка[Наименование расходного материала])),MAX($G$1:G40)+1,0)</f>
        <v>40</v>
      </c>
      <c r="H41" s="142">
        <f>IF(ISNUMBER(SEARCH('Карта учёта'!$B$16,Расходка[Наименование расходного материала])),MAX($H$1:H40)+1,0)</f>
        <v>40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>Проводник коронарный  3g, Angioline</v>
      </c>
      <c r="T41" s="144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41" s="144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4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431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41</v>
      </c>
      <c r="G42" s="142">
        <f>IF(ISNUMBER(SEARCH('Карта учёта'!$B$15,Расходка[Наименование расходного материала])),MAX($G$1:G41)+1,0)</f>
        <v>41</v>
      </c>
      <c r="H42" s="142">
        <f>IF(ISNUMBER(SEARCH('Карта учёта'!$B$16,Расходка[Наименование расходного материала])),MAX($H$1:H41)+1,0)</f>
        <v>41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>BMS, Integtity</v>
      </c>
      <c r="T42" s="144" t="str">
        <f>IFERROR(INDEX(Расходка[Наименование расходного материала],MATCH(Расходка[№],Поиск_расходки[Индекс3],0)),"")</f>
        <v>BMS, Integtity</v>
      </c>
      <c r="U42" s="144" t="str">
        <f>IFERROR(INDEX(Расходка[Наименование расходного материала],MATCH(Расходка[№],Поиск_расходки[Индекс4],0)),"")</f>
        <v>BMS, Integtity</v>
      </c>
      <c r="V42" s="144" t="str">
        <f>IFERROR(INDEX(Расходка[Наименование расходного материала],MATCH(Расходка[№],Поиск_расходки[Индекс5],0)),"")</f>
        <v>BMS, Integtity</v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164</v>
      </c>
    </row>
    <row r="43" spans="1:33">
      <c r="A43">
        <v>42</v>
      </c>
      <c r="B43" t="s">
        <v>6</v>
      </c>
      <c r="C43" s="196" t="s">
        <v>427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42</v>
      </c>
      <c r="G43" s="142">
        <f>IF(ISNUMBER(SEARCH('Карта учёта'!$B$15,Расходка[Наименование расходного материала])),MAX($G$1:G42)+1,0)</f>
        <v>42</v>
      </c>
      <c r="H43" s="142">
        <f>IF(ISNUMBER(SEARCH('Карта учёта'!$B$16,Расходка[Наименование расходного материала])),MAX($H$1:H42)+1,0)</f>
        <v>42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>DES, Calipso</v>
      </c>
      <c r="T43" s="144" t="str">
        <f>IFERROR(INDEX(Расходка[Наименование расходного материала],MATCH(Расходка[№],Поиск_расходки[Индекс3],0)),"")</f>
        <v>DES, Calipso</v>
      </c>
      <c r="U43" s="144" t="str">
        <f>IFERROR(INDEX(Расходка[Наименование расходного материала],MATCH(Расходка[№],Поиск_расходки[Индекс4],0)),"")</f>
        <v>DES, Calipso</v>
      </c>
      <c r="V43" s="144" t="str">
        <f>IFERROR(INDEX(Расходка[Наименование расходного материала],MATCH(Расходка[№],Поиск_расходки[Индекс5],0)),"")</f>
        <v>DES, Calipso</v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432</v>
      </c>
    </row>
    <row r="44" spans="1:33">
      <c r="A44">
        <v>43</v>
      </c>
      <c r="B44" t="s">
        <v>6</v>
      </c>
      <c r="C44" s="196" t="s">
        <v>426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43</v>
      </c>
      <c r="G44" s="142">
        <f>IF(ISNUMBER(SEARCH('Карта учёта'!$B$15,Расходка[Наименование расходного материала])),MAX($G$1:G43)+1,0)</f>
        <v>43</v>
      </c>
      <c r="H44" s="142">
        <f>IF(ISNUMBER(SEARCH('Карта учёта'!$B$16,Расходка[Наименование расходного материала])),MAX($H$1:H43)+1,0)</f>
        <v>43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>DES, NanoMed</v>
      </c>
      <c r="T44" s="144" t="str">
        <f>IFERROR(INDEX(Расходка[Наименование расходного материала],MATCH(Расходка[№],Поиск_расходки[Индекс3],0)),"")</f>
        <v>DES, NanoMed</v>
      </c>
      <c r="U44" s="144" t="str">
        <f>IFERROR(INDEX(Расходка[Наименование расходного материала],MATCH(Расходка[№],Поиск_расходки[Индекс4],0)),"")</f>
        <v>DES, NanoMed</v>
      </c>
      <c r="V44" s="144" t="str">
        <f>IFERROR(INDEX(Расходка[Наименование расходного материала],MATCH(Расходка[№],Поиск_расходки[Индекс5],0)),"")</f>
        <v>DES, NanoMed</v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167</v>
      </c>
    </row>
    <row r="45" spans="1:33">
      <c r="A45">
        <v>44</v>
      </c>
      <c r="B45" t="s">
        <v>6</v>
      </c>
      <c r="C45" s="163" t="s">
        <v>397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44</v>
      </c>
      <c r="G45" s="142">
        <f>IF(ISNUMBER(SEARCH('Карта учёта'!$B$15,Расходка[Наименование расходного материала])),MAX($G$1:G44)+1,0)</f>
        <v>44</v>
      </c>
      <c r="H45" s="142">
        <f>IF(ISNUMBER(SEARCH('Карта учёта'!$B$16,Расходка[Наименование расходного материала])),MAX($H$1:H44)+1,0)</f>
        <v>44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>DES, Resolute Integtity</v>
      </c>
      <c r="T45" s="144" t="str">
        <f>IFERROR(INDEX(Расходка[Наименование расходного материала],MATCH(Расходка[№],Поиск_расходки[Индекс3],0)),"")</f>
        <v>DES, Resolute Integtity</v>
      </c>
      <c r="U45" s="144" t="str">
        <f>IFERROR(INDEX(Расходка[Наименование расходного материала],MATCH(Расходка[№],Поиск_расходки[Индекс4],0)),"")</f>
        <v>DES, Resolute Integtity</v>
      </c>
      <c r="V45" s="144" t="str">
        <f>IFERROR(INDEX(Расходка[Наименование расходного материала],MATCH(Расходка[№],Поиск_расходки[Индекс5],0)),"")</f>
        <v>DES, Resolute Integtity</v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168</v>
      </c>
    </row>
    <row r="46" spans="1:33">
      <c r="A46">
        <v>45</v>
      </c>
      <c r="B46" t="s">
        <v>6</v>
      </c>
      <c r="C46" t="s">
        <v>451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45</v>
      </c>
      <c r="G46" s="142">
        <f>IF(ISNUMBER(SEARCH('Карта учёта'!$B$15,Расходка[Наименование расходного материала])),MAX($G$1:G45)+1,0)</f>
        <v>45</v>
      </c>
      <c r="H46" s="142">
        <f>IF(ISNUMBER(SEARCH('Карта учёта'!$B$16,Расходка[Наименование расходного материала])),MAX($H$1:H45)+1,0)</f>
        <v>45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>DES, Yukon Chrome PC</v>
      </c>
      <c r="T46" s="144" t="str">
        <f>IFERROR(INDEX(Расходка[Наименование расходного материала],MATCH(Расходка[№],Поиск_расходки[Индекс3],0)),"")</f>
        <v>DES, Yukon Chrome PC</v>
      </c>
      <c r="U46" s="144" t="str">
        <f>IFERROR(INDEX(Расходка[Наименование расходного материала],MATCH(Расходка[№],Поиск_расходки[Индекс4],0)),"")</f>
        <v>DES, Yukon Chrome PC</v>
      </c>
      <c r="V46" s="144" t="str">
        <f>IFERROR(INDEX(Расходка[Наименование расходного материала],MATCH(Расходка[№],Поиск_расходки[Индекс5],0)),"")</f>
        <v>DES, Yukon Chrome PC</v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418</v>
      </c>
    </row>
    <row r="47" spans="1:33">
      <c r="A47">
        <v>46</v>
      </c>
      <c r="B47" t="s">
        <v>6</v>
      </c>
      <c r="C47" s="203" t="s">
        <v>488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46</v>
      </c>
      <c r="G47" s="142">
        <f>IF(ISNUMBER(SEARCH('Карта учёта'!$B$15,Расходка[Наименование расходного материала])),MAX($G$1:G46)+1,0)</f>
        <v>46</v>
      </c>
      <c r="H47" s="142">
        <f>IF(ISNUMBER(SEARCH('Карта учёта'!$B$16,Расходка[Наименование расходного материала])),MAX($H$1:H46)+1,0)</f>
        <v>46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>DES, Firehawk</v>
      </c>
      <c r="T47" s="144" t="str">
        <f>IFERROR(INDEX(Расходка[Наименование расходного материала],MATCH(Расходка[№],Поиск_расходки[Индекс3],0)),"")</f>
        <v>DES, Firehawk</v>
      </c>
      <c r="U47" s="144" t="str">
        <f>IFERROR(INDEX(Расходка[Наименование расходного материала],MATCH(Расходка[№],Поиск_расходки[Индекс4],0)),"")</f>
        <v>DES, Firehawk</v>
      </c>
      <c r="V47" s="144" t="str">
        <f>IFERROR(INDEX(Расходка[Наименование расходного материала],MATCH(Расходка[№],Поиск_расходки[Индекс5],0)),"")</f>
        <v>DES, Firehawk</v>
      </c>
      <c r="W47" s="144" t="str">
        <f>IFERROR(INDEX(Расходка[Наименование расходного материала],MATCH(Расходка[№],Поиск_расходки[Индекс6],0)),"")</f>
        <v>DES, Firehawk</v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419</v>
      </c>
    </row>
    <row r="48" spans="1:33">
      <c r="A48">
        <v>47</v>
      </c>
      <c r="B48" t="s">
        <v>6</v>
      </c>
      <c r="C48" t="s">
        <v>487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47</v>
      </c>
      <c r="G48" s="142">
        <f>IF(ISNUMBER(SEARCH('Карта учёта'!$B$15,Расходка[Наименование расходного материала])),MAX($G$1:G47)+1,0)</f>
        <v>47</v>
      </c>
      <c r="H48" s="142">
        <f>IF(ISNUMBER(SEARCH('Карта учёта'!$B$16,Расходка[Наименование расходного материала])),MAX($H$1:H47)+1,0)</f>
        <v>47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>DES, Resolute Onyx</v>
      </c>
      <c r="T48" s="144" t="str">
        <f>IFERROR(INDEX(Расходка[Наименование расходного материала],MATCH(Расходка[№],Поиск_расходки[Индекс3],0)),"")</f>
        <v>DES, Resolute Onyx</v>
      </c>
      <c r="U48" s="144" t="str">
        <f>IFERROR(INDEX(Расходка[Наименование расходного материала],MATCH(Расходка[№],Поиск_расходки[Индекс4],0)),"")</f>
        <v>DES, Resolute Onyx</v>
      </c>
      <c r="V48" s="144" t="str">
        <f>IFERROR(INDEX(Расходка[Наименование расходного материала],MATCH(Расходка[№],Поиск_расходки[Индекс5],0)),"")</f>
        <v>DES, Resolute Onyx</v>
      </c>
      <c r="W48" s="144" t="str">
        <f>IFERROR(INDEX(Расходка[Наименование расходного материала],MATCH(Расходка[№],Поиск_расходки[Индекс6],0)),"")</f>
        <v>DES, Resolute Onyx</v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492</v>
      </c>
    </row>
    <row r="49" spans="1:33">
      <c r="A49">
        <v>48</v>
      </c>
      <c r="B49" t="s">
        <v>123</v>
      </c>
      <c r="C49" s="1" t="s">
        <v>398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48</v>
      </c>
      <c r="G49" s="142">
        <f>IF(ISNUMBER(SEARCH('Карта учёта'!$B$15,Расходка[Наименование расходного материала])),MAX($G$1:G48)+1,0)</f>
        <v>48</v>
      </c>
      <c r="H49" s="142">
        <f>IF(ISNUMBER(SEARCH('Карта учёта'!$B$16,Расходка[Наименование расходного материала])),MAX($H$1:H48)+1,0)</f>
        <v>48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>Guidezilla™ II 6F</v>
      </c>
      <c r="T49" s="144" t="str">
        <f>IFERROR(INDEX(Расходка[Наименование расходного материала],MATCH(Расходка[№],Поиск_расходки[Индекс3],0)),"")</f>
        <v>Guidezilla™ II 6F</v>
      </c>
      <c r="U49" s="144" t="str">
        <f>IFERROR(INDEX(Расходка[Наименование расходного материала],MATCH(Расходка[№],Поиск_расходки[Индекс4],0)),"")</f>
        <v>Guidezilla™ II 6F</v>
      </c>
      <c r="V49" s="144" t="str">
        <f>IFERROR(INDEX(Расходка[Наименование расходного материала],MATCH(Расходка[№],Поиск_расходки[Индекс5],0)),"")</f>
        <v>Guidezilla™ II 6F</v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420</v>
      </c>
    </row>
    <row r="50" spans="1:33">
      <c r="A50">
        <v>49</v>
      </c>
      <c r="B50" t="s">
        <v>123</v>
      </c>
      <c r="C50" s="1" t="s">
        <v>424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49</v>
      </c>
      <c r="G50" s="142">
        <f>IF(ISNUMBER(SEARCH('Карта учёта'!$B$15,Расходка[Наименование расходного материала])),MAX($G$1:G49)+1,0)</f>
        <v>49</v>
      </c>
      <c r="H50" s="142">
        <f>IF(ISNUMBER(SEARCH('Карта учёта'!$B$16,Расходка[Наименование расходного материала])),MAX($H$1:H49)+1,0)</f>
        <v>49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>Telescope ™ II 6F</v>
      </c>
      <c r="T50" s="144" t="str">
        <f>IFERROR(INDEX(Расходка[Наименование расходного материала],MATCH(Расходка[№],Поиск_расходки[Индекс3],0)),"")</f>
        <v>Telescope ™ II 6F</v>
      </c>
      <c r="U50" s="144" t="str">
        <f>IFERROR(INDEX(Расходка[Наименование расходного материала],MATCH(Расходка[№],Поиск_расходки[Индекс4],0)),"")</f>
        <v>Telescope ™ II 6F</v>
      </c>
      <c r="V50" s="144" t="str">
        <f>IFERROR(INDEX(Расходка[Наименование расходного материала],MATCH(Расходка[№],Поиск_расходки[Индекс5],0)),"")</f>
        <v>Telescope ™ II 6F</v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434</v>
      </c>
    </row>
    <row r="51" spans="1:33">
      <c r="A51">
        <v>50</v>
      </c>
      <c r="B51" t="s">
        <v>4</v>
      </c>
      <c r="C51" t="s">
        <v>442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50</v>
      </c>
      <c r="G51" s="142">
        <f>IF(ISNUMBER(SEARCH('Карта учёта'!$B$15,Расходка[Наименование расходного материала])),MAX($G$1:G50)+1,0)</f>
        <v>50</v>
      </c>
      <c r="H51" s="142">
        <f>IF(ISNUMBER(SEARCH('Карта учёта'!$B$16,Расходка[Наименование расходного материала])),MAX($H$1:H50)+1,0)</f>
        <v>50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>Launcher 6F AL 1</v>
      </c>
      <c r="T51" s="144" t="str">
        <f>IFERROR(INDEX(Расходка[Наименование расходного материала],MATCH(Расходка[№],Поиск_расходки[Индекс3],0)),"")</f>
        <v>Launcher 6F AL 1</v>
      </c>
      <c r="U51" s="144" t="str">
        <f>IFERROR(INDEX(Расходка[Наименование расходного материала],MATCH(Расходка[№],Поиск_расходки[Индекс4],0)),"")</f>
        <v>Launcher 6F AL 1</v>
      </c>
      <c r="V51" s="144" t="str">
        <f>IFERROR(INDEX(Расходка[Наименование расходного материала],MATCH(Расходка[№],Поиск_расходки[Индекс5],0)),"")</f>
        <v>Launcher 6F AL 1</v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421</v>
      </c>
    </row>
    <row r="52" spans="1:33">
      <c r="A52">
        <v>51</v>
      </c>
      <c r="B52" t="s">
        <v>4</v>
      </c>
      <c r="C52" t="s">
        <v>443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51</v>
      </c>
      <c r="G52" s="142">
        <f>IF(ISNUMBER(SEARCH('Карта учёта'!$B$15,Расходка[Наименование расходного материала])),MAX($G$1:G51)+1,0)</f>
        <v>51</v>
      </c>
      <c r="H52" s="142">
        <f>IF(ISNUMBER(SEARCH('Карта учёта'!$B$16,Расходка[Наименование расходного материала])),MAX($H$1:H51)+1,0)</f>
        <v>51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>Launcher 6F AL 2</v>
      </c>
      <c r="T52" s="144" t="str">
        <f>IFERROR(INDEX(Расходка[Наименование расходного материала],MATCH(Расходка[№],Поиск_расходки[Индекс3],0)),"")</f>
        <v>Launcher 6F AL 2</v>
      </c>
      <c r="U52" s="144" t="str">
        <f>IFERROR(INDEX(Расходка[Наименование расходного материала],MATCH(Расходка[№],Поиск_расходки[Индекс4],0)),"")</f>
        <v>Launcher 6F AL 2</v>
      </c>
      <c r="V52" s="144" t="str">
        <f>IFERROR(INDEX(Расходка[Наименование расходного материала],MATCH(Расходка[№],Поиск_расходки[Индекс5],0)),"")</f>
        <v>Launcher 6F AL 2</v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435</v>
      </c>
    </row>
    <row r="53" spans="1:33">
      <c r="A53">
        <v>52</v>
      </c>
      <c r="B53" t="s">
        <v>4</v>
      </c>
      <c r="C53" t="s">
        <v>399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52</v>
      </c>
      <c r="G53" s="142">
        <f>IF(ISNUMBER(SEARCH('Карта учёта'!$B$15,Расходка[Наименование расходного материала])),MAX($G$1:G52)+1,0)</f>
        <v>52</v>
      </c>
      <c r="H53" s="142">
        <f>IF(ISNUMBER(SEARCH('Карта учёта'!$B$16,Расходка[Наименование расходного материала])),MAX($H$1:H52)+1,0)</f>
        <v>52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>Launcher 6F EBU 3.5</v>
      </c>
      <c r="T53" s="144" t="str">
        <f>IFERROR(INDEX(Расходка[Наименование расходного материала],MATCH(Расходка[№],Поиск_расходки[Индекс3],0)),"")</f>
        <v>Launcher 6F EBU 3.5</v>
      </c>
      <c r="U53" s="144" t="str">
        <f>IFERROR(INDEX(Расходка[Наименование расходного материала],MATCH(Расходка[№],Поиск_расходки[Индекс4],0)),"")</f>
        <v>Launcher 6F EBU 3.5</v>
      </c>
      <c r="V53" s="144" t="str">
        <f>IFERROR(INDEX(Расходка[Наименование расходного материала],MATCH(Расходка[№],Поиск_расходки[Индекс5],0)),"")</f>
        <v>Launcher 6F EBU 3.5</v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175</v>
      </c>
    </row>
    <row r="54" spans="1:33">
      <c r="A54">
        <v>53</v>
      </c>
      <c r="B54" t="s">
        <v>4</v>
      </c>
      <c r="C54" t="s">
        <v>400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53</v>
      </c>
      <c r="G54" s="142">
        <f>IF(ISNUMBER(SEARCH('Карта учёта'!$B$15,Расходка[Наименование расходного материала])),MAX($G$1:G53)+1,0)</f>
        <v>53</v>
      </c>
      <c r="H54" s="142">
        <f>IF(ISNUMBER(SEARCH('Карта учёта'!$B$16,Расходка[Наименование расходного материала])),MAX($H$1:H53)+1,0)</f>
        <v>53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>Launcher 6F EBU 4.0</v>
      </c>
      <c r="T54" s="144" t="str">
        <f>IFERROR(INDEX(Расходка[Наименование расходного материала],MATCH(Расходка[№],Поиск_расходки[Индекс3],0)),"")</f>
        <v>Launcher 6F EBU 4.0</v>
      </c>
      <c r="U54" s="144" t="str">
        <f>IFERROR(INDEX(Расходка[Наименование расходного материала],MATCH(Расходка[№],Поиск_расходки[Индекс4],0)),"")</f>
        <v>Launcher 6F EBU 4.0</v>
      </c>
      <c r="V54" s="144" t="str">
        <f>IFERROR(INDEX(Расходка[Наименование расходного материала],MATCH(Расходка[№],Поиск_расходки[Индекс5],0)),"")</f>
        <v>Launcher 6F EBU 4.0</v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169</v>
      </c>
    </row>
    <row r="55" spans="1:33">
      <c r="A55">
        <v>54</v>
      </c>
      <c r="B55" t="s">
        <v>4</v>
      </c>
      <c r="C55" t="s">
        <v>401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54</v>
      </c>
      <c r="G55" s="142">
        <f>IF(ISNUMBER(SEARCH('Карта учёта'!$B$15,Расходка[Наименование расходного материала])),MAX($G$1:G54)+1,0)</f>
        <v>54</v>
      </c>
      <c r="H55" s="142">
        <f>IF(ISNUMBER(SEARCH('Карта учёта'!$B$16,Расходка[Наименование расходного материала])),MAX($H$1:H54)+1,0)</f>
        <v>54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>Launcher 6F JL 3.5</v>
      </c>
      <c r="T55" s="144" t="str">
        <f>IFERROR(INDEX(Расходка[Наименование расходного материала],MATCH(Расходка[№],Поиск_расходки[Индекс3],0)),"")</f>
        <v>Launcher 6F JL 3.5</v>
      </c>
      <c r="U55" s="144" t="str">
        <f>IFERROR(INDEX(Расходка[Наименование расходного материала],MATCH(Расходка[№],Поиск_расходки[Индекс4],0)),"")</f>
        <v>Launcher 6F JL 3.5</v>
      </c>
      <c r="V55" s="144" t="str">
        <f>IFERROR(INDEX(Расходка[Наименование расходного материала],MATCH(Расходка[№],Поиск_расходки[Индекс5],0)),"")</f>
        <v>Launcher 6F JL 3.5</v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170</v>
      </c>
    </row>
    <row r="56" spans="1:33">
      <c r="A56">
        <v>55</v>
      </c>
      <c r="B56" t="s">
        <v>4</v>
      </c>
      <c r="C56" t="s">
        <v>402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55</v>
      </c>
      <c r="G56" s="142">
        <f>IF(ISNUMBER(SEARCH('Карта учёта'!$B$15,Расходка[Наименование расходного материала])),MAX($G$1:G55)+1,0)</f>
        <v>55</v>
      </c>
      <c r="H56" s="142">
        <f>IF(ISNUMBER(SEARCH('Карта учёта'!$B$16,Расходка[Наименование расходного материала])),MAX($H$1:H55)+1,0)</f>
        <v>55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>Launcher 6F JL 4.0</v>
      </c>
      <c r="T56" s="144" t="str">
        <f>IFERROR(INDEX(Расходка[Наименование расходного материала],MATCH(Расходка[№],Поиск_расходки[Индекс3],0)),"")</f>
        <v>Launcher 6F JL 4.0</v>
      </c>
      <c r="U56" s="144" t="str">
        <f>IFERROR(INDEX(Расходка[Наименование расходного материала],MATCH(Расходка[№],Поиск_расходки[Индекс4],0)),"")</f>
        <v>Launcher 6F JL 4.0</v>
      </c>
      <c r="V56" s="144" t="str">
        <f>IFERROR(INDEX(Расходка[Наименование расходного материала],MATCH(Расходка[№],Поиск_расходки[Индекс5],0)),"")</f>
        <v>Launcher 6F JL 4.0</v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171</v>
      </c>
    </row>
    <row r="57" spans="1:33">
      <c r="A57">
        <v>56</v>
      </c>
      <c r="B57" t="s">
        <v>4</v>
      </c>
      <c r="C57" t="s">
        <v>408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56</v>
      </c>
      <c r="G57" s="142">
        <f>IF(ISNUMBER(SEARCH('Карта учёта'!$B$15,Расходка[Наименование расходного материала])),MAX($G$1:G56)+1,0)</f>
        <v>56</v>
      </c>
      <c r="H57" s="142">
        <f>IF(ISNUMBER(SEARCH('Карта учёта'!$B$16,Расходка[Наименование расходного материала])),MAX($H$1:H56)+1,0)</f>
        <v>56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>Launcher 6F JL 4.5</v>
      </c>
      <c r="T57" s="144" t="str">
        <f>IFERROR(INDEX(Расходка[Наименование расходного материала],MATCH(Расходка[№],Поиск_расходки[Индекс3],0)),"")</f>
        <v>Launcher 6F JL 4.5</v>
      </c>
      <c r="U57" s="144" t="str">
        <f>IFERROR(INDEX(Расходка[Наименование расходного материала],MATCH(Расходка[№],Поиск_расходки[Индекс4],0)),"")</f>
        <v>Launcher 6F JL 4.5</v>
      </c>
      <c r="V57" s="144" t="str">
        <f>IFERROR(INDEX(Расходка[Наименование расходного материала],MATCH(Расходка[№],Поиск_расходки[Индекс5],0)),"")</f>
        <v>Launcher 6F JL 4.5</v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172</v>
      </c>
    </row>
    <row r="58" spans="1:33">
      <c r="A58">
        <v>57</v>
      </c>
      <c r="B58" t="s">
        <v>4</v>
      </c>
      <c r="C58" t="s">
        <v>403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57</v>
      </c>
      <c r="G58" s="142">
        <f>IF(ISNUMBER(SEARCH('Карта учёта'!$B$15,Расходка[Наименование расходного материала])),MAX($G$1:G57)+1,0)</f>
        <v>57</v>
      </c>
      <c r="H58" s="142">
        <f>IF(ISNUMBER(SEARCH('Карта учёта'!$B$16,Расходка[Наименование расходного материала])),MAX($H$1:H57)+1,0)</f>
        <v>57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>Launcher 6F JR 3.5</v>
      </c>
      <c r="T58" s="144" t="str">
        <f>IFERROR(INDEX(Расходка[Наименование расходного материала],MATCH(Расходка[№],Поиск_расходки[Индекс3],0)),"")</f>
        <v>Launcher 6F JR 3.5</v>
      </c>
      <c r="U58" s="144" t="str">
        <f>IFERROR(INDEX(Расходка[Наименование расходного материала],MATCH(Расходка[№],Поиск_расходки[Индекс4],0)),"")</f>
        <v>Launcher 6F JR 3.5</v>
      </c>
      <c r="V58" s="144" t="str">
        <f>IFERROR(INDEX(Расходка[Наименование расходного материала],MATCH(Расходка[№],Поиск_расходки[Индекс5],0)),"")</f>
        <v>Launcher 6F JR 3.5</v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429</v>
      </c>
    </row>
    <row r="59" spans="1:33">
      <c r="A59">
        <v>58</v>
      </c>
      <c r="B59" t="s">
        <v>4</v>
      </c>
      <c r="C59" t="s">
        <v>404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58</v>
      </c>
      <c r="G59" s="142">
        <f>IF(ISNUMBER(SEARCH('Карта учёта'!$B$15,Расходка[Наименование расходного материала])),MAX($G$1:G58)+1,0)</f>
        <v>58</v>
      </c>
      <c r="H59" s="142">
        <f>IF(ISNUMBER(SEARCH('Карта учёта'!$B$16,Расходка[Наименование расходного материала])),MAX($H$1:H58)+1,0)</f>
        <v>58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>Launcher 6F JR 4.0</v>
      </c>
      <c r="T59" s="144" t="str">
        <f>IFERROR(INDEX(Расходка[Наименование расходного материала],MATCH(Расходка[№],Поиск_расходки[Индекс3],0)),"")</f>
        <v>Launcher 6F JR 4.0</v>
      </c>
      <c r="U59" s="144" t="str">
        <f>IFERROR(INDEX(Расходка[Наименование расходного материала],MATCH(Расходка[№],Поиск_расходки[Индекс4],0)),"")</f>
        <v>Launcher 6F JR 4.0</v>
      </c>
      <c r="V59" s="144" t="str">
        <f>IFERROR(INDEX(Расходка[Наименование расходного материала],MATCH(Расходка[№],Поиск_расходки[Индекс5],0)),"")</f>
        <v>Launcher 6F JR 4.0</v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173</v>
      </c>
    </row>
    <row r="60" spans="1:33">
      <c r="A60">
        <v>59</v>
      </c>
      <c r="B60" t="s">
        <v>4</v>
      </c>
      <c r="C60" t="s">
        <v>415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59</v>
      </c>
      <c r="G60" s="142">
        <f>IF(ISNUMBER(SEARCH('Карта учёта'!$B$15,Расходка[Наименование расходного материала])),MAX($G$1:G59)+1,0)</f>
        <v>59</v>
      </c>
      <c r="H60" s="142">
        <f>IF(ISNUMBER(SEARCH('Карта учёта'!$B$16,Расходка[Наименование расходного материала])),MAX($H$1:H59)+1,0)</f>
        <v>59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>Launcher 7F JL 3.5</v>
      </c>
      <c r="T60" s="144" t="str">
        <f>IFERROR(INDEX(Расходка[Наименование расходного материала],MATCH(Расходка[№],Поиск_расходки[Индекс3],0)),"")</f>
        <v>Launcher 7F JL 3.5</v>
      </c>
      <c r="U60" s="144" t="str">
        <f>IFERROR(INDEX(Расходка[Наименование расходного материала],MATCH(Расходка[№],Поиск_расходки[Индекс4],0)),"")</f>
        <v>Launcher 7F JL 3.5</v>
      </c>
      <c r="V60" s="144" t="str">
        <f>IFERROR(INDEX(Расходка[Наименование расходного материала],MATCH(Расходка[№],Поиск_расходки[Индекс5],0)),"")</f>
        <v>Launcher 7F JL 3.5</v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174</v>
      </c>
    </row>
    <row r="61" spans="1:33">
      <c r="A61">
        <v>60</v>
      </c>
      <c r="B61" t="s">
        <v>4</v>
      </c>
      <c r="C61" t="s">
        <v>414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60</v>
      </c>
      <c r="G61" s="142">
        <f>IF(ISNUMBER(SEARCH('Карта учёта'!$B$15,Расходка[Наименование расходного материала])),MAX($G$1:G60)+1,0)</f>
        <v>60</v>
      </c>
      <c r="H61" s="142">
        <f>IF(ISNUMBER(SEARCH('Карта учёта'!$B$16,Расходка[Наименование расходного материала])),MAX($H$1:H60)+1,0)</f>
        <v>60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>Launcher 7F JL 4.0</v>
      </c>
      <c r="T61" s="144" t="str">
        <f>IFERROR(INDEX(Расходка[Наименование расходного материала],MATCH(Расходка[№],Поиск_расходки[Индекс3],0)),"")</f>
        <v>Launcher 7F JL 4.0</v>
      </c>
      <c r="U61" s="144" t="str">
        <f>IFERROR(INDEX(Расходка[Наименование расходного материала],MATCH(Расходка[№],Поиск_расходки[Индекс4],0)),"")</f>
        <v>Launcher 7F JL 4.0</v>
      </c>
      <c r="V61" s="144" t="str">
        <f>IFERROR(INDEX(Расходка[Наименование расходного материала],MATCH(Расходка[№],Поиск_расходки[Индекс5],0)),"")</f>
        <v>Launcher 7F JL 4.0</v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187</v>
      </c>
    </row>
    <row r="62" spans="1:33">
      <c r="A62">
        <v>61</v>
      </c>
      <c r="B62" t="s">
        <v>367</v>
      </c>
      <c r="C62" s="1" t="s">
        <v>405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61</v>
      </c>
      <c r="G62" s="142">
        <f>IF(ISNUMBER(SEARCH('Карта учёта'!$B$15,Расходка[Наименование расходного материала])),MAX($G$1:G61)+1,0)</f>
        <v>61</v>
      </c>
      <c r="H62" s="142">
        <f>IF(ISNUMBER(SEARCH('Карта учёта'!$B$16,Расходка[Наименование расходного материала])),MAX($H$1:H61)+1,0)</f>
        <v>61</v>
      </c>
      <c r="I62" s="142">
        <f>IF(ISNUMBER(SEARCH('Карта учёта'!$B$17,Расходка[Наименование расходного материала])),MAX($I$1:I61)+1,0)</f>
        <v>61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>Angio-Seal™ VIP</v>
      </c>
      <c r="T62" s="144" t="str">
        <f>IFERROR(INDEX(Расходка[Наименование расходного материала],MATCH(Расходка[№],Поиск_расходки[Индекс3],0)),"")</f>
        <v>Angio-Seal™ VIP</v>
      </c>
      <c r="U62" s="144" t="str">
        <f>IFERROR(INDEX(Расходка[Наименование расходного материала],MATCH(Расходка[№],Поиск_расходки[Индекс4],0)),"")</f>
        <v>Angio-Seal™ VIP</v>
      </c>
      <c r="V62" s="144" t="str">
        <f>IFERROR(INDEX(Расходка[Наименование расходного материала],MATCH(Расходка[№],Поиск_расходки[Индекс5],0)),"")</f>
        <v>Angio-Seal™ VIP</v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111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112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161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176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166</v>
      </c>
    </row>
    <row r="67" spans="5:33">
      <c r="AF67" s="4" t="s">
        <v>6</v>
      </c>
      <c r="AG67" s="4" t="s">
        <v>425</v>
      </c>
    </row>
    <row r="68" spans="5:33">
      <c r="AF68" s="4" t="s">
        <v>6</v>
      </c>
      <c r="AG68" s="4" t="s">
        <v>177</v>
      </c>
    </row>
    <row r="69" spans="5:33">
      <c r="AF69" s="4" t="s">
        <v>6</v>
      </c>
      <c r="AG69" s="4" t="s">
        <v>430</v>
      </c>
    </row>
    <row r="70" spans="5:33">
      <c r="AF70" s="4" t="s">
        <v>6</v>
      </c>
      <c r="AG70" s="4" t="s">
        <v>178</v>
      </c>
    </row>
    <row r="71" spans="5:33">
      <c r="AF71" s="4" t="s">
        <v>6</v>
      </c>
      <c r="AG71" s="4" t="s">
        <v>179</v>
      </c>
    </row>
    <row r="72" spans="5:33">
      <c r="AF72" s="4" t="s">
        <v>6</v>
      </c>
      <c r="AG72" s="4" t="s">
        <v>186</v>
      </c>
    </row>
    <row r="73" spans="5:33">
      <c r="AF73" s="4" t="s">
        <v>6</v>
      </c>
      <c r="AG73" s="4" t="s">
        <v>116</v>
      </c>
    </row>
    <row r="74" spans="5:33">
      <c r="AF74" s="4" t="s">
        <v>6</v>
      </c>
      <c r="AG74" s="4" t="s">
        <v>117</v>
      </c>
    </row>
    <row r="75" spans="5:33">
      <c r="AF75" s="4" t="s">
        <v>6</v>
      </c>
      <c r="AG75" s="4" t="s">
        <v>180</v>
      </c>
    </row>
    <row r="76" spans="5:33">
      <c r="AF76" s="4" t="s">
        <v>6</v>
      </c>
      <c r="AG76" s="4" t="s">
        <v>181</v>
      </c>
    </row>
    <row r="77" spans="5:33">
      <c r="AF77" s="4" t="s">
        <v>6</v>
      </c>
      <c r="AG77" s="4" t="s">
        <v>182</v>
      </c>
    </row>
    <row r="78" spans="5:33">
      <c r="AF78" s="4" t="s">
        <v>6</v>
      </c>
      <c r="AG78" s="4" t="s">
        <v>491</v>
      </c>
    </row>
    <row r="79" spans="5:33">
      <c r="AF79" s="4" t="s">
        <v>6</v>
      </c>
      <c r="AG79" s="4" t="s">
        <v>183</v>
      </c>
    </row>
    <row r="80" spans="5:33">
      <c r="AF80" s="4" t="s">
        <v>6</v>
      </c>
      <c r="AG80" s="4" t="s">
        <v>184</v>
      </c>
    </row>
    <row r="81" spans="32:33">
      <c r="AF81" s="4" t="s">
        <v>6</v>
      </c>
      <c r="AG81" s="4" t="s">
        <v>185</v>
      </c>
    </row>
    <row r="82" spans="32:33">
      <c r="AF82" s="4" t="s">
        <v>6</v>
      </c>
      <c r="AG82" s="4" t="s">
        <v>371</v>
      </c>
    </row>
    <row r="83" spans="32:33">
      <c r="AF83" s="4" t="s">
        <v>6</v>
      </c>
      <c r="AG83" s="4" t="s">
        <v>120</v>
      </c>
    </row>
    <row r="84" spans="32:33">
      <c r="AF84" s="4" t="s">
        <v>6</v>
      </c>
      <c r="AG84" s="4" t="s">
        <v>121</v>
      </c>
    </row>
    <row r="85" spans="32:33">
      <c r="AF85" s="4" t="s">
        <v>6</v>
      </c>
      <c r="AG85" s="4" t="s">
        <v>162</v>
      </c>
    </row>
    <row r="86" spans="32:33">
      <c r="AF86" s="4" t="s">
        <v>6</v>
      </c>
      <c r="AG86" s="4" t="s">
        <v>436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441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440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444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461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467</v>
      </c>
    </row>
    <row r="52" spans="1:2">
      <c r="A52" t="s">
        <v>369</v>
      </c>
      <c r="B52" t="s">
        <v>462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422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464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2023-02-24T19:13:44Z</cp:lastPrinted>
  <dcterms:created xsi:type="dcterms:W3CDTF">2015-06-05T18:19:34Z</dcterms:created>
  <dcterms:modified xsi:type="dcterms:W3CDTF">2023-02-24T19:17:32Z</dcterms:modified>
</cp:coreProperties>
</file>