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03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9" l="1"/>
  <c r="H19" i="9" l="1"/>
  <c r="H17" i="6"/>
  <c r="H20" i="9"/>
  <c r="H21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2" i="1" l="1"/>
  <c r="O13" i="1" s="1"/>
  <c r="O11" i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58" i="1" l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64" i="1" s="1"/>
  <c r="V43" i="1"/>
  <c r="V44" i="1"/>
  <c r="V51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0" i="1" l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S60" i="1"/>
  <c r="S56" i="1"/>
  <c r="S63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45" i="1" l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15" i="1"/>
  <c r="Z19" i="1"/>
  <c r="Z52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  <c r="Z62" i="1" l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<sst xmlns="http://schemas.openxmlformats.org/spreadsheetml/2006/main" count="837" uniqueCount="520">
  <si>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</si>
  <si>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</si>
  <si>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</si>
  <si>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</si>
  <si>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</si>
  <si>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</si>
  <si>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</si>
  <si>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</si>
  <si>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</si>
  <si>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</si>
  <si>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</si>
  <si>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</si>
  <si>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</si>
  <si>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</si>
  <si>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</si>
  <si>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</si>
  <si>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</si>
  <si>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</si>
  <si>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</si>
  <si>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</si>
  <si>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</si>
  <si>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</si>
  <si>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</si>
  <si>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</si>
  <si>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</si>
  <si>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</si>
  <si>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</si>
  <si>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</si>
  <si>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</si>
  <si>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</si>
  <si>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</si>
  <si>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</si>
  <si>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</si>
  <si>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</si>
  <si>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</si>
  <si>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</si>
  <si>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</si>
  <si>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</si>
  <si>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</si>
  <si>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</si>
  <si>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</si>
  <si>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</si>
  <si>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</si>
  <si>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</si>
  <si>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</si>
  <si>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</si>
  <si>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</si>
  <si>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</si>
  <si>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</si>
  <si>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</si>
  <si>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</si>
  <si>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</si>
  <si>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</si>
  <si>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</si>
  <si>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</si>
  <si>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</si>
  <si>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</si>
  <si>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</si>
  <si>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</si>
  <si>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</si>
  <si>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</si>
  <si>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</si>
  <si>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</si>
  <si>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</si>
  <si>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</si>
  <si>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</si>
  <si>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</si>
  <si>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</si>
  <si>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</si>
  <si>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</si>
  <si>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</si>
  <si>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</si>
  <si>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</si>
  <si>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</si>
  <si>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</si>
  <si>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</si>
  <si>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</si>
  <si>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</si>
  <si>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</si>
  <si>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</si>
  <si>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</si>
  <si>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</si>
  <si>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</si>
  <si>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</si>
  <si>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</si>
  <si>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</si>
  <si>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</si>
  <si>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</si>
  <si>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</si>
  <si>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</si>
  <si>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</si>
  <si>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</si>
  <si>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</si>
  <si>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</si>
  <si>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</si>
  <si>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</si>
  <si>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</si>
  <si>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</si>
  <si>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</si>
  <si>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</si>
  <si>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</si>
  <si>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</si>
  <si>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</si>
  <si>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</si>
  <si>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</si>
  <si>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</si>
  <si>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</si>
  <si>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</si>
  <si>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</si>
  <si>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</si>
  <si>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</si>
  <si>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</si>
  <si>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</si>
  <si>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</si>
  <si>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</si>
  <si>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</si>
  <si>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</si>
  <si>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</si>
  <si>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</si>
  <si>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</si>
  <si>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</si>
  <si>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</si>
  <si>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</si>
  <si>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</si>
  <si>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</si>
  <si>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</si>
  <si>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</si>
  <si>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</si>
  <si>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</si>
  <si>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</si>
  <si>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</si>
  <si>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</si>
  <si>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</si>
  <si>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</si>
  <si>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</si>
  <si>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</si>
  <si>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</si>
  <si>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</si>
  <si>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</si>
  <si>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</si>
  <si>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</si>
  <si>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</si>
  <si>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</si>
  <si>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</si>
  <si>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</si>
  <si>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</si>
  <si>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</si>
  <si>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</si>
  <si>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</si>
  <si>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</si>
  <si>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</si>
  <si>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</si>
  <si>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</si>
  <si>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</si>
  <si>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</si>
  <si>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</si>
  <si>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</si>
  <si>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</si>
  <si>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</si>
  <si>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</si>
  <si>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</si>
  <si>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</si>
  <si>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</si>
  <si>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</si>
  <si>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</si>
  <si>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</si>
  <si>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</si>
  <si>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</si>
  <si>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</si>
  <si>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</si>
  <si>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</si>
  <si>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</si>
  <si>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</si>
  <si>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</si>
  <si>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</si>
  <si>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</si>
  <si>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</si>
  <si>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</si>
  <si>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</si>
  <si>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</si>
  <si>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</si>
  <si>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</si>
  <si>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</si>
  <si>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</si>
  <si>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</si>
  <si>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</si>
  <si>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</si>
  <si>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</si>
  <si>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</si>
  <si>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</si>
  <si>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</si>
  <si>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</si>
  <si>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</si>
  <si>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</si>
  <si>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</si>
  <si>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</si>
  <si>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</si>
  <si>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</si>
  <si>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</si>
  <si>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</si>
  <si>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</si>
  <si>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</si>
  <si>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</si>
  <si>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</si>
  <si>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</si>
  <si>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</si>
  <si>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</si>
  <si>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</si>
  <si>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</si>
  <si>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</si>
  <si>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</si>
  <si>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</si>
  <si>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</si>
  <si>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</si>
  <si>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</si>
  <si>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</si>
  <si>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</si>
  <si>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</si>
  <si>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</si>
  <si>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</si>
  <si>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</si>
  <si>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</si>
  <si>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</si>
  <si>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</si>
  <si>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</si>
  <si>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</si>
  <si>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</si>
  <si>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</si>
  <si>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</si>
  <si>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</si>
  <si>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</si>
  <si>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</si>
  <si>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</si>
  <si>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</si>
  <si>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</si>
  <si>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</si>
  <si>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</si>
  <si>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</si>
  <si>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</si>
  <si>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</si>
  <si>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</si>
  <si>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</si>
  <si>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</si>
  <si>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</si>
  <si>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</si>
  <si>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</si>
  <si>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</si>
  <si>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</si>
  <si>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</si>
  <si>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</si>
  <si>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</si>
  <si>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</si>
  <si>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</si>
  <si>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</si>
  <si>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</si>
  <si>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</si>
  <si>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</si>
  <si>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</si>
  <si>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</si>
  <si>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</si>
  <si>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</si>
  <si>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</si>
  <si>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</si>
  <si>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</si>
  <si>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</si>
  <si>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</si>
  <si>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</si>
  <si>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</si>
  <si>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</si>
  <si>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</si>
  <si>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</si>
  <si>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</si>
  <si>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</si>
  <si>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</si>
  <si>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</si>
  <si>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</si>
  <si>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</si>
  <si>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</si>
  <si>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</si>
  <si>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</si>
  <si>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</si>
  <si>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</si>
  <si>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</si>
  <si>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</si>
  <si>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</si>
  <si>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</si>
  <si>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</si>
  <si>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</si>
  <si>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</si>
  <si>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</si>
  <si>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</si>
  <si>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</si>
  <si>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</si>
  <si>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</si>
  <si>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</si>
  <si>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</si>
  <si>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</si>
  <si>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</si>
  <si>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</si>
  <si>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</si>
  <si>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</si>
  <si>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</si>
  <si>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</si>
  <si>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</si>
  <si>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</si>
  <si>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</si>
  <si>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</si>
  <si>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</si>
  <si>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</si>
  <si>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</si>
  <si>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</si>
  <si>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</si>
  <si>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</si>
  <si>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</si>
  <si>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</si>
  <si>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</si>
  <si>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</si>
  <si>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</si>
  <si>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</si>
  <si>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</si>
  <si>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</si>
  <si>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</si>
  <si>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</si>
  <si>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</si>
  <si>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</si>
  <si>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</si>
  <si>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</si>
  <si>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</si>
  <si>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</si>
  <si>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</si>
  <si>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</si>
  <si>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</si>
  <si>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</si>
  <si>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</si>
  <si>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</si>
  <si>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</si>
  <si>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</si>
  <si>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</si>
  <si>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</si>
  <si>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</si>
  <si>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</si>
  <si>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</si>
  <si>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</si>
  <si>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</si>
  <si>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</si>
  <si>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</si>
  <si>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</si>
  <si>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</si>
  <si>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</si>
  <si>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</si>
  <si>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</si>
  <si>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</si>
  <si>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</si>
  <si>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</si>
  <si>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</si>
  <si>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</si>
  <si>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</si>
  <si>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</si>
  <si>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</si>
  <si>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</si>
  <si>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</si>
  <si>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</si>
  <si>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</si>
  <si>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</si>
  <si>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</si>
  <si>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</si>
  <si>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</si>
  <si>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</si>
  <si>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</si>
  <si>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</si>
  <si>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</si>
  <si>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</si>
  <si>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</si>
  <si>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</si>
  <si>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</si>
  <si>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</si>
  <si>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</si>
  <si>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</si>
  <si>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</si>
  <si>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</si>
  <si>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</si>
  <si>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</si>
  <si>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</si>
  <si>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</si>
  <si>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</si>
  <si>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</si>
  <si>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</si>
  <si>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</si>
  <si>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</si>
  <si>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</si>
  <si>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</si>
  <si>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</si>
  <si>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</si>
  <si>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</si>
  <si>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</si>
  <si>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</si>
  <si>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</si>
  <si>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</si>
  <si>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</si>
  <si>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</si>
  <si>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</si>
  <si>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</si>
  <si>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</si>
  <si>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</si>
  <si>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</si>
  <si>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</si>
  <si>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</si>
  <si>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</si>
  <si>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</si>
  <si>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</si>
  <si>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</si>
  <si>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</si>
  <si>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</si>
  <si>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</si>
  <si>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</si>
  <si>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</si>
  <si>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</si>
  <si>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</si>
  <si>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</si>
  <si>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</si>
  <si>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</si>
  <si>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</si>
  <si>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</si>
  <si>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</si>
  <si>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</si>
  <si>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</si>
  <si>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</si>
  <si>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</si>
  <si>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</si>
  <si>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</si>
  <si>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</si>
  <si>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</si>
  <si>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</si>
  <si>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</si>
  <si>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</si>
  <si>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</si>
  <si>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</si>
  <si>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</si>
  <si>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</si>
  <si>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</si>
  <si>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</si>
  <si>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</si>
  <si>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</si>
  <si>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</si>
  <si>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</si>
  <si>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</si>
  <si>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</si>
  <si>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</si>
  <si>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</si>
  <si>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</si>
  <si>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</si>
  <si>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</si>
  <si>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</si>
  <si>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</si>
  <si>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</si>
  <si>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</si>
  <si>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</si>
  <si>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</si>
  <si>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</si>
  <si>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</si>
  <si>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</si>
  <si>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</si>
  <si>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</si>
  <si>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</si>
  <si>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</si>
  <si>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</si>
  <si>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</si>
  <si>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</si>
  <si>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</si>
  <si>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</si>
  <si>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</si>
  <si>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</si>
  <si>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</si>
  <si>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</si>
  <si>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</si>
  <si>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</si>
  <si>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</si>
  <si>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</si>
  <si>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</si>
  <si>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</si>
  <si>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</si>
  <si>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</si>
  <si>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</si>
  <si>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</si>
  <si>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</si>
  <si>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</si>
  <si>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</si>
  <si>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</si>
  <si>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</si>
  <si>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</si>
  <si>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</si>
  <si>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</si>
  <si>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</si>
  <si>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</si>
  <si>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</si>
  <si>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</si>
  <si>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</si>
  <si>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</si>
  <si>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</si>
  <si>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</si>
  <si>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</si>
  <si>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</si>
  <si>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</si>
  <si>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</si>
  <si>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</si>
  <si>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100 ml</t>
  </si>
  <si>
    <t>Total Time</t>
  </si>
  <si>
    <t>Total DAP, Gy∙cm²</t>
  </si>
  <si>
    <t>41:06</t>
  </si>
  <si>
    <t>Сикачева Л.А.</t>
  </si>
  <si>
    <t xml:space="preserve">кальциноз. Стеноз устья  40%, стенозы дистального сегмента 40%. Антеградный кровоток TIMI  III.   </t>
  </si>
  <si>
    <t xml:space="preserve">Кальциноз. Проходим, неровности контуров. </t>
  </si>
  <si>
    <t xml:space="preserve">Сбалансированный </t>
  </si>
  <si>
    <r>
      <t xml:space="preserve">Кальциноз. Субтотальный нестабильный устьевой стеноз с переходом на проксимальный сегмент. Антеградный кровоток по ПНА TIMI 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устья 90%. Антеградный кровоток ближе к TIMI   III.   </t>
    </r>
  </si>
  <si>
    <t xml:space="preserve">стенозы проксимального и среднего сегментов  30%, стенозы дистального сегмента и проксимальной трети ЗМЖВ 40%.  Антеградный кровоток TIMI III. </t>
  </si>
  <si>
    <t>С учётом клинических данных совместно с деж.кардиологом принято решение  о выполнении экстренной реваскуляризации бассейна ПНА (Ствол-ПНА)</t>
  </si>
  <si>
    <t>350 ml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</si>
  <si>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</si>
  <si>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</si>
  <si>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Устье ствола ЛКА катетеризировано проводниковым катетером Launcher EBU 3,5 6Fr. Коронарный проводник Sion Blue и Fielder заведены в дистальный сегмент ПНА и ИМА. Реканализация ПНА выполнена последовательно БК Колибри 2.0-15 и  БК Euphora 2.5-12, давлением 14-18 атм. С техническими сложностями из-за регидного кальцинированного стеноза удалось оптимально позиционировать и имплантировать в проксимальный сегмент ПНА стент DES Resolute Integrity 3,0-22, давлением 14 атм. Далее имплантация стента DES Resolute Integrity 3,5-15 в зону Ствола ЛКА- ПНА, давлением 19 атм. Постдилатация  (POT) стента ствола ЛКА БК  NC Колибри 4.0-10, давлением 16 атм. На контрольных съемках стенты раскрыты удовлетворительно, признаков диссекций, тромбоза нет. Антеградный кровоток по ПНА восстановлнен до TIMI III. Устье ИМА  и ОА нескомпрометированы. Антеградный кровоток по ИМА сохранён ближе к TIMI III, кровоток по ОА сохранён TIMI III. Ангиографический удовлетворительный. Пациентка в тяжёлом и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</si>
</sst>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87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31" sqref="J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44988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0.8125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0.81944444444444453</v>
      </c>
      <c r="C10" s="61"/>
      <c r="D10" s="109" t="s">
        <v>235</v>
      </c>
      <c r="E10" s="107"/>
      <c r="F10" s="107"/>
      <c r="G10" s="29" t="s">
        <v>229</v>
      </c>
      <c r="H10" s="31"/>
    </row>
    <row r="11" spans="1:8" ht="18" thickTop="1" thickBot="1">
      <c r="A11" s="102" t="s">
        <v>255</v>
      </c>
      <c r="B11" s="103" t="s">
        <v>509</v>
      </c>
      <c r="C11" s="62"/>
      <c r="D11" s="109" t="s">
        <v>232</v>
      </c>
      <c r="E11" s="107"/>
      <c r="F11" s="107"/>
      <c r="G11" s="29" t="s">
        <v>312</v>
      </c>
      <c r="H11" s="31"/>
    </row>
    <row r="12" spans="1:8" ht="16.5" thickTop="1">
      <c r="A12" s="94" t="s">
        <v>8</v>
      </c>
      <c r="B12" s="95">
        <v>14435</v>
      </c>
      <c r="C12" s="63"/>
      <c r="D12" s="109" t="s">
        <v>366</v>
      </c>
      <c r="E12" s="107"/>
      <c r="F12" s="107"/>
      <c r="G12" s="29" t="s">
        <v>465</v>
      </c>
      <c r="H12" s="31"/>
    </row>
    <row r="13" spans="1:8" ht="15.75">
      <c r="A13" s="20" t="s">
        <v>10</v>
      </c>
      <c r="B13" s="35">
        <f>DATEDIF(B12,B8,"y")</f>
        <v>83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3564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506</v>
      </c>
      <c r="H15" s="198" t="s">
        <v>508</v>
      </c>
    </row>
    <row r="16" spans="1:8" ht="15.6" customHeight="1">
      <c r="A16" s="20" t="s">
        <v>134</v>
      </c>
      <c r="B16" s="24" t="s">
        <v>502</v>
      </c>
      <c r="C16" s="18"/>
      <c r="D16" s="41"/>
      <c r="E16" s="41"/>
      <c r="F16" s="41"/>
      <c r="G16" s="195" t="s">
        <v>507</v>
      </c>
      <c r="H16" s="193">
        <v>152.22999999999999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493</v>
      </c>
      <c r="H17" s="197">
        <f>H16*0.19</f>
        <v>28.923699999999997</v>
      </c>
    </row>
    <row r="18" spans="1:8" ht="14.45" customHeight="1">
      <c r="A18" s="65" t="s">
        <v>251</v>
      </c>
      <c r="B18" s="100" t="s">
        <v>512</v>
      </c>
      <c r="C18" s="18"/>
      <c r="D18" s="33" t="s">
        <v>273</v>
      </c>
      <c r="E18" s="33"/>
      <c r="F18" s="33"/>
      <c r="G18" s="98" t="s">
        <v>252</v>
      </c>
      <c r="H18" s="99" t="s">
        <v>463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511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513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335</v>
      </c>
      <c r="B27" s="233" t="s">
        <v>510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336</v>
      </c>
      <c r="B32" s="233" t="s">
        <v>514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491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515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267</v>
      </c>
      <c r="B51" s="71" t="s">
        <v>487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I42" sqref="I4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271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281</v>
      </c>
      <c r="D8" s="248"/>
      <c r="E8" s="248"/>
      <c r="F8" s="82">
        <v>2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44988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0.81944444444444453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0.91666666666666663</v>
      </c>
      <c r="C14" s="63"/>
      <c r="D14" s="109" t="s">
        <v>235</v>
      </c>
      <c r="E14" s="107"/>
      <c r="F14" s="107"/>
      <c r="G14" s="93" t="str">
        <f>КАГ!G10</f>
        <v>Сугера И.В.</v>
      </c>
      <c r="H14" s="105" t="str">
        <f>IF(ISBLANK(КАГ!H10),"",КАГ!H10)</f>
        <v/>
      </c>
    </row>
    <row r="15" spans="1:8" ht="16.5" thickBot="1">
      <c r="A15" s="192" t="s">
        <v>492</v>
      </c>
      <c r="B15" s="217">
        <f>B14-B13</f>
        <v>9.7222222222222099E-2</v>
      </c>
      <c r="C15" s="18"/>
      <c r="D15" s="109" t="s">
        <v>232</v>
      </c>
      <c r="E15" s="107"/>
      <c r="F15" s="107"/>
      <c r="G15" s="93" t="str">
        <f>КАГ!G11</f>
        <v>Равинская Я.А.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Сикачева Л.А.</v>
      </c>
      <c r="C16" s="18"/>
      <c r="D16" s="109" t="s">
        <v>366</v>
      </c>
      <c r="E16" s="107"/>
      <c r="F16" s="107"/>
      <c r="G16" s="93" t="str">
        <f>КАГ!G12</f>
        <v>Фисура О.И.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14435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83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3564</v>
      </c>
      <c r="C19" s="80"/>
      <c r="D19" s="80"/>
      <c r="E19" s="80"/>
      <c r="F19" s="80"/>
      <c r="G19" s="194" t="s">
        <v>506</v>
      </c>
      <c r="H19" s="209" t="str">
        <f>КАГ!H15</f>
        <v>41:06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507</v>
      </c>
      <c r="H20" s="210">
        <f>КАГ!H16</f>
        <v>152.22999999999999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493</v>
      </c>
      <c r="H21" s="197">
        <f>КАГ!H17</f>
        <v>28.923699999999997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0.82250000000000001</v>
      </c>
    </row>
    <row r="23" spans="1:8" ht="14.45" customHeight="1">
      <c r="A23" s="73" t="s">
        <v>496</v>
      </c>
      <c r="B23" s="201" t="s">
        <v>495</v>
      </c>
      <c r="C23" s="191"/>
      <c r="D23" s="191"/>
      <c r="E23" s="191"/>
      <c r="F23" s="191"/>
      <c r="H23" s="44"/>
    </row>
    <row r="24" spans="1:8" ht="14.45" customHeight="1">
      <c r="A24" s="212" t="s">
        <v>494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519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500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497</v>
      </c>
      <c r="B39" s="81" t="s">
        <v>499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498</v>
      </c>
      <c r="B40" s="207" t="s">
        <v>505</v>
      </c>
      <c r="C40" s="139"/>
      <c r="D40" s="252" t="s">
        <v>517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267</v>
      </c>
      <c r="B50" s="71" t="s">
        <v>516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469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44988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Сикачева Л.А.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14435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83</v>
      </c>
    </row>
    <row r="7" spans="1:4">
      <c r="A7" s="43"/>
      <c r="B7" s="18"/>
      <c r="C7" s="115" t="s">
        <v>12</v>
      </c>
      <c r="D7" s="117">
        <f>КАГ!$B$14</f>
        <v>3564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46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44988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474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386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79" t="s">
        <v>470</v>
      </c>
      <c r="C16" s="156"/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79" t="s">
        <v>473</v>
      </c>
      <c r="C17" s="156" t="s">
        <v>104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79" t="s">
        <v>340</v>
      </c>
      <c r="C18" s="156" t="s">
        <v>478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79" t="s">
        <v>504</v>
      </c>
      <c r="C19" s="211" t="s">
        <v>518</v>
      </c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80" t="s">
        <v>395</v>
      </c>
      <c r="C20" s="156" t="s">
        <v>170</v>
      </c>
      <c r="D20" s="162">
        <v>1</v>
      </c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79" t="s">
        <v>395</v>
      </c>
      <c r="C21" s="156" t="s">
        <v>112</v>
      </c>
      <c r="D21" s="162">
        <v>1</v>
      </c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466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500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501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503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482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479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483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484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480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481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7"/>
  <sheetViews>
    <sheetView topLeftCell="A10" zoomScaleNormal="100" workbookViewId="0">
      <selection activeCell="AJ30" sqref="AJ3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0</v>
      </c>
      <c r="M2" s="131">
        <f>IF(ISNUMBER(SEARCH('Карта учёта'!$B$21,Расходка[Наименование расходного материала])),MAX($M$1:M1)+1,0)</f>
        <v>0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Fielder</v>
      </c>
      <c r="U2" s="130" t="str">
        <f>IFERROR(INDEX(Расходка[Наименование расходного материала],MATCH(Расходка[№],Поиск_расходки[Индекс4],0)),"")</f>
        <v>Sion Blue</v>
      </c>
      <c r="V2" s="130" t="str">
        <f>IFERROR(INDEX(Расходка[Наименование расходного материала],MATCH(Расходка[№],Поиск_расходки[Индекс5],0)),"")</f>
        <v>Колибри</v>
      </c>
      <c r="W2" s="130" t="str">
        <f>IFERROR(INDEX(Расходка[Наименование расходного материала],MATCH(Расходка[№],Поиск_расходки[Индекс6],0)),"")</f>
        <v>Euphora</v>
      </c>
      <c r="X2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2" s="130" t="str">
        <f>IFERROR(INDEX(Расходка[Наименование расходного материала],MATCH(Расходка[№],Поиск_расходки[Индекс8],0)),"")</f>
        <v>DES, Resolute Integtity</v>
      </c>
      <c r="Z2" s="130" t="str">
        <f>IFERROR(INDEX(Расходка[Наименование расходного материала],MATCH(Расходка[№],Поиск_расходки[Индекс9],0)),"")</f>
        <v>DES, Resolute Integtity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490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468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0</v>
      </c>
      <c r="M3" s="131">
        <f>IF(ISNUMBER(SEARCH('Карта учёта'!$B$21,Расходка[Наименование расходного материала])),MAX($M$1:M2)+1,0)</f>
        <v>0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>Fielder XT-A</v>
      </c>
      <c r="U3" s="130" t="str">
        <f>IFERROR(INDEX(Расходка[Наименование расходного материала],MATCH(Расходка[№],Поиск_расходки[Индекс4],0)),"")</f>
        <v/>
      </c>
      <c r="V3" s="130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3" s="130" t="str">
        <f>IFERROR(INDEX(Расходка[Наименование расходного материала],MATCH(Расходка[№],Поиск_расходки[Индекс6],0)),"")</f>
        <v>NC Euphora</v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/>
      </c>
      <c r="Z3" s="130" t="str">
        <f>IFERROR(INDEX(Расходка[Наименование расходного материала],MATCH(Расходка[№],Поиск_расходки[Индекс9],0)),"")</f>
        <v/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1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0</v>
      </c>
      <c r="M4" s="131">
        <f>IF(ISNUMBER(SEARCH('Карта учёта'!$B$21,Расходка[Наименование расходного материала])),MAX($M$1:M3)+1,0)</f>
        <v>0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Fielder XT-R</v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/>
      </c>
      <c r="Z4" s="130" t="str">
        <f>IFERROR(INDEX(Расходка[Наименование расходного материала],MATCH(Расходка[№],Поиск_расходки[Индекс9],0)),"")</f>
        <v/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0</v>
      </c>
      <c r="M5" s="131">
        <f>IF(ISNUMBER(SEARCH('Карта учёта'!$B$21,Расходка[Наименование расходного материала])),MAX($M$1:M4)+1,0)</f>
        <v>0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/>
      </c>
      <c r="Z5" s="130" t="str">
        <f>IFERROR(INDEX(Расходка[Наименование расходного материала],MATCH(Расходка[№],Поиск_расходки[Индекс9],0)),"")</f>
        <v/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2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0</v>
      </c>
      <c r="M6" s="131">
        <f>IF(ISNUMBER(SEARCH('Карта учёта'!$B$21,Расходка[Наименование расходного материала])),MAX($M$1:M5)+1,0)</f>
        <v>0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/>
      </c>
      <c r="Z6" s="130" t="str">
        <f>IFERROR(INDEX(Расходка[Наименование расходного материала],MATCH(Расходка[№],Поиск_расходки[Индекс9],0)),"")</f>
        <v/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0</v>
      </c>
      <c r="M7" s="131">
        <f>IF(ISNUMBER(SEARCH('Карта учёта'!$B$21,Расходка[Наименование расходного материала])),MAX($M$1:M6)+1,0)</f>
        <v>0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/>
      </c>
      <c r="Z7" s="130" t="str">
        <f>IFERROR(INDEX(Расходка[Наименование расходного материала],MATCH(Расходка[№],Поиск_расходки[Индекс9],0)),"")</f>
        <v/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0</v>
      </c>
      <c r="M8" s="131">
        <f>IF(ISNUMBER(SEARCH('Карта учёта'!$B$21,Расходка[Наименование расходного материала])),MAX($M$1:M7)+1,0)</f>
        <v>0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/>
      </c>
      <c r="Z8" s="130" t="str">
        <f>IFERROR(INDEX(Расходка[Наименование расходного материала],MATCH(Расходка[№],Поиск_расходки[Индекс9],0)),"")</f>
        <v/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478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0</v>
      </c>
      <c r="M9" s="131">
        <f>IF(ISNUMBER(SEARCH('Карта учёта'!$B$21,Расходка[Наименование расходного материала])),MAX($M$1:M8)+1,0)</f>
        <v>0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/>
      </c>
      <c r="Z9" s="130" t="str">
        <f>IFERROR(INDEX(Расходка[Наименование расходного материала],MATCH(Расходка[№],Поиск_расходки[Индекс9],0)),"")</f>
        <v/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473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1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0</v>
      </c>
      <c r="M10" s="131">
        <f>IF(ISNUMBER(SEARCH('Карта учёта'!$B$21,Расходка[Наименование расходного материала])),MAX($M$1:M9)+1,0)</f>
        <v>0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/>
      </c>
      <c r="Z10" s="130" t="str">
        <f>IFERROR(INDEX(Расходка[Наименование расходного материала],MATCH(Расходка[№],Поиск_расходки[Индекс9],0)),"")</f>
        <v/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504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2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1</v>
      </c>
      <c r="L11" s="131">
        <f>IF(ISNUMBER(SEARCH('Карта учёта'!$B$20,Расходка[Наименование расходного материала])),MAX($L$1:L10)+1,0)</f>
        <v>0</v>
      </c>
      <c r="M11" s="131">
        <f>IF(ISNUMBER(SEARCH('Карта учёта'!$B$21,Расходка[Наименование расходного материала])),MAX($M$1:M10)+1,0)</f>
        <v>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/>
      </c>
      <c r="Z11" s="130" t="str">
        <f>IFERROR(INDEX(Расходка[Наименование расходного материала],MATCH(Расходка[№],Поиск_расходки[Индекс9],0)),"")</f>
        <v/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0</v>
      </c>
      <c r="M12" s="131">
        <f>IF(ISNUMBER(SEARCH('Карта учёта'!$B$21,Расходка[Наименование расходного материала])),MAX($M$1:M11)+1,0)</f>
        <v>0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/>
      </c>
      <c r="Z12" s="130" t="str">
        <f>IFERROR(INDEX(Расходка[Наименование расходного материала],MATCH(Расходка[№],Поиск_расходки[Индекс9],0)),"")</f>
        <v/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0</v>
      </c>
      <c r="M13" s="131">
        <f>IF(ISNUMBER(SEARCH('Карта учёта'!$B$21,Расходка[Наименование расходного материала])),MAX($M$1:M12)+1,0)</f>
        <v>0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/>
      </c>
      <c r="Z13" s="130" t="str">
        <f>IFERROR(INDEX(Расходка[Наименование расходного материала],MATCH(Расходка[№],Поиск_расходки[Индекс9],0)),"")</f>
        <v/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0</v>
      </c>
      <c r="M14" s="131">
        <f>IF(ISNUMBER(SEARCH('Карта учёта'!$B$21,Расходка[Наименование расходного материала])),MAX($M$1:M13)+1,0)</f>
        <v>0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/>
      </c>
      <c r="Z14" s="130" t="str">
        <f>IFERROR(INDEX(Расходка[Наименование расходного материала],MATCH(Расходка[№],Поиск_расходки[Индекс9],0)),"")</f>
        <v/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0</v>
      </c>
      <c r="M15" s="131">
        <f>IF(ISNUMBER(SEARCH('Карта учёта'!$B$21,Расходка[Наименование расходного материала])),MAX($M$1:M14)+1,0)</f>
        <v>0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/>
      </c>
      <c r="Z15" s="130" t="str">
        <f>IFERROR(INDEX(Расходка[Наименование расходного материала],MATCH(Расходка[№],Поиск_расходки[Индекс9],0)),"")</f>
        <v/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0</v>
      </c>
      <c r="M16" s="131">
        <f>IF(ISNUMBER(SEARCH('Карта учёта'!$B$21,Расходка[Наименование расходного материала])),MAX($M$1:M15)+1,0)</f>
        <v>0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/>
      </c>
      <c r="Z16" s="130" t="str">
        <f>IFERROR(INDEX(Расходка[Наименование расходного материала],MATCH(Расходка[№],Поиск_расходки[Индекс9],0)),"")</f>
        <v/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474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0</v>
      </c>
      <c r="M17" s="131">
        <f>IF(ISNUMBER(SEARCH('Карта учёта'!$B$21,Расходка[Наименование расходного материала])),MAX($M$1:M16)+1,0)</f>
        <v>0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/>
      </c>
      <c r="Z17" s="130" t="str">
        <f>IFERROR(INDEX(Расходка[Наименование расходного материала],MATCH(Расходка[№],Поиск_расходки[Индекс9],0)),"")</f>
        <v/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464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0</v>
      </c>
      <c r="M18" s="131">
        <f>IF(ISNUMBER(SEARCH('Карта учёта'!$B$21,Расходка[Наименование расходного материала])),MAX($M$1:M17)+1,0)</f>
        <v>0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/>
      </c>
      <c r="Z18" s="130" t="str">
        <f>IFERROR(INDEX(Расходка[Наименование расходного материала],MATCH(Расходка[№],Поиск_расходки[Индекс9],0)),"")</f>
        <v/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0</v>
      </c>
      <c r="M19" s="131">
        <f>IF(ISNUMBER(SEARCH('Карта учёта'!$B$21,Расходка[Наименование расходного материала])),MAX($M$1:M18)+1,0)</f>
        <v>0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/>
      </c>
      <c r="Z19" s="130" t="str">
        <f>IFERROR(INDEX(Расходка[Наименование расходного материала],MATCH(Расходка[№],Поиск_расходки[Индекс9],0)),"")</f>
        <v/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0</v>
      </c>
      <c r="M20" s="131">
        <f>IF(ISNUMBER(SEARCH('Карта учёта'!$B$21,Расходка[Наименование расходного материала])),MAX($M$1:M19)+1,0)</f>
        <v>0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/>
      </c>
      <c r="Z20" s="130" t="str">
        <f>IFERROR(INDEX(Расходка[Наименование расходного материала],MATCH(Расходка[№],Поиск_расходки[Индекс9],0)),"")</f>
        <v/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0</v>
      </c>
      <c r="M21" s="131">
        <f>IF(ISNUMBER(SEARCH('Карта учёта'!$B$21,Расходка[Наименование расходного материала])),MAX($M$1:M20)+1,0)</f>
        <v>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/>
      </c>
      <c r="Z21" s="130" t="str">
        <f>IFERROR(INDEX(Расходка[Наименование расходного материала],MATCH(Расходка[№],Поиск_расходки[Индекс9],0)),"")</f>
        <v/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1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0</v>
      </c>
      <c r="M22" s="131">
        <f>IF(ISNUMBER(SEARCH('Карта учёта'!$B$21,Расходка[Наименование расходного материала])),MAX($M$1:M21)+1,0)</f>
        <v>0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/>
      </c>
      <c r="Z22" s="130" t="str">
        <f>IFERROR(INDEX(Расходка[Наименование расходного материала],MATCH(Расходка[№],Поиск_расходки[Индекс9],0)),"")</f>
        <v/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471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0</v>
      </c>
      <c r="M23" s="131">
        <f>IF(ISNUMBER(SEARCH('Карта учёта'!$B$21,Расходка[Наименование расходного материала])),MAX($M$1:M22)+1,0)</f>
        <v>0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/>
      </c>
      <c r="Z23" s="130" t="str">
        <f>IFERROR(INDEX(Расходка[Наименование расходного материала],MATCH(Расходка[№],Поиск_расходки[Индекс9],0)),"")</f>
        <v/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518</v>
      </c>
    </row>
    <row r="24" spans="1:33">
      <c r="A24">
        <v>23</v>
      </c>
      <c r="B24" t="s">
        <v>3</v>
      </c>
      <c r="C24" t="s">
        <v>472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3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0</v>
      </c>
      <c r="M24" s="131">
        <f>IF(ISNUMBER(SEARCH('Карта учёта'!$B$21,Расходка[Наименование расходного материала])),MAX($M$1:M23)+1,0)</f>
        <v>0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/>
      </c>
      <c r="Z24" s="130" t="str">
        <f>IFERROR(INDEX(Расходка[Наименование расходного материала],MATCH(Расходка[№],Поиск_расходки[Индекс9],0)),"")</f>
        <v/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0</v>
      </c>
      <c r="M25" s="131">
        <f>IF(ISNUMBER(SEARCH('Карта учёта'!$B$21,Расходка[Наименование расходного материала])),MAX($M$1:M24)+1,0)</f>
        <v>0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/>
      </c>
      <c r="Z25" s="130" t="str">
        <f>IFERROR(INDEX(Расходка[Наименование расходного материала],MATCH(Расходка[№],Поиск_расходки[Индекс9],0)),"")</f>
        <v/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117</v>
      </c>
    </row>
    <row r="26" spans="1:33">
      <c r="A26">
        <v>25</v>
      </c>
      <c r="B26" t="s">
        <v>3</v>
      </c>
      <c r="C26" s="1" t="s">
        <v>467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0</v>
      </c>
      <c r="M26" s="133">
        <f>IF(ISNUMBER(SEARCH('Карта учёта'!$B$21,Расходка[Наименование расходного материала])),MAX($M$1:M25)+1,0)</f>
        <v>0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/>
      </c>
      <c r="Z26" s="135" t="str">
        <f>IFERROR(INDEX(Расходка[Наименование расходного материала],MATCH(Расходка[№],Поиск_расходки[Индекс9],0)),"")</f>
        <v/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118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0</v>
      </c>
      <c r="M27" s="133">
        <f>IF(ISNUMBER(SEARCH('Карта учёта'!$B$21,Расходка[Наименование расходного материала])),MAX($M$1:M26)+1,0)</f>
        <v>0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/>
      </c>
      <c r="Z27" s="135" t="str">
        <f>IFERROR(INDEX(Расходка[Наименование расходного материала],MATCH(Расходка[№],Поиск_расходки[Индекс9],0)),"")</f>
        <v/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119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0</v>
      </c>
      <c r="M28" s="133">
        <f>IF(ISNUMBER(SEARCH('Карта учёта'!$B$21,Расходка[Наименование расходного материала])),MAX($M$1:M27)+1,0)</f>
        <v>0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/>
      </c>
      <c r="Z28" s="135" t="str">
        <f>IFERROR(INDEX(Расходка[Наименование расходного материала],MATCH(Расходка[№],Поиск_расходки[Индекс9],0)),"")</f>
        <v/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120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0</v>
      </c>
      <c r="M29" s="133">
        <f>IF(ISNUMBER(SEARCH('Карта учёта'!$B$21,Расходка[Наименование расходного материала])),MAX($M$1:M28)+1,0)</f>
        <v>0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/>
      </c>
      <c r="Z29" s="135" t="str">
        <f>IFERROR(INDEX(Расходка[Наименование расходного материала],MATCH(Расходка[№],Поиск_расходки[Индекс9],0)),"")</f>
        <v/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121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0</v>
      </c>
      <c r="M30" s="133">
        <f>IF(ISNUMBER(SEARCH('Карта учёта'!$B$21,Расходка[Наименование расходного материала])),MAX($M$1:M29)+1,0)</f>
        <v>0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/>
      </c>
      <c r="Z30" s="135" t="str">
        <f>IFERROR(INDEX(Расходка[Наименование расходного материала],MATCH(Расходка[№],Поиск_расходки[Индекс9],0)),"")</f>
        <v/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369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0</v>
      </c>
      <c r="M31" s="133">
        <f>IF(ISNUMBER(SEARCH('Карта учёта'!$B$21,Расходка[Наименование расходного материала])),MAX($M$1:M30)+1,0)</f>
        <v>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/>
      </c>
      <c r="Z31" s="135" t="str">
        <f>IFERROR(INDEX(Расходка[Наименование расходного материала],MATCH(Расходка[№],Поиск_расходки[Индекс9],0)),"")</f>
        <v/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370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0</v>
      </c>
      <c r="M32" s="133">
        <f>IF(ISNUMBER(SEARCH('Карта учёта'!$B$21,Расходка[Наименование расходного материала])),MAX($M$1:M31)+1,0)</f>
        <v>0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/>
      </c>
      <c r="Z32" s="135" t="str">
        <f>IFERROR(INDEX(Расходка[Наименование расходного материала],MATCH(Расходка[№],Поиск_расходки[Индекс9],0)),"")</f>
        <v/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451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0</v>
      </c>
      <c r="M33" s="133">
        <f>IF(ISNUMBER(SEARCH('Карта учёта'!$B$21,Расходка[Наименование расходного материала])),MAX($M$1:M32)+1,0)</f>
        <v>0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/>
      </c>
      <c r="Z33" s="135" t="str">
        <f>IFERROR(INDEX(Расходка[Наименование расходного материала],MATCH(Расходка[№],Поиск_расходки[Индекс9],0)),"")</f>
        <v/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159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0</v>
      </c>
      <c r="M34" s="133">
        <f>IF(ISNUMBER(SEARCH('Карта учёта'!$B$21,Расходка[Наименование расходного материала])),MAX($M$1:M33)+1,0)</f>
        <v>0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/>
      </c>
      <c r="Z34" s="135" t="str">
        <f>IFERROR(INDEX(Расходка[Наименование расходного материала],MATCH(Расходка[№],Поиск_расходки[Индекс9],0)),"")</f>
        <v/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448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0</v>
      </c>
      <c r="M35" s="133">
        <f>IF(ISNUMBER(SEARCH('Карта учёта'!$B$21,Расходка[Наименование расходного материала])),MAX($M$1:M34)+1,0)</f>
        <v>0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/>
      </c>
      <c r="Z35" s="135" t="str">
        <f>IFERROR(INDEX(Расходка[Наименование расходного материала],MATCH(Расходка[№],Поиск_расходки[Индекс9],0)),"")</f>
        <v/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415</v>
      </c>
    </row>
    <row r="36" spans="1:33">
      <c r="A36">
        <v>35</v>
      </c>
      <c r="B36" t="s">
        <v>3</v>
      </c>
      <c r="C36" t="s">
        <v>476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0</v>
      </c>
      <c r="M36" s="133">
        <f>IF(ISNUMBER(SEARCH('Карта учёта'!$B$21,Расходка[Наименование расходного материала])),MAX($M$1:M35)+1,0)</f>
        <v>0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/>
      </c>
      <c r="Z36" s="135" t="str">
        <f>IFERROR(INDEX(Расходка[Наименование расходного материала],MATCH(Расходка[№],Поиск_расходки[Индекс9],0)),"")</f>
        <v/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426</v>
      </c>
    </row>
    <row r="37" spans="1:33">
      <c r="A37">
        <v>36</v>
      </c>
      <c r="B37" t="s">
        <v>3</v>
      </c>
      <c r="C37" s="1" t="s">
        <v>470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1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0</v>
      </c>
      <c r="M37" s="133">
        <f>IF(ISNUMBER(SEARCH('Карта учёта'!$B$21,Расходка[Наименование расходного материала])),MAX($M$1:M36)+1,0)</f>
        <v>0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/>
      </c>
      <c r="Z37" s="135" t="str">
        <f>IFERROR(INDEX(Расходка[Наименование расходного материала],MATCH(Расходка[№],Поиск_расходки[Индекс9],0)),"")</f>
        <v/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105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0</v>
      </c>
      <c r="M38" s="133">
        <f>IF(ISNUMBER(SEARCH('Карта учёта'!$B$21,Расходка[Наименование расходного материала])),MAX($M$1:M37)+1,0)</f>
        <v>0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/>
      </c>
      <c r="Z38" s="135" t="str">
        <f>IFERROR(INDEX(Расходка[Наименование расходного материала],MATCH(Расходка[№],Поиск_расходки[Индекс9],0)),"")</f>
        <v/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160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0</v>
      </c>
      <c r="M39" s="133">
        <f>IF(ISNUMBER(SEARCH('Карта учёта'!$B$21,Расходка[Наименование расходного материала])),MAX($M$1:M38)+1,0)</f>
        <v>0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/>
      </c>
      <c r="Z39" s="135" t="str">
        <f>IFERROR(INDEX(Расходка[Наименование расходного материала],MATCH(Расходка[№],Поиск_расходки[Индекс9],0)),"")</f>
        <v/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447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0</v>
      </c>
      <c r="M40" s="133">
        <f>IF(ISNUMBER(SEARCH('Карта учёта'!$B$21,Расходка[Наименование расходного материала])),MAX($M$1:M39)+1,0)</f>
        <v>0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/>
      </c>
      <c r="Z40" s="135" t="str">
        <f>IFERROR(INDEX(Расходка[Наименование расходного материала],MATCH(Расходка[№],Поиск_расходки[Индекс9],0)),"")</f>
        <v/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163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0</v>
      </c>
      <c r="M41" s="133">
        <f>IF(ISNUMBER(SEARCH('Карта учёта'!$B$21,Расходка[Наименование расходного материала])),MAX($M$1:M40)+1,0)</f>
        <v>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/>
      </c>
      <c r="Z41" s="135" t="str">
        <f>IFERROR(INDEX(Расходка[Наименование расходного материала],MATCH(Расходка[№],Поиск_расходки[Индекс9],0)),"")</f>
        <v/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165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0</v>
      </c>
      <c r="M42" s="133">
        <f>IF(ISNUMBER(SEARCH('Карта учёта'!$B$21,Расходка[Наименование расходного материала])),MAX($M$1:M41)+1,0)</f>
        <v>0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/>
      </c>
      <c r="Z42" s="135" t="str">
        <f>IFERROR(INDEX(Расходка[Наименование расходного материала],MATCH(Расходка[№],Поиск_расходки[Индекс9],0)),"")</f>
        <v/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429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0</v>
      </c>
      <c r="M43" s="133">
        <f>IF(ISNUMBER(SEARCH('Карта учёта'!$B$21,Расходка[Наименование расходного материала])),MAX($M$1:M42)+1,0)</f>
        <v>0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/>
      </c>
      <c r="Z43" s="135" t="str">
        <f>IFERROR(INDEX(Расходка[Наименование расходного материала],MATCH(Расходка[№],Поиск_расходки[Индекс9],0)),"")</f>
        <v/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164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0</v>
      </c>
      <c r="M44" s="133">
        <f>IF(ISNUMBER(SEARCH('Карта учёта'!$B$21,Расходка[Наименование расходного материала])),MAX($M$1:M43)+1,0)</f>
        <v>0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/>
      </c>
      <c r="Z44" s="135" t="str">
        <f>IFERROR(INDEX(Расходка[Наименование расходного материала],MATCH(Расходка[№],Поиск_расходки[Индекс9],0)),"")</f>
        <v/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430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0</v>
      </c>
      <c r="L45" s="133">
        <f>IF(ISNUMBER(SEARCH('Карта учёта'!$B$20,Расходка[Наименование расходного материала])),MAX($L$1:L44)+1,0)</f>
        <v>0</v>
      </c>
      <c r="M45" s="133">
        <f>IF(ISNUMBER(SEARCH('Карта учёта'!$B$21,Расходка[Наименование расходного материала])),MAX($M$1:M44)+1,0)</f>
        <v>0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/>
      </c>
      <c r="Z45" s="135" t="str">
        <f>IFERROR(INDEX(Расходка[Наименование расходного материала],MATCH(Расходка[№],Поиск_расходки[Индекс9],0)),"")</f>
        <v/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167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0</v>
      </c>
      <c r="L46" s="133">
        <f>IF(ISNUMBER(SEARCH('Карта учёта'!$B$20,Расходка[Наименование расходного материала])),MAX($L$1:L45)+1,0)</f>
        <v>1</v>
      </c>
      <c r="M46" s="133">
        <f>IF(ISNUMBER(SEARCH('Карта учёта'!$B$21,Расходка[Наименование расходного материала])),MAX($M$1:M45)+1,0)</f>
        <v>1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/>
      </c>
      <c r="Z46" s="135" t="str">
        <f>IFERROR(INDEX(Расходка[Наименование расходного материала],MATCH(Расходка[№],Поиск_расходки[Индекс9],0)),"")</f>
        <v/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168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0</v>
      </c>
      <c r="M47" s="133">
        <f>IF(ISNUMBER(SEARCH('Карта учёта'!$B$21,Расходка[Наименование расходного материала])),MAX($M$1:M46)+1,0)</f>
        <v>0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/>
      </c>
      <c r="Z47" s="135" t="str">
        <f>IFERROR(INDEX(Расходка[Наименование расходного материала],MATCH(Расходка[№],Поиск_расходки[Индекс9],0)),"")</f>
        <v/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416</v>
      </c>
    </row>
    <row r="48" spans="1:33">
      <c r="A48">
        <v>47</v>
      </c>
      <c r="B48" t="s">
        <v>6</v>
      </c>
      <c r="C48" s="190" t="s">
        <v>486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0</v>
      </c>
      <c r="M48" s="133">
        <f>IF(ISNUMBER(SEARCH('Карта учёта'!$B$21,Расходка[Наименование расходного материала])),MAX($M$1:M47)+1,0)</f>
        <v>0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/>
      </c>
      <c r="Z48" s="135" t="str">
        <f>IFERROR(INDEX(Расходка[Наименование расходного материала],MATCH(Расходка[№],Поиск_расходки[Индекс9],0)),"")</f>
        <v/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417</v>
      </c>
    </row>
    <row r="49" spans="1:33">
      <c r="A49">
        <v>48</v>
      </c>
      <c r="B49" t="s">
        <v>6</v>
      </c>
      <c r="C49" t="s">
        <v>485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0</v>
      </c>
      <c r="M49" s="133">
        <f>IF(ISNUMBER(SEARCH('Карта учёта'!$B$21,Расходка[Наименование расходного материала])),MAX($M$1:M48)+1,0)</f>
        <v>0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/>
      </c>
      <c r="Z49" s="135" t="str">
        <f>IFERROR(INDEX(Расходка[Наименование расходного материала],MATCH(Расходка[№],Поиск_расходки[Индекс9],0)),"")</f>
        <v/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489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0</v>
      </c>
      <c r="M50" s="133">
        <f>IF(ISNUMBER(SEARCH('Карта учёта'!$B$21,Расходка[Наименование расходного материала])),MAX($M$1:M49)+1,0)</f>
        <v>0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/>
      </c>
      <c r="Z50" s="135" t="str">
        <f>IFERROR(INDEX(Расходка[Наименование расходного материала],MATCH(Расходка[№],Поиск_расходки[Индекс9],0)),"")</f>
        <v/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418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0</v>
      </c>
      <c r="M51" s="133">
        <f>IF(ISNUMBER(SEARCH('Карта учёта'!$B$21,Расходка[Наименование расходного материала])),MAX($M$1:M50)+1,0)</f>
        <v>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/>
      </c>
      <c r="Z51" s="135" t="str">
        <f>IFERROR(INDEX(Расходка[Наименование расходного материала],MATCH(Расходка[№],Поиск_расходки[Индекс9],0)),"")</f>
        <v/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432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0</v>
      </c>
      <c r="M52" s="133">
        <f>IF(ISNUMBER(SEARCH('Карта учёта'!$B$21,Расходка[Наименование расходного материала])),MAX($M$1:M51)+1,0)</f>
        <v>0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/>
      </c>
      <c r="Z52" s="135" t="str">
        <f>IFERROR(INDEX(Расходка[Наименование расходного материала],MATCH(Расходка[№],Поиск_расходки[Индекс9],0)),"")</f>
        <v/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419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0</v>
      </c>
      <c r="M53" s="133">
        <f>IF(ISNUMBER(SEARCH('Карта учёта'!$B$21,Расходка[Наименование расходного материала])),MAX($M$1:M52)+1,0)</f>
        <v>0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/>
      </c>
      <c r="Z53" s="135" t="str">
        <f>IFERROR(INDEX(Расходка[Наименование расходного материала],MATCH(Расходка[№],Поиск_расходки[Индекс9],0)),"")</f>
        <v/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433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0</v>
      </c>
      <c r="M54" s="133">
        <f>IF(ISNUMBER(SEARCH('Карта учёта'!$B$21,Расходка[Наименование расходного материала])),MAX($M$1:M53)+1,0)</f>
        <v>0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/>
      </c>
      <c r="Z54" s="135" t="str">
        <f>IFERROR(INDEX(Расходка[Наименование расходного материала],MATCH(Расходка[№],Поиск_расходки[Индекс9],0)),"")</f>
        <v/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175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0</v>
      </c>
      <c r="M55" s="133">
        <f>IF(ISNUMBER(SEARCH('Карта учёта'!$B$21,Расходка[Наименование расходного материала])),MAX($M$1:M54)+1,0)</f>
        <v>0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/>
      </c>
      <c r="Z55" s="135" t="str">
        <f>IFERROR(INDEX(Расходка[Наименование расходного материала],MATCH(Расходка[№],Поиск_расходки[Индекс9],0)),"")</f>
        <v/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169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0</v>
      </c>
      <c r="M56" s="133">
        <f>IF(ISNUMBER(SEARCH('Карта учёта'!$B$21,Расходка[Наименование расходного материала])),MAX($M$1:M55)+1,0)</f>
        <v>0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/>
      </c>
      <c r="Z56" s="135" t="str">
        <f>IFERROR(INDEX(Расходка[Наименование расходного материала],MATCH(Расходка[№],Поиск_расходки[Индекс9],0)),"")</f>
        <v/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170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0</v>
      </c>
      <c r="M57" s="133">
        <f>IF(ISNUMBER(SEARCH('Карта учёта'!$B$21,Расходка[Наименование расходного материала])),MAX($M$1:M56)+1,0)</f>
        <v>0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/>
      </c>
      <c r="Z57" s="135" t="str">
        <f>IFERROR(INDEX(Расходка[Наименование расходного материала],MATCH(Расходка[№],Поиск_расходки[Индекс9],0)),"")</f>
        <v/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171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0</v>
      </c>
      <c r="M58" s="133">
        <f>IF(ISNUMBER(SEARCH('Карта учёта'!$B$21,Расходка[Наименование расходного материала])),MAX($M$1:M57)+1,0)</f>
        <v>0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/>
      </c>
      <c r="Z58" s="135" t="str">
        <f>IFERROR(INDEX(Расходка[Наименование расходного материала],MATCH(Расходка[№],Поиск_расходки[Индекс9],0)),"")</f>
        <v/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172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0</v>
      </c>
      <c r="M59" s="133">
        <f>IF(ISNUMBER(SEARCH('Карта учёта'!$B$21,Расходка[Наименование расходного материала])),MAX($M$1:M58)+1,0)</f>
        <v>0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/>
      </c>
      <c r="Z59" s="135" t="str">
        <f>IFERROR(INDEX(Расходка[Наименование расходного материала],MATCH(Расходка[№],Поиск_расходки[Индекс9],0)),"")</f>
        <v/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427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0</v>
      </c>
      <c r="M60" s="133">
        <f>IF(ISNUMBER(SEARCH('Карта учёта'!$B$21,Расходка[Наименование расходного материала])),MAX($M$1:M59)+1,0)</f>
        <v>0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/>
      </c>
      <c r="Z60" s="135" t="str">
        <f>IFERROR(INDEX(Расходка[Наименование расходного материала],MATCH(Расходка[№],Поиск_расходки[Индекс9],0)),"")</f>
        <v/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173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0</v>
      </c>
      <c r="M61" s="133">
        <f>IF(ISNUMBER(SEARCH('Карта учёта'!$B$21,Расходка[Наименование расходного материала])),MAX($M$1:M60)+1,0)</f>
        <v>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/>
      </c>
      <c r="Z61" s="135" t="str">
        <f>IFERROR(INDEX(Расходка[Наименование расходного материала],MATCH(Расходка[№],Поиск_расходки[Индекс9],0)),"")</f>
        <v/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174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0</v>
      </c>
      <c r="M62" s="133">
        <f>IF(ISNUMBER(SEARCH('Карта учёта'!$B$21,Расходка[Наименование расходного материала])),MAX($M$1:M61)+1,0)</f>
        <v>0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/>
      </c>
      <c r="Z62" s="135" t="str">
        <f>IFERROR(INDEX(Расходка[Наименование расходного материала],MATCH(Расходка[№],Поиск_расходки[Индекс9],0)),"")</f>
        <v/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187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0</v>
      </c>
      <c r="L63" s="133">
        <f>IF(ISNUMBER(SEARCH('Карта учёта'!$B$20,Расходка[Наименование расходного материала])),MAX($L$1:L62)+1,0)</f>
        <v>0</v>
      </c>
      <c r="M63" s="133">
        <f>IF(ISNUMBER(SEARCH('Карта учёта'!$B$21,Расходка[Наименование расходного материала])),MAX($M$1:M62)+1,0)</f>
        <v>0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/>
      </c>
      <c r="Z63" s="135" t="str">
        <f>IFERROR(INDEX(Расходка[Наименование расходного материала],MATCH(Расходка[№],Поиск_расходки[Индекс9],0)),"")</f>
        <v/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111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112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161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176</v>
      </c>
    </row>
    <row r="67" spans="5:33">
      <c r="AF67" s="4" t="s">
        <v>6</v>
      </c>
      <c r="AG67" s="4" t="s">
        <v>166</v>
      </c>
    </row>
    <row r="68" spans="5:33">
      <c r="AF68" s="4" t="s">
        <v>6</v>
      </c>
      <c r="AG68" s="4" t="s">
        <v>423</v>
      </c>
    </row>
    <row r="69" spans="5:33">
      <c r="AF69" s="4" t="s">
        <v>6</v>
      </c>
      <c r="AG69" s="4" t="s">
        <v>177</v>
      </c>
    </row>
    <row r="70" spans="5:33">
      <c r="AF70" s="4" t="s">
        <v>6</v>
      </c>
      <c r="AG70" s="4" t="s">
        <v>428</v>
      </c>
    </row>
    <row r="71" spans="5:33">
      <c r="AF71" s="4" t="s">
        <v>6</v>
      </c>
      <c r="AG71" s="4" t="s">
        <v>178</v>
      </c>
    </row>
    <row r="72" spans="5:33">
      <c r="AF72" s="4" t="s">
        <v>6</v>
      </c>
      <c r="AG72" s="4" t="s">
        <v>179</v>
      </c>
    </row>
    <row r="73" spans="5:33">
      <c r="AF73" s="4" t="s">
        <v>6</v>
      </c>
      <c r="AG73" s="4" t="s">
        <v>186</v>
      </c>
    </row>
    <row r="74" spans="5:33">
      <c r="AF74" s="4" t="s">
        <v>6</v>
      </c>
      <c r="AG74" s="4" t="s">
        <v>116</v>
      </c>
    </row>
    <row r="75" spans="5:33">
      <c r="AF75" s="4" t="s">
        <v>6</v>
      </c>
      <c r="AG75" s="4" t="s">
        <v>117</v>
      </c>
    </row>
    <row r="76" spans="5:33">
      <c r="AF76" s="4" t="s">
        <v>6</v>
      </c>
      <c r="AG76" s="4" t="s">
        <v>180</v>
      </c>
    </row>
    <row r="77" spans="5:33">
      <c r="AF77" s="4" t="s">
        <v>6</v>
      </c>
      <c r="AG77" s="4" t="s">
        <v>181</v>
      </c>
    </row>
    <row r="78" spans="5:33">
      <c r="AF78" s="4" t="s">
        <v>6</v>
      </c>
      <c r="AG78" s="4" t="s">
        <v>182</v>
      </c>
    </row>
    <row r="79" spans="5:33">
      <c r="AF79" s="4" t="s">
        <v>6</v>
      </c>
      <c r="AG79" s="4" t="s">
        <v>488</v>
      </c>
    </row>
    <row r="80" spans="5:33">
      <c r="AF80" s="4" t="s">
        <v>6</v>
      </c>
      <c r="AG80" s="4" t="s">
        <v>183</v>
      </c>
    </row>
    <row r="81" spans="32:33">
      <c r="AF81" s="4" t="s">
        <v>6</v>
      </c>
      <c r="AG81" s="4" t="s">
        <v>184</v>
      </c>
    </row>
    <row r="82" spans="32:33">
      <c r="AF82" s="4" t="s">
        <v>6</v>
      </c>
      <c r="AG82" s="4" t="s">
        <v>185</v>
      </c>
    </row>
    <row r="83" spans="32:33">
      <c r="AF83" s="4" t="s">
        <v>6</v>
      </c>
      <c r="AG83" s="4" t="s">
        <v>368</v>
      </c>
    </row>
    <row r="84" spans="32:33">
      <c r="AF84" s="4" t="s">
        <v>6</v>
      </c>
      <c r="AG84" s="4" t="s">
        <v>120</v>
      </c>
    </row>
    <row r="85" spans="32:33">
      <c r="AF85" s="4" t="s">
        <v>6</v>
      </c>
      <c r="AG85" s="4" t="s">
        <v>121</v>
      </c>
    </row>
    <row r="86" spans="32:33">
      <c r="AF86" s="4" t="s">
        <v>6</v>
      </c>
      <c r="AG86" s="4" t="s">
        <v>162</v>
      </c>
    </row>
    <row r="87" spans="32:33">
      <c r="AF87" s="4" t="s">
        <v>6</v>
      </c>
      <c r="AG87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465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2023-03-03T19:32:07Z</cp:lastPrinted>
  <dcterms:created xsi:type="dcterms:W3CDTF">2015-06-05T18:19:34Z</dcterms:created>
  <dcterms:modified xsi:type="dcterms:W3CDTF">2023-03-03T19:32:15Z</dcterms:modified>
</cp:coreProperties>
</file>