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105" windowWidth="20730" windowHeight="1176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F16" i="1" l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53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0" i="1" l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<sst xmlns="http://schemas.openxmlformats.org/spreadsheetml/2006/main" count="849" uniqueCount="522">
  <si>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</si>
  <si>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</si>
  <si>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</si>
  <si>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</si>
  <si>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</si>
  <si>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</si>
  <si>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</si>
  <si>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</si>
  <si>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</si>
  <si>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</si>
  <si>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</si>
  <si>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</si>
  <si>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</si>
  <si>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</si>
  <si>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</si>
  <si>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</si>
  <si>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</si>
  <si>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</si>
  <si>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</si>
  <si>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</si>
  <si>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</si>
  <si>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</si>
  <si>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</si>
  <si>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</si>
  <si>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</si>
  <si>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</si>
  <si>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</si>
  <si>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</si>
  <si>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</si>
  <si>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</si>
  <si>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</si>
  <si>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</si>
  <si>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</si>
  <si>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</si>
  <si>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</si>
  <si>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</si>
  <si>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</si>
  <si>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</si>
  <si>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</si>
  <si>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</si>
  <si>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</si>
  <si>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</si>
  <si>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</si>
  <si>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</si>
  <si>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</si>
  <si>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</si>
  <si>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</si>
  <si>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</si>
  <si>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</si>
  <si>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</si>
  <si>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</si>
  <si>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</si>
  <si>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</si>
  <si>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</si>
  <si>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</si>
  <si>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</si>
  <si>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</si>
  <si>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</si>
  <si>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</si>
  <si>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</si>
  <si>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</si>
  <si>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</si>
  <si>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</si>
  <si>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</si>
  <si>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</si>
  <si>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</si>
  <si>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</si>
  <si>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</si>
  <si>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</si>
  <si>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</si>
  <si>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</si>
  <si>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</si>
  <si>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</si>
  <si>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</si>
  <si>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</si>
  <si>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</si>
  <si>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</si>
  <si>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</si>
  <si>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</si>
  <si>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</si>
  <si>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</si>
  <si>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</si>
  <si>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</si>
  <si>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</si>
  <si>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</si>
  <si>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</si>
  <si>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</si>
  <si>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</si>
  <si>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</si>
  <si>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</si>
  <si>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</si>
  <si>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</si>
  <si>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</si>
  <si>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</si>
  <si>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</si>
  <si>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</si>
  <si>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</si>
  <si>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</si>
  <si>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</si>
  <si>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</si>
  <si>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</si>
  <si>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</si>
  <si>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</si>
  <si>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</si>
  <si>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</si>
  <si>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</si>
  <si>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</si>
  <si>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</si>
  <si>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</si>
  <si>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</si>
  <si>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</si>
  <si>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</si>
  <si>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</si>
  <si>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</si>
  <si>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</si>
  <si>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</si>
  <si>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</si>
  <si>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</si>
  <si>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</si>
  <si>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</si>
  <si>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</si>
  <si>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</si>
  <si>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</si>
  <si>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</si>
  <si>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</si>
  <si>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</si>
  <si>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</si>
  <si>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</si>
  <si>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</si>
  <si>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</si>
  <si>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</si>
  <si>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</si>
  <si>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</si>
  <si>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</si>
  <si>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</si>
  <si>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</si>
  <si>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</si>
  <si>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</si>
  <si>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</si>
  <si>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</si>
  <si>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</si>
  <si>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</si>
  <si>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</si>
  <si>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</si>
  <si>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</si>
  <si>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</si>
  <si>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</si>
  <si>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</si>
  <si>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</si>
  <si>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</si>
  <si>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</si>
  <si>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</si>
  <si>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</si>
  <si>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</si>
  <si>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</si>
  <si>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</si>
  <si>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</si>
  <si>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</si>
  <si>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</si>
  <si>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</si>
  <si>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</si>
  <si>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</si>
  <si>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</si>
  <si>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</si>
  <si>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</si>
  <si>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</si>
  <si>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</si>
  <si>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</si>
  <si>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</si>
  <si>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</si>
  <si>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</si>
  <si>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</si>
  <si>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</si>
  <si>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</si>
  <si>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</si>
  <si>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</si>
  <si>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</si>
  <si>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</si>
  <si>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</si>
  <si>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</si>
  <si>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</si>
  <si>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</si>
  <si>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</si>
  <si>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</si>
  <si>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</si>
  <si>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</si>
  <si>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</si>
  <si>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</si>
  <si>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</si>
  <si>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</si>
  <si>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</si>
  <si>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</si>
  <si>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</si>
  <si>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</si>
  <si>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</si>
  <si>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</si>
  <si>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</si>
  <si>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</si>
  <si>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</si>
  <si>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</si>
  <si>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</si>
  <si>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</si>
  <si>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</si>
  <si>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</si>
  <si>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</si>
  <si>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</si>
  <si>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</si>
  <si>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</si>
  <si>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</si>
  <si>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</si>
  <si>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</si>
  <si>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</si>
  <si>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</si>
  <si>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</si>
  <si>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</si>
  <si>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</si>
  <si>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</si>
  <si>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</si>
  <si>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</si>
  <si>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</si>
  <si>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</si>
  <si>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</si>
  <si>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</si>
  <si>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</si>
  <si>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</si>
  <si>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</si>
  <si>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</si>
  <si>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</si>
  <si>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</si>
  <si>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</si>
  <si>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</si>
  <si>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</si>
  <si>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</si>
  <si>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</si>
  <si>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</si>
  <si>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</si>
  <si>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</si>
  <si>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</si>
  <si>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</si>
  <si>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</si>
  <si>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</si>
  <si>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</si>
  <si>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</si>
  <si>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</si>
  <si>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</si>
  <si>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</si>
  <si>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</si>
  <si>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</si>
  <si>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</si>
  <si>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</si>
  <si>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</si>
  <si>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</si>
  <si>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</si>
  <si>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</si>
  <si>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</si>
  <si>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</si>
  <si>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</si>
  <si>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</si>
  <si>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</si>
  <si>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</si>
  <si>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</si>
  <si>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</si>
  <si>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</si>
  <si>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</si>
  <si>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</si>
  <si>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</si>
  <si>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</si>
  <si>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</si>
  <si>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</si>
  <si>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</si>
  <si>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</si>
  <si>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</si>
  <si>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</si>
  <si>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</si>
  <si>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</si>
  <si>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</si>
  <si>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</si>
  <si>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</si>
  <si>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</si>
  <si>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</si>
  <si>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</si>
  <si>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</si>
  <si>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</si>
  <si>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</si>
  <si>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</si>
  <si>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</si>
  <si>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</si>
  <si>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</si>
  <si>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</si>
  <si>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</si>
  <si>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</si>
  <si>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</si>
  <si>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</si>
  <si>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</si>
  <si>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</si>
  <si>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</si>
  <si>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</si>
  <si>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</si>
  <si>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</si>
  <si>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</si>
  <si>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</si>
  <si>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</si>
  <si>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</si>
  <si>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</si>
  <si>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</si>
  <si>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</si>
  <si>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</si>
  <si>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</si>
  <si>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</si>
  <si>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</si>
  <si>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</si>
  <si>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</si>
  <si>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</si>
  <si>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</si>
  <si>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</si>
  <si>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</si>
  <si>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</si>
  <si>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</si>
  <si>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</si>
  <si>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</si>
  <si>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</si>
  <si>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</si>
  <si>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</si>
  <si>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</si>
  <si>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</si>
  <si>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</si>
  <si>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</si>
  <si>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</si>
  <si>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</si>
  <si>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</si>
  <si>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</si>
  <si>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</si>
  <si>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</si>
  <si>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</si>
  <si>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</si>
  <si>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</si>
  <si>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</si>
  <si>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</si>
  <si>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</si>
  <si>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</si>
  <si>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</si>
  <si>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</si>
  <si>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</si>
  <si>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</si>
  <si>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</si>
  <si>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</si>
  <si>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</si>
  <si>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</si>
  <si>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</si>
  <si>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</si>
  <si>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</si>
  <si>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</si>
  <si>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</si>
  <si>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</si>
  <si>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</si>
  <si>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</si>
  <si>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</si>
  <si>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</si>
  <si>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</si>
  <si>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</si>
  <si>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</si>
  <si>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</si>
  <si>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</si>
  <si>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</si>
  <si>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</si>
  <si>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</si>
  <si>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</si>
  <si>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</si>
  <si>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</si>
  <si>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</si>
  <si>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</si>
  <si>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</si>
  <si>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</si>
  <si>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</si>
  <si>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</si>
  <si>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</si>
  <si>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</si>
  <si>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</si>
  <si>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</si>
  <si>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</si>
  <si>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</si>
  <si>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</si>
  <si>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</si>
  <si>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</si>
  <si>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</si>
  <si>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</si>
  <si>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</si>
  <si>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</si>
  <si>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</si>
  <si>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</si>
  <si>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</si>
  <si>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</si>
  <si>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</si>
  <si>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</si>
  <si>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</si>
  <si>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</si>
  <si>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</si>
  <si>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</si>
  <si>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</si>
  <si>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</si>
  <si>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</si>
  <si>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</si>
  <si>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</si>
  <si>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</si>
  <si>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</si>
  <si>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</si>
  <si>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150 ml</t>
  </si>
  <si>
    <t>Устье ствола ЛКА катетеризировано проводниковым катетером Launcher EBU 3,5 6Fr. Коронарный проводник Sion Blue заведен в дистальный сегмент ПНА. Аспирационным катером Hunter 6F выполнена реканализация артерии, аспирированы фрагменты тромботических масс. Интраоперационное ведение эптифибатида 1 фл.  В зону проксимального сегмента ПНА  имплантированы  DES NanoMed 3,5-14, давлением 14 атм. и DES, Resolute Integtity 4.0-18, давлением 14 атм.  На контрольных съемках стенты раскрыты удовлетворительно, признаков диссекций, тромбоза нет. Антеградный кровоток в ПНА восстановлнен до TIMI III, устье ДВ несокмпрометировано, кровоток восстановлен до TIMI III. Ангиографический удовлетворительный. Пациент в тяжёлом и стабильном состоянии переводится в ПРИТ для дальнейшего наблюдения и лечения.</t>
  </si>
  <si>
    <t>лучевой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</si>
  <si>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</si>
  <si>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</si>
  <si>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</si>
  <si>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</si>
  <si>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</si>
  <si>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</si>
  <si>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</si>
  <si>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</si>
  <si>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</si>
  <si>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</si>
  <si>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</si>
  <si>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</si>
  <si>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</si>
  <si>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</si>
  <si>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</si>
  <si>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</si>
  <si>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</si>
  <si>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</si>
  <si>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</si>
  <si>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</si>
  <si>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</si>
  <si>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</si>
  <si>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</si>
  <si>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</si>
  <si>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</si>
  <si>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</si>
  <si>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</si>
  <si>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</si>
  <si>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</si>
  <si>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</si>
  <si>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</si>
  <si>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</si>
  <si>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</si>
  <si>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</si>
  <si>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</si>
  <si>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</si>
  <si>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</si>
  <si>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</si>
  <si>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</si>
  <si>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</si>
  <si>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</si>
  <si>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</si>
  <si>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</si>
  <si>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</si>
  <si>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</si>
  <si>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</si>
  <si>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</si>
  <si>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</si>
  <si>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</si>
  <si>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</si>
  <si>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</si>
  <si>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</si>
  <si>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</si>
  <si>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</si>
  <si>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</si>
  <si>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</si>
  <si>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</si>
  <si>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</si>
  <si>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</si>
  <si>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</si>
  <si>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</si>
  <si>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</si>
  <si>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</si>
  <si>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</si>
  <si>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</si>
  <si>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</si>
  <si>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</si>
  <si>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</si>
  <si>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</si>
  <si>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</si>
  <si>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</si>
  <si>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</si>
  <si>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</si>
  <si>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</si>
  <si>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</si>
  <si>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</si>
  <si>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</si>
  <si>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</si>
  <si>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</si>
  <si>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</si>
  <si>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</si>
  <si>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</si>
  <si>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</si>
  <si>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</si>
  <si>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</si>
  <si>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</si>
  <si>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</si>
  <si>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</si>
  <si>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</si>
  <si>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</si>
  <si>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</si>
  <si>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</si>
  <si>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</si>
  <si>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</si>
  <si>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</si>
  <si>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</si>
  <si>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</si>
  <si>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</si>
  <si>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</si>
  <si>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</si>
  <si>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</si>
  <si>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</si>
  <si>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</si>
  <si>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</si>
  <si>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</si>
  <si>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Сачалко Н.Е.</t>
  </si>
  <si>
    <t>02:46</t>
  </si>
  <si>
    <t>Проходим, контуры ровные.</t>
  </si>
  <si>
    <t xml:space="preserve">стеноз проксимального сегмента до 50%, диффузные изменения дистального сегмента до 50%. Антеградный кровоток TIMI  III.   </t>
  </si>
  <si>
    <r>
      <t>стеноз среднего сегмента</t>
    </r>
    <r>
      <rPr>
        <b/>
        <u/>
        <sz val="11"/>
        <color theme="1"/>
        <rFont val="Arial Narrow"/>
        <family val="2"/>
        <charset val="204"/>
      </rPr>
      <t xml:space="preserve"> до 50%</t>
    </r>
    <r>
      <rPr>
        <sz val="11"/>
        <color theme="1"/>
        <rFont val="Arial Narrow"/>
        <family val="2"/>
        <charset val="204"/>
      </rPr>
      <t xml:space="preserve">, стеноз устья ЗМЖВ 40%, стеноз средней трети с переходом на дистальную треть 80% (д. сегмента менее 2.0 мм). Антеградный кровоток TIMI III. </t>
    </r>
  </si>
  <si>
    <t>1) Контроль места пункции, повязка  на руке до 6 ч. 2) Консервативная стратегия.</t>
  </si>
  <si>
    <r>
      <rPr>
        <b/>
        <i/>
        <u/>
        <sz val="11"/>
        <color theme="1"/>
        <rFont val="Arial Narrow"/>
        <family val="2"/>
        <charset val="204"/>
      </rPr>
      <t>стентирование среднего сегмента ПНА от 20.01.23</t>
    </r>
    <r>
      <rPr>
        <i/>
        <u/>
        <sz val="11"/>
        <color theme="1"/>
        <rFont val="Arial Narrow"/>
        <family val="2"/>
        <charset val="204"/>
      </rPr>
      <t>.</t>
    </r>
    <r>
      <rPr>
        <sz val="11"/>
        <color theme="1"/>
        <rFont val="Arial Narrow"/>
        <family val="2"/>
        <charset val="204"/>
      </rPr>
      <t xml:space="preserve"> Стент проходим, без рестеноза, на границе проксимального и среднего сегмента стеноз 30%. Антеградный кровоток  по ПНА TIMI III. </t>
    </r>
  </si>
  <si>
    <t>Ангиографическая картина в сравнении с предыдущей каг после стентирования без отрицательной динамики.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</si>
</sst>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b/>
      <u/>
      <sz val="11"/>
      <color theme="1"/>
      <name val="Arial Narrow"/>
      <family val="2"/>
      <charset val="204"/>
    </font>
    <font>
      <b/>
      <i/>
      <u/>
      <sz val="11"/>
      <color theme="1"/>
      <name val="Arial Narrow"/>
      <family val="2"/>
      <charset val="204"/>
    </font>
    <font>
      <i/>
      <u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I39" sqref="I3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45015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0.3888888888888889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0.41666666666666669</v>
      </c>
      <c r="C10" s="55"/>
      <c r="D10" s="96" t="s">
        <v>173</v>
      </c>
      <c r="E10" s="94"/>
      <c r="F10" s="94"/>
      <c r="G10" s="24" t="s">
        <v>168</v>
      </c>
      <c r="H10" s="26"/>
    </row>
    <row r="11" spans="1:8" ht="18" thickTop="1" thickBot="1">
      <c r="A11" s="89" t="s">
        <v>192</v>
      </c>
      <c r="B11" s="90" t="s">
        <v>514</v>
      </c>
      <c r="C11" s="8"/>
      <c r="D11" s="96" t="s">
        <v>170</v>
      </c>
      <c r="E11" s="94"/>
      <c r="F11" s="94"/>
      <c r="G11" s="24" t="s">
        <v>249</v>
      </c>
      <c r="H11" s="26"/>
    </row>
    <row r="12" spans="1:8" ht="16.5" thickTop="1">
      <c r="A12" s="81" t="s">
        <v>8</v>
      </c>
      <c r="B12" s="82">
        <v>19289</v>
      </c>
      <c r="C12" s="12"/>
      <c r="D12" s="96" t="s">
        <v>303</v>
      </c>
      <c r="E12" s="94"/>
      <c r="F12" s="94"/>
      <c r="G12" s="24" t="s">
        <v>371</v>
      </c>
      <c r="H12" s="26"/>
    </row>
    <row r="13" spans="1:8" ht="15.75">
      <c r="A13" s="15" t="s">
        <v>10</v>
      </c>
      <c r="B13" s="30">
        <f>DATEDIF(B12,B8,"y")</f>
        <v>70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4874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403</v>
      </c>
      <c r="H15" s="173" t="s">
        <v>515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411</v>
      </c>
      <c r="H16" s="168">
        <v>2380.56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392</v>
      </c>
      <c r="H17" s="172">
        <f>H16*0.0019</f>
        <v>4.5230639999999998</v>
      </c>
    </row>
    <row r="18" spans="1:8" ht="14.45" customHeight="1">
      <c r="A18" s="57" t="s">
        <v>188</v>
      </c>
      <c r="B18" s="87" t="s">
        <v>409</v>
      </c>
      <c r="D18" s="28" t="s">
        <v>210</v>
      </c>
      <c r="E18" s="28"/>
      <c r="F18" s="28"/>
      <c r="G18" s="85" t="s">
        <v>189</v>
      </c>
      <c r="H18" s="86" t="s">
        <v>408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516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 t="s">
        <v>520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517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518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 t="s">
        <v>521</v>
      </c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519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405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6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/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2" t="s">
        <v>221</v>
      </c>
      <c r="D8" s="232"/>
      <c r="E8" s="232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45015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3.472222222222222E-3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6.9444444444444434E-2</v>
      </c>
      <c r="C14" s="12"/>
      <c r="D14" s="96" t="s">
        <v>173</v>
      </c>
      <c r="E14" s="94"/>
      <c r="F14" s="94"/>
      <c r="G14" s="80" t="str">
        <f>КАГ!G10</f>
        <v>Тарасова Н.В.</v>
      </c>
      <c r="H14" s="92" t="str">
        <f>IF(ISBLANK(КАГ!H10),"",КАГ!H10)</f>
        <v/>
      </c>
    </row>
    <row r="15" spans="1:8" ht="16.5" thickBot="1">
      <c r="A15" s="167" t="s">
        <v>391</v>
      </c>
      <c r="B15" s="192">
        <f>IF(B14&lt;B13,B14+1,B14)-B13</f>
        <v>6.597222222222221E-2</v>
      </c>
      <c r="D15" s="96" t="s">
        <v>170</v>
      </c>
      <c r="E15" s="94"/>
      <c r="F15" s="94"/>
      <c r="G15" s="80" t="str">
        <f>КАГ!G11</f>
        <v>Равинская Я.А.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Сачалко Н.Е.</v>
      </c>
      <c r="D16" s="96" t="s">
        <v>303</v>
      </c>
      <c r="E16" s="94"/>
      <c r="F16" s="94"/>
      <c r="G16" s="80" t="str">
        <f>КАГ!G12</f>
        <v>Фисура О.И.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19289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70</v>
      </c>
      <c r="H18" s="39"/>
    </row>
    <row r="19" spans="1:8" ht="14.45" customHeight="1">
      <c r="A19" s="15" t="s">
        <v>12</v>
      </c>
      <c r="B19" s="68">
        <f>КАГ!B14</f>
        <v>4874</v>
      </c>
      <c r="C19" s="69"/>
      <c r="D19" s="69"/>
      <c r="E19" s="69"/>
      <c r="F19" s="69"/>
      <c r="G19" s="169" t="s">
        <v>403</v>
      </c>
      <c r="H19" s="184" t="str">
        <f>КАГ!H15</f>
        <v>02:46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411</v>
      </c>
      <c r="H20" s="185">
        <f>КАГ!H16</f>
        <v>2380.56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392</v>
      </c>
      <c r="H21" s="172">
        <f>КАГ!H17</f>
        <v>4.5230639999999998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>
      <c r="A23" s="65" t="s">
        <v>395</v>
      </c>
      <c r="B23" s="176" t="s">
        <v>394</v>
      </c>
      <c r="C23" s="166"/>
      <c r="D23" s="166"/>
      <c r="E23" s="166"/>
      <c r="F23" s="166"/>
      <c r="H23" s="39"/>
    </row>
    <row r="24" spans="1:8" ht="14.45" customHeight="1">
      <c r="A24" s="187" t="s">
        <v>393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407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399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396</v>
      </c>
      <c r="B39" s="70" t="s">
        <v>398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397</v>
      </c>
      <c r="B40" s="182" t="s">
        <v>405</v>
      </c>
      <c r="C40" s="121"/>
      <c r="D40" s="237" t="s">
        <v>404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406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375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5" sqref="B15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45015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Сачалко Н.Е.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19289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6">
        <f>ЧКВ!A6</f>
        <v>0</v>
      </c>
      <c r="C6" s="133" t="s">
        <v>10</v>
      </c>
      <c r="D6" s="104">
        <f>DATEDIF(D5,D10,"y")</f>
        <v>70</v>
      </c>
    </row>
    <row r="7" spans="1:4">
      <c r="A7" s="38"/>
      <c r="C7" s="102" t="s">
        <v>12</v>
      </c>
      <c r="D7" s="104">
        <f>КАГ!$B$14</f>
        <v>4874</v>
      </c>
    </row>
    <row r="8" spans="1:4">
      <c r="A8" s="199" t="str">
        <f>ЧКВ!$A$9</f>
        <v xml:space="preserve">Код модели:  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 xml:space="preserve">Код метода:  </v>
      </c>
      <c r="C9" s="106" t="s">
        <v>106</v>
      </c>
      <c r="D9" s="104" t="str">
        <f>КАГ!$B$16</f>
        <v>ОКС БПST</v>
      </c>
    </row>
    <row r="10" spans="1:4">
      <c r="A10" s="200"/>
      <c r="B10" s="31"/>
      <c r="C10" s="153" t="s">
        <v>13</v>
      </c>
      <c r="D10" s="154">
        <f>КАГ!$B$8</f>
        <v>45015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380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327</v>
      </c>
      <c r="C14" s="137"/>
      <c r="D14" s="142"/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58"/>
      <c r="C15" s="137"/>
      <c r="D15" s="142"/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58"/>
      <c r="C16" s="137"/>
      <c r="D16" s="142"/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8"/>
      <c r="C17" s="137"/>
      <c r="D17" s="142"/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381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372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495</v>
      </c>
      <c r="G3" s="3" t="s">
        <v>496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410</v>
      </c>
      <c r="F5" t="s">
        <v>131</v>
      </c>
      <c r="G5" s="3" t="s">
        <v>496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495</v>
      </c>
      <c r="G13" s="3" t="s">
        <v>497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399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400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498</v>
      </c>
      <c r="V17" t="s">
        <v>401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510</v>
      </c>
      <c r="AN1" s="2" t="s">
        <v>504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1</v>
      </c>
      <c r="H2" s="117">
        <f>IF(ISNUMBER(SEARCH('Карта учёта'!$B$16,Расходка[Наименование расходного материала])),MAX($H$1:H1)+1,0)</f>
        <v>1</v>
      </c>
      <c r="I2" s="117">
        <f>IF(ISNUMBER(SEARCH('Карта учёта'!$B$17,Расходка[Наименование расходного материала])),MAX($I$1:I1)+1,0)</f>
        <v>1</v>
      </c>
      <c r="J2" s="117">
        <f>IF(ISNUMBER(SEARCH('Карта учёта'!$B$18,Расходка[Наименование расходного материала])),MAX($J$1:J1)+1,0)</f>
        <v>1</v>
      </c>
      <c r="K2" s="117">
        <f>IF(ISNUMBER(SEARCH('Карта учёта'!$B$19,Расходка[Наименование расходного материала])),MAX($K$1:K1)+1,0)</f>
        <v>1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EBU 4.0</v>
      </c>
      <c r="T2" s="116" t="str">
        <f>IFERROR(INDEX(Расходка[Наименование расходного материала],MATCH(Расходка[№],Поиск_расходки[Индекс3],0)),"")</f>
        <v>Hunter® 6F</v>
      </c>
      <c r="U2" s="116" t="str">
        <f>IFERROR(INDEX(Расходка[Наименование расходного материала],MATCH(Расходка[№],Поиск_расходки[Индекс4],0)),"")</f>
        <v>Hunter® 6F</v>
      </c>
      <c r="V2" s="116" t="str">
        <f>IFERROR(INDEX(Расходка[Наименование расходного материала],MATCH(Расходка[№],Поиск_расходки[Индекс5],0)),"")</f>
        <v>Hunter® 6F</v>
      </c>
      <c r="W2" s="116" t="str">
        <f>IFERROR(INDEX(Расходка[Наименование расходного материала],MATCH(Расходка[№],Поиск_расходки[Индекс6],0)),"")</f>
        <v>Hunter® 6F</v>
      </c>
      <c r="X2" s="116" t="str">
        <f>IFERROR(INDEX(Расходка[Наименование расходного материала],MATCH(Расходка[№],Поиск_расходки[Индекс7],0)),"")</f>
        <v>Hunter® 6F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412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506</v>
      </c>
      <c r="AP2" s="130"/>
    </row>
    <row r="3" spans="1:42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2</v>
      </c>
      <c r="H3" s="117">
        <f>IF(ISNUMBER(SEARCH('Карта учёта'!$B$16,Расходка[Наименование расходного материала])),MAX($H$1:H2)+1,0)</f>
        <v>2</v>
      </c>
      <c r="I3" s="117">
        <f>IF(ISNUMBER(SEARCH('Карта учёта'!$B$17,Расходка[Наименование расходного материала])),MAX($I$1:I2)+1,0)</f>
        <v>2</v>
      </c>
      <c r="J3" s="117">
        <f>IF(ISNUMBER(SEARCH('Карта учёта'!$B$18,Расходка[Наименование расходного материала])),MAX($J$1:J2)+1,0)</f>
        <v>2</v>
      </c>
      <c r="K3" s="117">
        <f>IF(ISNUMBER(SEARCH('Карта учёта'!$B$19,Расходка[Наименование расходного материала])),MAX($K$1:K2)+1,0)</f>
        <v>2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 xml:space="preserve">Medtronic Export Advance </v>
      </c>
      <c r="U3" s="116" t="str">
        <f>IFERROR(INDEX(Расходка[Наименование расходного материала],MATCH(Расходка[№],Поиск_расходки[Индекс4],0)),"")</f>
        <v xml:space="preserve">Medtronic Export Advance </v>
      </c>
      <c r="V3" s="116" t="str">
        <f>IFERROR(INDEX(Расходка[Наименование расходного материала],MATCH(Расходка[№],Поиск_расходки[Индекс5],0)),"")</f>
        <v xml:space="preserve">Medtronic Export Advance </v>
      </c>
      <c r="W3" s="116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499</v>
      </c>
      <c r="AO3" t="s">
        <v>507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3</v>
      </c>
      <c r="H4" s="117">
        <f>IF(ISNUMBER(SEARCH('Карта учёта'!$B$16,Расходка[Наименование расходного материала])),MAX($H$1:H3)+1,0)</f>
        <v>3</v>
      </c>
      <c r="I4" s="117">
        <f>IF(ISNUMBER(SEARCH('Карта учёта'!$B$17,Расходка[Наименование расходного материала])),MAX($I$1:I3)+1,0)</f>
        <v>3</v>
      </c>
      <c r="J4" s="117">
        <f>IF(ISNUMBER(SEARCH('Карта учёта'!$B$18,Расходка[Наименование расходного материала])),MAX($J$1:J3)+1,0)</f>
        <v>3</v>
      </c>
      <c r="K4" s="117">
        <f>IF(ISNUMBER(SEARCH('Карта учёта'!$B$19,Расходка[Наименование расходного материала])),MAX($K$1:K3)+1,0)</f>
        <v>3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Euphora</v>
      </c>
      <c r="U4" s="116" t="str">
        <f>IFERROR(INDEX(Расходка[Наименование расходного материала],MATCH(Расходка[№],Поиск_расходки[Индекс4],0)),"")</f>
        <v>Euphora</v>
      </c>
      <c r="V4" s="116" t="str">
        <f>IFERROR(INDEX(Расходка[Наименование расходного материала],MATCH(Расходка[№],Поиск_расходки[Индекс5],0)),"")</f>
        <v>Euphora</v>
      </c>
      <c r="W4" s="116" t="str">
        <f>IFERROR(INDEX(Расходка[Наименование расходного материала],MATCH(Расходка[№],Поиск_расходки[Индекс6],0)),"")</f>
        <v>Euphora</v>
      </c>
      <c r="X4" s="116" t="str">
        <f>IFERROR(INDEX(Расходка[Наименование расходного материала],MATCH(Расходка[№],Поиск_расходки[Индекс7],0)),"")</f>
        <v>Euphora</v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414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512</v>
      </c>
      <c r="AO4" t="s">
        <v>509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4</v>
      </c>
      <c r="H5" s="117">
        <f>IF(ISNUMBER(SEARCH('Карта учёта'!$B$16,Расходка[Наименование расходного материала])),MAX($H$1:H4)+1,0)</f>
        <v>4</v>
      </c>
      <c r="I5" s="117">
        <f>IF(ISNUMBER(SEARCH('Карта учёта'!$B$17,Расходка[Наименование расходного материала])),MAX($I$1:I4)+1,0)</f>
        <v>4</v>
      </c>
      <c r="J5" s="117">
        <f>IF(ISNUMBER(SEARCH('Карта учёта'!$B$18,Расходка[Наименование расходного материала])),MAX($J$1:J4)+1,0)</f>
        <v>4</v>
      </c>
      <c r="K5" s="117">
        <f>IF(ISNUMBER(SEARCH('Карта учёта'!$B$19,Расходка[Наименование расходного материала])),MAX($K$1:K4)+1,0)</f>
        <v>4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>NC Accuforce</v>
      </c>
      <c r="U5" s="116" t="str">
        <f>IFERROR(INDEX(Расходка[Наименование расходного материала],MATCH(Расходка[№],Поиск_расходки[Индекс4],0)),"")</f>
        <v>NC Accuforce</v>
      </c>
      <c r="V5" s="116" t="str">
        <f>IFERROR(INDEX(Расходка[Наименование расходного материала],MATCH(Расходка[№],Поиск_расходки[Индекс5],0)),"")</f>
        <v>NC Accuforce</v>
      </c>
      <c r="W5" s="116" t="str">
        <f>IFERROR(INDEX(Расходка[Наименование расходного материала],MATCH(Расходка[№],Поиск_расходки[Индекс6],0)),"")</f>
        <v>NC Accuforce</v>
      </c>
      <c r="X5" s="116" t="str">
        <f>IFERROR(INDEX(Расходка[Наименование расходного материала],MATCH(Расходка[№],Поиск_расходки[Индекс7],0)),"")</f>
        <v>NC Accuforce</v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415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508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5</v>
      </c>
      <c r="H6" s="117">
        <f>IF(ISNUMBER(SEARCH('Карта учёта'!$B$16,Расходка[Наименование расходного материала])),MAX($H$1:H5)+1,0)</f>
        <v>5</v>
      </c>
      <c r="I6" s="117">
        <f>IF(ISNUMBER(SEARCH('Карта учёта'!$B$17,Расходка[Наименование расходного материала])),MAX($I$1:I5)+1,0)</f>
        <v>5</v>
      </c>
      <c r="J6" s="117">
        <f>IF(ISNUMBER(SEARCH('Карта учёта'!$B$18,Расходка[Наименование расходного материала])),MAX($J$1:J5)+1,0)</f>
        <v>5</v>
      </c>
      <c r="K6" s="117">
        <f>IF(ISNUMBER(SEARCH('Карта учёта'!$B$19,Расходка[Наименование расходного материала])),MAX($K$1:K5)+1,0)</f>
        <v>5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>NC Euphora</v>
      </c>
      <c r="U6" s="116" t="str">
        <f>IFERROR(INDEX(Расходка[Наименование расходного материала],MATCH(Расходка[№],Поиск_расходки[Индекс4],0)),"")</f>
        <v>NC Euphora</v>
      </c>
      <c r="V6" s="116" t="str">
        <f>IFERROR(INDEX(Расходка[Наименование расходного материала],MATCH(Расходка[№],Поиск_расходки[Индекс5],0)),"")</f>
        <v>NC Euphora</v>
      </c>
      <c r="W6" s="116" t="str">
        <f>IFERROR(INDEX(Расходка[Наименование расходного материала],MATCH(Расходка[№],Поиск_расходки[Индекс6],0)),"")</f>
        <v>NC Euphora</v>
      </c>
      <c r="X6" s="116" t="str">
        <f>IFERROR(INDEX(Расходка[Наименование расходного материала],MATCH(Расходка[№],Поиск_расходки[Индекс7],0)),"")</f>
        <v>NC Euphora</v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416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511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6</v>
      </c>
      <c r="H7" s="117">
        <f>IF(ISNUMBER(SEARCH('Карта учёта'!$B$16,Расходка[Наименование расходного материала])),MAX($H$1:H6)+1,0)</f>
        <v>6</v>
      </c>
      <c r="I7" s="117">
        <f>IF(ISNUMBER(SEARCH('Карта учёта'!$B$17,Расходка[Наименование расходного материала])),MAX($I$1:I6)+1,0)</f>
        <v>6</v>
      </c>
      <c r="J7" s="117">
        <f>IF(ISNUMBER(SEARCH('Карта учёта'!$B$18,Расходка[Наименование расходного материала])),MAX($J$1:J6)+1,0)</f>
        <v>6</v>
      </c>
      <c r="K7" s="117">
        <f>IF(ISNUMBER(SEARCH('Карта учёта'!$B$19,Расходка[Наименование расходного материала])),MAX($K$1:K6)+1,0)</f>
        <v>6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>Sapphire</v>
      </c>
      <c r="U7" s="116" t="str">
        <f>IFERROR(INDEX(Расходка[Наименование расходного материала],MATCH(Расходка[№],Поиск_расходки[Индекс4],0)),"")</f>
        <v>Sapphire</v>
      </c>
      <c r="V7" s="116" t="str">
        <f>IFERROR(INDEX(Расходка[Наименование расходного материала],MATCH(Расходка[№],Поиск_расходки[Индекс5],0)),"")</f>
        <v>Sapphire</v>
      </c>
      <c r="W7" s="116" t="str">
        <f>IFERROR(INDEX(Расходка[Наименование расходного материала],MATCH(Расходка[№],Поиск_расходки[Индекс6],0)),"")</f>
        <v>Sapphire</v>
      </c>
      <c r="X7" s="116" t="str">
        <f>IFERROR(INDEX(Расходка[Наименование расходного материала],MATCH(Расходка[№],Поиск_расходки[Индекс7],0)),"")</f>
        <v>Sapphire</v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505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7</v>
      </c>
      <c r="H8" s="117">
        <f>IF(ISNUMBER(SEARCH('Карта учёта'!$B$16,Расходка[Наименование расходного материала])),MAX($H$1:H7)+1,0)</f>
        <v>7</v>
      </c>
      <c r="I8" s="117">
        <f>IF(ISNUMBER(SEARCH('Карта учёта'!$B$17,Расходка[Наименование расходного материала])),MAX($I$1:I7)+1,0)</f>
        <v>7</v>
      </c>
      <c r="J8" s="117">
        <f>IF(ISNUMBER(SEARCH('Карта учёта'!$B$18,Расходка[Наименование расходного материала])),MAX($J$1:J7)+1,0)</f>
        <v>7</v>
      </c>
      <c r="K8" s="117">
        <f>IF(ISNUMBER(SEARCH('Карта учёта'!$B$19,Расходка[Наименование расходного материала])),MAX($K$1:K7)+1,0)</f>
        <v>7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>Sprinter Legend</v>
      </c>
      <c r="U8" s="116" t="str">
        <f>IFERROR(INDEX(Расходка[Наименование расходного материала],MATCH(Расходка[№],Поиск_расходки[Индекс4],0)),"")</f>
        <v>Sprinter Legend</v>
      </c>
      <c r="V8" s="116" t="str">
        <f>IFERROR(INDEX(Расходка[Наименование расходного материала],MATCH(Расходка[№],Поиск_расходки[Индекс5],0)),"")</f>
        <v>Sprinter Legend</v>
      </c>
      <c r="W8" s="116" t="str">
        <f>IFERROR(INDEX(Расходка[Наименование расходного материала],MATCH(Расходка[№],Поиск_расходки[Индекс6],0)),"")</f>
        <v>Sprinter Legend</v>
      </c>
      <c r="X8" s="116" t="str">
        <f>IFERROR(INDEX(Расходка[Наименование расходного материала],MATCH(Расходка[№],Поиск_расходки[Индекс7],0)),"")</f>
        <v>Sprinter Legend</v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418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8</v>
      </c>
      <c r="H9" s="117">
        <f>IF(ISNUMBER(SEARCH('Карта учёта'!$B$16,Расходка[Наименование расходного материала])),MAX($H$1:H8)+1,0)</f>
        <v>8</v>
      </c>
      <c r="I9" s="117">
        <f>IF(ISNUMBER(SEARCH('Карта учёта'!$B$17,Расходка[Наименование расходного материала])),MAX($I$1:I8)+1,0)</f>
        <v>8</v>
      </c>
      <c r="J9" s="117">
        <f>IF(ISNUMBER(SEARCH('Карта учёта'!$B$18,Расходка[Наименование расходного материала])),MAX($J$1:J8)+1,0)</f>
        <v>8</v>
      </c>
      <c r="K9" s="117">
        <f>IF(ISNUMBER(SEARCH('Карта учёта'!$B$19,Расходка[Наименование расходного материала])),MAX($K$1:K8)+1,0)</f>
        <v>8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>SubMarine Rapido, Invatec</v>
      </c>
      <c r="U9" s="116" t="str">
        <f>IFERROR(INDEX(Расходка[Наименование расходного материала],MATCH(Расходка[№],Поиск_расходки[Индекс4],0)),"")</f>
        <v>SubMarine Rapido, Invatec</v>
      </c>
      <c r="V9" s="116" t="str">
        <f>IFERROR(INDEX(Расходка[Наименование расходного материала],MATCH(Расходка[№],Поиск_расходки[Индекс5],0)),"")</f>
        <v>SubMarine Rapido, Invatec</v>
      </c>
      <c r="W9" s="116" t="str">
        <f>IFERROR(INDEX(Расходка[Наименование расходного материала],MATCH(Расходка[№],Поиск_расходки[Индекс6],0)),"")</f>
        <v>SubMarine Rapido, Invatec</v>
      </c>
      <c r="X9" s="116" t="str">
        <f>IFERROR(INDEX(Расходка[Наименование расходного материала],MATCH(Расходка[№],Поиск_расходки[Индекс7],0)),"")</f>
        <v>SubMarine Rapido, Invatec</v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419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9</v>
      </c>
      <c r="H10" s="117">
        <f>IF(ISNUMBER(SEARCH('Карта учёта'!$B$16,Расходка[Наименование расходного материала])),MAX($H$1:H9)+1,0)</f>
        <v>9</v>
      </c>
      <c r="I10" s="117">
        <f>IF(ISNUMBER(SEARCH('Карта учёта'!$B$17,Расходка[Наименование расходного материала])),MAX($I$1:I9)+1,0)</f>
        <v>9</v>
      </c>
      <c r="J10" s="117">
        <f>IF(ISNUMBER(SEARCH('Карта учёта'!$B$18,Расходка[Наименование расходного материала])),MAX($J$1:J9)+1,0)</f>
        <v>9</v>
      </c>
      <c r="K10" s="117">
        <f>IF(ISNUMBER(SEARCH('Карта учёта'!$B$19,Расходка[Наименование расходного материала])),MAX($K$1:K9)+1,0)</f>
        <v>9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>Колибри</v>
      </c>
      <c r="U10" s="116" t="str">
        <f>IFERROR(INDEX(Расходка[Наименование расходного материала],MATCH(Расходка[№],Поиск_расходки[Индекс4],0)),"")</f>
        <v>Колибри</v>
      </c>
      <c r="V10" s="116" t="str">
        <f>IFERROR(INDEX(Расходка[Наименование расходного материала],MATCH(Расходка[№],Поиск_расходки[Индекс5],0)),"")</f>
        <v>Колибри</v>
      </c>
      <c r="W10" s="116" t="str">
        <f>IFERROR(INDEX(Расходка[Наименование расходного материала],MATCH(Расходка[№],Поиск_расходки[Индекс6],0)),"")</f>
        <v>Колибри</v>
      </c>
      <c r="X10" s="116" t="str">
        <f>IFERROR(INDEX(Расходка[Наименование расходного материала],MATCH(Расходка[№],Поиск_расходки[Индекс7],0)),"")</f>
        <v>Колибри</v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420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402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10</v>
      </c>
      <c r="H11" s="117">
        <f>IF(ISNUMBER(SEARCH('Карта учёта'!$B$16,Расходка[Наименование расходного материала])),MAX($H$1:H10)+1,0)</f>
        <v>10</v>
      </c>
      <c r="I11" s="117">
        <f>IF(ISNUMBER(SEARCH('Карта учёта'!$B$17,Расходка[Наименование расходного материала])),MAX($I$1:I10)+1,0)</f>
        <v>10</v>
      </c>
      <c r="J11" s="117">
        <f>IF(ISNUMBER(SEARCH('Карта учёта'!$B$18,Расходка[Наименование расходного материала])),MAX($J$1:J10)+1,0)</f>
        <v>10</v>
      </c>
      <c r="K11" s="117">
        <f>IF(ISNUMBER(SEARCH('Карта учёта'!$B$19,Расходка[Наименование расходного материала])),MAX($K$1:K10)+1,0)</f>
        <v>10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 xml:space="preserve">NC Колибри </v>
      </c>
      <c r="U11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11" s="116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11" s="116" t="str">
        <f>IFERROR(INDEX(Расходка[Наименование расходного материала],MATCH(Расходка[№],Поиск_расходки[Индекс6],0)),"")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421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11</v>
      </c>
      <c r="H12" s="117">
        <f>IF(ISNUMBER(SEARCH('Карта учёта'!$B$16,Расходка[Наименование расходного материала])),MAX($H$1:H11)+1,0)</f>
        <v>11</v>
      </c>
      <c r="I12" s="117">
        <f>IF(ISNUMBER(SEARCH('Карта учёта'!$B$17,Расходка[Наименование расходного материала])),MAX($I$1:I11)+1,0)</f>
        <v>11</v>
      </c>
      <c r="J12" s="117">
        <f>IF(ISNUMBER(SEARCH('Карта учёта'!$B$18,Расходка[Наименование расходного материала])),MAX($J$1:J11)+1,0)</f>
        <v>11</v>
      </c>
      <c r="K12" s="117">
        <f>IF(ISNUMBER(SEARCH('Карта учёта'!$B$19,Расходка[Наименование расходного материала])),MAX($K$1:K11)+1,0)</f>
        <v>11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>Nitrex 260</v>
      </c>
      <c r="U12" s="116" t="str">
        <f>IFERROR(INDEX(Расходка[Наименование расходного материала],MATCH(Расходка[№],Поиск_расходки[Индекс4],0)),"")</f>
        <v>Nitrex 260</v>
      </c>
      <c r="V12" s="116" t="str">
        <f>IFERROR(INDEX(Расходка[Наименование расходного материала],MATCH(Расходка[№],Поиск_расходки[Индекс5],0)),"")</f>
        <v>Nitrex 260</v>
      </c>
      <c r="W12" s="116" t="str">
        <f>IFERROR(INDEX(Расходка[Наименование расходного материала],MATCH(Расходка[№],Поиск_расходки[Индекс6],0)),"")</f>
        <v>Nitrex 260</v>
      </c>
      <c r="X12" s="116" t="str">
        <f>IFERROR(INDEX(Расходка[Наименование расходного материала],MATCH(Расходка[№],Поиск_расходки[Индекс7],0)),"")</f>
        <v>Nitrex 260</v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422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12</v>
      </c>
      <c r="H13" s="117">
        <f>IF(ISNUMBER(SEARCH('Карта учёта'!$B$16,Расходка[Наименование расходного материала])),MAX($H$1:H12)+1,0)</f>
        <v>12</v>
      </c>
      <c r="I13" s="117">
        <f>IF(ISNUMBER(SEARCH('Карта учёта'!$B$17,Расходка[Наименование расходного материала])),MAX($I$1:I12)+1,0)</f>
        <v>12</v>
      </c>
      <c r="J13" s="117">
        <f>IF(ISNUMBER(SEARCH('Карта учёта'!$B$18,Расходка[Наименование расходного материала])),MAX($J$1:J12)+1,0)</f>
        <v>12</v>
      </c>
      <c r="K13" s="117">
        <f>IF(ISNUMBER(SEARCH('Карта учёта'!$B$19,Расходка[Наименование расходного материала])),MAX($K$1:K12)+1,0)</f>
        <v>12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>RadiFocus</v>
      </c>
      <c r="U13" s="116" t="str">
        <f>IFERROR(INDEX(Расходка[Наименование расходного материала],MATCH(Расходка[№],Поиск_расходки[Индекс4],0)),"")</f>
        <v>RadiFocus</v>
      </c>
      <c r="V13" s="116" t="str">
        <f>IFERROR(INDEX(Расходка[Наименование расходного материала],MATCH(Расходка[№],Поиск_расходки[Индекс5],0)),"")</f>
        <v>RadiFocus</v>
      </c>
      <c r="W13" s="116" t="str">
        <f>IFERROR(INDEX(Расходка[Наименование расходного материала],MATCH(Расходка[№],Поиск_расходки[Индекс6],0)),"")</f>
        <v>RadiFocus</v>
      </c>
      <c r="X13" s="116" t="str">
        <f>IFERROR(INDEX(Расходка[Наименование расходного материала],MATCH(Расходка[№],Поиск_расходки[Индекс7],0)),"")</f>
        <v>RadiFocus</v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423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13</v>
      </c>
      <c r="H14" s="117">
        <f>IF(ISNUMBER(SEARCH('Карта учёта'!$B$16,Расходка[Наименование расходного материала])),MAX($H$1:H13)+1,0)</f>
        <v>13</v>
      </c>
      <c r="I14" s="117">
        <f>IF(ISNUMBER(SEARCH('Карта учёта'!$B$17,Расходка[Наименование расходного материала])),MAX($I$1:I13)+1,0)</f>
        <v>13</v>
      </c>
      <c r="J14" s="117">
        <f>IF(ISNUMBER(SEARCH('Карта учёта'!$B$18,Расходка[Наименование расходного материала])),MAX($J$1:J13)+1,0)</f>
        <v>13</v>
      </c>
      <c r="K14" s="117">
        <f>IF(ISNUMBER(SEARCH('Карта учёта'!$B$19,Расходка[Наименование расходного материала])),MAX($K$1:K13)+1,0)</f>
        <v>13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>BasixCOMPAK</v>
      </c>
      <c r="U14" s="116" t="str">
        <f>IFERROR(INDEX(Расходка[Наименование расходного материала],MATCH(Расходка[№],Поиск_расходки[Индекс4],0)),"")</f>
        <v>BasixCOMPAK</v>
      </c>
      <c r="V14" s="116" t="str">
        <f>IFERROR(INDEX(Расходка[Наименование расходного материала],MATCH(Расходка[№],Поиск_расходки[Индекс5],0)),"")</f>
        <v>BasixCOMPAK</v>
      </c>
      <c r="W14" s="116" t="str">
        <f>IFERROR(INDEX(Расходка[Наименование расходного материала],MATCH(Расходка[№],Поиск_расходки[Индекс6],0)),"")</f>
        <v>BasixCOMPAK</v>
      </c>
      <c r="X14" s="116" t="str">
        <f>IFERROR(INDEX(Расходка[Наименование расходного материала],MATCH(Расходка[№],Поиск_расходки[Индекс7],0)),"")</f>
        <v>BasixCOMPAK</v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502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14</v>
      </c>
      <c r="H15" s="117">
        <f>IF(ISNUMBER(SEARCH('Карта учёта'!$B$16,Расходка[Наименование расходного материала])),MAX($H$1:H14)+1,0)</f>
        <v>14</v>
      </c>
      <c r="I15" s="117">
        <f>IF(ISNUMBER(SEARCH('Карта учёта'!$B$17,Расходка[Наименование расходного материала])),MAX($I$1:I14)+1,0)</f>
        <v>14</v>
      </c>
      <c r="J15" s="117">
        <f>IF(ISNUMBER(SEARCH('Карта учёта'!$B$18,Расходка[Наименование расходного материала])),MAX($J$1:J14)+1,0)</f>
        <v>14</v>
      </c>
      <c r="K15" s="117">
        <f>IF(ISNUMBER(SEARCH('Карта учёта'!$B$19,Расходка[Наименование расходного материала])),MAX($K$1:K14)+1,0)</f>
        <v>14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>BasixTOUCH</v>
      </c>
      <c r="U15" s="116" t="str">
        <f>IFERROR(INDEX(Расходка[Наименование расходного материала],MATCH(Расходка[№],Поиск_расходки[Индекс4],0)),"")</f>
        <v>BasixTOUCH</v>
      </c>
      <c r="V15" s="116" t="str">
        <f>IFERROR(INDEX(Расходка[Наименование расходного материала],MATCH(Расходка[№],Поиск_расходки[Индекс5],0)),"")</f>
        <v>BasixTOUCH</v>
      </c>
      <c r="W15" s="116" t="str">
        <f>IFERROR(INDEX(Расходка[Наименование расходного материала],MATCH(Расходка[№],Поиск_расходки[Индекс6],0)),"")</f>
        <v>BasixTOUCH</v>
      </c>
      <c r="X15" s="116" t="str">
        <f>IFERROR(INDEX(Расходка[Наименование расходного материала],MATCH(Расходка[№],Поиск_расходки[Индекс7],0)),"")</f>
        <v>BasixTOUCH</v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424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15</v>
      </c>
      <c r="H16" s="117">
        <f>IF(ISNUMBER(SEARCH('Карта учёта'!$B$16,Расходка[Наименование расходного материала])),MAX($H$1:H15)+1,0)</f>
        <v>15</v>
      </c>
      <c r="I16" s="117">
        <f>IF(ISNUMBER(SEARCH('Карта учёта'!$B$17,Расходка[Наименование расходного материала])),MAX($I$1:I15)+1,0)</f>
        <v>15</v>
      </c>
      <c r="J16" s="117">
        <f>IF(ISNUMBER(SEARCH('Карта учёта'!$B$18,Расходка[Наименование расходного материала])),MAX($J$1:J15)+1,0)</f>
        <v>15</v>
      </c>
      <c r="K16" s="117">
        <f>IF(ISNUMBER(SEARCH('Карта учёта'!$B$19,Расходка[Наименование расходного материала])),MAX($K$1:K15)+1,0)</f>
        <v>15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>Dolphin</v>
      </c>
      <c r="U16" s="116" t="str">
        <f>IFERROR(INDEX(Расходка[Наименование расходного материала],MATCH(Расходка[№],Поиск_расходки[Индекс4],0)),"")</f>
        <v>Dolphin</v>
      </c>
      <c r="V16" s="116" t="str">
        <f>IFERROR(INDEX(Расходка[Наименование расходного материала],MATCH(Расходка[№],Поиск_расходки[Индекс5],0)),"")</f>
        <v>Dolphin</v>
      </c>
      <c r="W16" s="116" t="str">
        <f>IFERROR(INDEX(Расходка[Наименование расходного материала],MATCH(Расходка[№],Поиск_расходки[Индекс6],0)),"")</f>
        <v>Dolphin</v>
      </c>
      <c r="X16" s="116" t="str">
        <f>IFERROR(INDEX(Расходка[Наименование расходного материала],MATCH(Расходка[№],Поиск_расходки[Индекс7],0)),"")</f>
        <v>Dolphin</v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425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16</v>
      </c>
      <c r="H17" s="117">
        <f>IF(ISNUMBER(SEARCH('Карта учёта'!$B$16,Расходка[Наименование расходного материала])),MAX($H$1:H16)+1,0)</f>
        <v>16</v>
      </c>
      <c r="I17" s="117">
        <f>IF(ISNUMBER(SEARCH('Карта учёта'!$B$17,Расходка[Наименование расходного материала])),MAX($I$1:I16)+1,0)</f>
        <v>16</v>
      </c>
      <c r="J17" s="117">
        <f>IF(ISNUMBER(SEARCH('Карта учёта'!$B$18,Расходка[Наименование расходного материала])),MAX($J$1:J16)+1,0)</f>
        <v>16</v>
      </c>
      <c r="K17" s="117">
        <f>IF(ISNUMBER(SEARCH('Карта учёта'!$B$19,Расходка[Наименование расходного материала])),MAX($K$1:K16)+1,0)</f>
        <v>16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>Lepu Medical</v>
      </c>
      <c r="U17" s="116" t="str">
        <f>IFERROR(INDEX(Расходка[Наименование расходного материала],MATCH(Расходка[№],Поиск_расходки[Индекс4],0)),"")</f>
        <v>Lepu Medical</v>
      </c>
      <c r="V17" s="116" t="str">
        <f>IFERROR(INDEX(Расходка[Наименование расходного материала],MATCH(Расходка[№],Поиск_расходки[Индекс5],0)),"")</f>
        <v>Lepu Medical</v>
      </c>
      <c r="W17" s="116" t="str">
        <f>IFERROR(INDEX(Расходка[Наименование расходного материала],MATCH(Расходка[№],Поиск_расходки[Индекс6],0)),"")</f>
        <v>Lepu Medical</v>
      </c>
      <c r="X17" s="116" t="str">
        <f>IFERROR(INDEX(Расходка[Наименование расходного материала],MATCH(Расходка[№],Поиск_расходки[Индекс7],0)),"")</f>
        <v>Lepu Medical</v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426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17</v>
      </c>
      <c r="H18" s="117">
        <f>IF(ISNUMBER(SEARCH('Карта учёта'!$B$16,Расходка[Наименование расходного материала])),MAX($H$1:H17)+1,0)</f>
        <v>17</v>
      </c>
      <c r="I18" s="117">
        <f>IF(ISNUMBER(SEARCH('Карта учёта'!$B$17,Расходка[Наименование расходного материала])),MAX($I$1:I17)+1,0)</f>
        <v>17</v>
      </c>
      <c r="J18" s="117">
        <f>IF(ISNUMBER(SEARCH('Карта учёта'!$B$18,Расходка[Наименование расходного материала])),MAX($J$1:J17)+1,0)</f>
        <v>17</v>
      </c>
      <c r="K18" s="117">
        <f>IF(ISNUMBER(SEARCH('Карта учёта'!$B$19,Расходка[Наименование расходного материала])),MAX($K$1:K17)+1,0)</f>
        <v>17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>Perouse Medical FLAMINGO</v>
      </c>
      <c r="U18" s="116" t="str">
        <f>IFERROR(INDEX(Расходка[Наименование расходного материала],MATCH(Расходка[№],Поиск_расходки[Индекс4],0)),"")</f>
        <v>Perouse Medical FLAMINGO</v>
      </c>
      <c r="V18" s="116" t="str">
        <f>IFERROR(INDEX(Расходка[Наименование расходного материала],MATCH(Расходка[№],Поиск_расходки[Индекс5],0)),"")</f>
        <v>Perouse Medical FLAMINGO</v>
      </c>
      <c r="W18" s="116" t="str">
        <f>IFERROR(INDEX(Расходка[Наименование расходного материала],MATCH(Расходка[№],Поиск_расходки[Индекс6],0)),"")</f>
        <v>Perouse Medical FLAMINGO</v>
      </c>
      <c r="X18" s="116" t="str">
        <f>IFERROR(INDEX(Расходка[Наименование расходного материала],MATCH(Расходка[№],Поиск_расходки[Индекс7],0)),"")</f>
        <v>Perouse Medical FLAMINGO</v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427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18</v>
      </c>
      <c r="H19" s="117">
        <f>IF(ISNUMBER(SEARCH('Карта учёта'!$B$16,Расходка[Наименование расходного материала])),MAX($H$1:H18)+1,0)</f>
        <v>18</v>
      </c>
      <c r="I19" s="117">
        <f>IF(ISNUMBER(SEARCH('Карта учёта'!$B$17,Расходка[Наименование расходного материала])),MAX($I$1:I18)+1,0)</f>
        <v>18</v>
      </c>
      <c r="J19" s="117">
        <f>IF(ISNUMBER(SEARCH('Карта учёта'!$B$18,Расходка[Наименование расходного материала])),MAX($J$1:J18)+1,0)</f>
        <v>18</v>
      </c>
      <c r="K19" s="117">
        <f>IF(ISNUMBER(SEARCH('Карта учёта'!$B$19,Расходка[Наименование расходного материала])),MAX($K$1:K18)+1,0)</f>
        <v>18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>Oscor 7F</v>
      </c>
      <c r="U19" s="116" t="str">
        <f>IFERROR(INDEX(Расходка[Наименование расходного материала],MATCH(Расходка[№],Поиск_расходки[Индекс4],0)),"")</f>
        <v>Oscor 7F</v>
      </c>
      <c r="V19" s="116" t="str">
        <f>IFERROR(INDEX(Расходка[Наименование расходного материала],MATCH(Расходка[№],Поиск_расходки[Индекс5],0)),"")</f>
        <v>Oscor 7F</v>
      </c>
      <c r="W19" s="116" t="str">
        <f>IFERROR(INDEX(Расходка[Наименование расходного материала],MATCH(Расходка[№],Поиск_расходки[Индекс6],0)),"")</f>
        <v>Oscor 7F</v>
      </c>
      <c r="X19" s="116" t="str">
        <f>IFERROR(INDEX(Расходка[Наименование расходного материала],MATCH(Расходка[№],Поиск_расходки[Индекс7],0)),"")</f>
        <v>Oscor 7F</v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428</v>
      </c>
      <c r="AI19" t="s">
        <v>301</v>
      </c>
    </row>
    <row r="20" spans="1:35">
      <c r="A20">
        <v>19</v>
      </c>
      <c r="B20" t="s">
        <v>3</v>
      </c>
      <c r="C20" t="s">
        <v>322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19</v>
      </c>
      <c r="H20" s="117">
        <f>IF(ISNUMBER(SEARCH('Карта учёта'!$B$16,Расходка[Наименование расходного материала])),MAX($H$1:H19)+1,0)</f>
        <v>19</v>
      </c>
      <c r="I20" s="117">
        <f>IF(ISNUMBER(SEARCH('Карта учёта'!$B$17,Расходка[Наименование расходного материала])),MAX($I$1:I19)+1,0)</f>
        <v>19</v>
      </c>
      <c r="J20" s="117">
        <f>IF(ISNUMBER(SEARCH('Карта учёта'!$B$18,Расходка[Наименование расходного материала])),MAX($J$1:J19)+1,0)</f>
        <v>19</v>
      </c>
      <c r="K20" s="117">
        <f>IF(ISNUMBER(SEARCH('Карта учёта'!$B$19,Расходка[Наименование расходного материала])),MAX($K$1:K19)+1,0)</f>
        <v>19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>Cougar LS Hydro-Track®</v>
      </c>
      <c r="U20" s="116" t="str">
        <f>IFERROR(INDEX(Расходка[Наименование расходного материала],MATCH(Расходка[№],Поиск_расходки[Индекс4],0)),"")</f>
        <v>Cougar LS Hydro-Track®</v>
      </c>
      <c r="V20" s="116" t="str">
        <f>IFERROR(INDEX(Расходка[Наименование расходного материала],MATCH(Расходка[№],Поиск_расходки[Индекс5],0)),"")</f>
        <v>Cougar LS Hydro-Track®</v>
      </c>
      <c r="W20" s="116" t="str">
        <f>IFERROR(INDEX(Расходка[Наименование расходного материала],MATCH(Расходка[№],Поиск_расходки[Индекс6],0)),"")</f>
        <v>Cougar LS Hydro-Track®</v>
      </c>
      <c r="X20" s="116" t="str">
        <f>IFERROR(INDEX(Расходка[Наименование расходного материала],MATCH(Расходка[№],Поиск_расходки[Индекс7],0)),"")</f>
        <v>Cougar LS Hydro-Track®</v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429</v>
      </c>
      <c r="AI20" t="s">
        <v>308</v>
      </c>
    </row>
    <row r="21" spans="1:35">
      <c r="A21">
        <v>20</v>
      </c>
      <c r="B21" t="s">
        <v>3</v>
      </c>
      <c r="C21" t="s">
        <v>343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20</v>
      </c>
      <c r="H21" s="117">
        <f>IF(ISNUMBER(SEARCH('Карта учёта'!$B$16,Расходка[Наименование расходного материала])),MAX($H$1:H20)+1,0)</f>
        <v>20</v>
      </c>
      <c r="I21" s="117">
        <f>IF(ISNUMBER(SEARCH('Карта учёта'!$B$17,Расходка[Наименование расходного материала])),MAX($I$1:I20)+1,0)</f>
        <v>20</v>
      </c>
      <c r="J21" s="117">
        <f>IF(ISNUMBER(SEARCH('Карта учёта'!$B$18,Расходка[Наименование расходного материала])),MAX($J$1:J20)+1,0)</f>
        <v>20</v>
      </c>
      <c r="K21" s="117">
        <f>IF(ISNUMBER(SEARCH('Карта учёта'!$B$19,Расходка[Наименование расходного материала])),MAX($K$1:K20)+1,0)</f>
        <v>20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>Cougar XT Hydro-Track®</v>
      </c>
      <c r="U21" s="116" t="str">
        <f>IFERROR(INDEX(Расходка[Наименование расходного материала],MATCH(Расходка[№],Поиск_расходки[Индекс4],0)),"")</f>
        <v>Cougar XT Hydro-Track®</v>
      </c>
      <c r="V21" s="116" t="str">
        <f>IFERROR(INDEX(Расходка[Наименование расходного материала],MATCH(Расходка[№],Поиск_расходки[Индекс5],0)),"")</f>
        <v>Cougar XT Hydro-Track®</v>
      </c>
      <c r="W21" s="116" t="str">
        <f>IFERROR(INDEX(Расходка[Наименование расходного материала],MATCH(Расходка[№],Поиск_расходки[Индекс6],0)),"")</f>
        <v>Cougar XT Hydro-Track®</v>
      </c>
      <c r="X21" s="116" t="str">
        <f>IFERROR(INDEX(Расходка[Наименование расходного материала],MATCH(Расходка[№],Поиск_расходки[Индекс7],0)),"")</f>
        <v>Cougar XT Hydro-Track®</v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430</v>
      </c>
    </row>
    <row r="22" spans="1:35">
      <c r="A22">
        <v>21</v>
      </c>
      <c r="B22" t="s">
        <v>3</v>
      </c>
      <c r="C22" t="s">
        <v>315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21</v>
      </c>
      <c r="H22" s="117">
        <f>IF(ISNUMBER(SEARCH('Карта учёта'!$B$16,Расходка[Наименование расходного материала])),MAX($H$1:H21)+1,0)</f>
        <v>21</v>
      </c>
      <c r="I22" s="117">
        <f>IF(ISNUMBER(SEARCH('Карта учёта'!$B$17,Расходка[Наименование расходного материала])),MAX($I$1:I21)+1,0)</f>
        <v>21</v>
      </c>
      <c r="J22" s="117">
        <f>IF(ISNUMBER(SEARCH('Карта учёта'!$B$18,Расходка[Наименование расходного материала])),MAX($J$1:J21)+1,0)</f>
        <v>21</v>
      </c>
      <c r="K22" s="117">
        <f>IF(ISNUMBER(SEARCH('Карта учёта'!$B$19,Расходка[Наименование расходного материала])),MAX($K$1:K21)+1,0)</f>
        <v>21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>Fielder</v>
      </c>
      <c r="U22" s="116" t="str">
        <f>IFERROR(INDEX(Расходка[Наименование расходного материала],MATCH(Расходка[№],Поиск_расходки[Индекс4],0)),"")</f>
        <v>Fielder</v>
      </c>
      <c r="V22" s="116" t="str">
        <f>IFERROR(INDEX(Расходка[Наименование расходного материала],MATCH(Расходка[№],Поиск_расходки[Индекс5],0)),"")</f>
        <v>Fielder</v>
      </c>
      <c r="W22" s="116" t="str">
        <f>IFERROR(INDEX(Расходка[Наименование расходного материала],MATCH(Расходка[№],Поиск_расходки[Индекс6],0)),"")</f>
        <v>Fielder</v>
      </c>
      <c r="X22" s="116" t="str">
        <f>IFERROR(INDEX(Расходка[Наименование расходного материала],MATCH(Расходка[№],Поиск_расходки[Индекс7],0)),"")</f>
        <v>Fielder</v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431</v>
      </c>
    </row>
    <row r="23" spans="1:35">
      <c r="A23">
        <v>22</v>
      </c>
      <c r="B23" t="s">
        <v>3</v>
      </c>
      <c r="C23" t="s">
        <v>377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22</v>
      </c>
      <c r="H23" s="117">
        <f>IF(ISNUMBER(SEARCH('Карта учёта'!$B$16,Расходка[Наименование расходного материала])),MAX($H$1:H22)+1,0)</f>
        <v>22</v>
      </c>
      <c r="I23" s="117">
        <f>IF(ISNUMBER(SEARCH('Карта учёта'!$B$17,Расходка[Наименование расходного материала])),MAX($I$1:I22)+1,0)</f>
        <v>22</v>
      </c>
      <c r="J23" s="117">
        <f>IF(ISNUMBER(SEARCH('Карта учёта'!$B$18,Расходка[Наименование расходного материала])),MAX($J$1:J22)+1,0)</f>
        <v>22</v>
      </c>
      <c r="K23" s="117">
        <f>IF(ISNUMBER(SEARCH('Карта учёта'!$B$19,Расходка[Наименование расходного материала])),MAX($K$1:K22)+1,0)</f>
        <v>22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>Fielder XT-A</v>
      </c>
      <c r="U23" s="116" t="str">
        <f>IFERROR(INDEX(Расходка[Наименование расходного материала],MATCH(Расходка[№],Поиск_расходки[Индекс4],0)),"")</f>
        <v>Fielder XT-A</v>
      </c>
      <c r="V23" s="116" t="str">
        <f>IFERROR(INDEX(Расходка[Наименование расходного материала],MATCH(Расходка[№],Поиск_расходки[Индекс5],0)),"")</f>
        <v>Fielder XT-A</v>
      </c>
      <c r="W23" s="116" t="str">
        <f>IFERROR(INDEX(Расходка[Наименование расходного материала],MATCH(Расходка[№],Поиск_расходки[Индекс6],0)),"")</f>
        <v>Fielder XT-A</v>
      </c>
      <c r="X23" s="116" t="str">
        <f>IFERROR(INDEX(Расходка[Наименование расходного материала],MATCH(Расходка[№],Поиск_расходки[Индекс7],0)),"")</f>
        <v>Fielder XT-A</v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432</v>
      </c>
    </row>
    <row r="24" spans="1:35">
      <c r="A24">
        <v>23</v>
      </c>
      <c r="B24" t="s">
        <v>3</v>
      </c>
      <c r="C24" t="s">
        <v>378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23</v>
      </c>
      <c r="H24" s="117">
        <f>IF(ISNUMBER(SEARCH('Карта учёта'!$B$16,Расходка[Наименование расходного материала])),MAX($H$1:H23)+1,0)</f>
        <v>23</v>
      </c>
      <c r="I24" s="117">
        <f>IF(ISNUMBER(SEARCH('Карта учёта'!$B$17,Расходка[Наименование расходного материала])),MAX($I$1:I23)+1,0)</f>
        <v>23</v>
      </c>
      <c r="J24" s="117">
        <f>IF(ISNUMBER(SEARCH('Карта учёта'!$B$18,Расходка[Наименование расходного материала])),MAX($J$1:J23)+1,0)</f>
        <v>23</v>
      </c>
      <c r="K24" s="117">
        <f>IF(ISNUMBER(SEARCH('Карта учёта'!$B$19,Расходка[Наименование расходного материала])),MAX($K$1:K23)+1,0)</f>
        <v>23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>Fielder XT-R</v>
      </c>
      <c r="U24" s="116" t="str">
        <f>IFERROR(INDEX(Расходка[Наименование расходного материала],MATCH(Расходка[№],Поиск_расходки[Индекс4],0)),"")</f>
        <v>Fielder XT-R</v>
      </c>
      <c r="V24" s="116" t="str">
        <f>IFERROR(INDEX(Расходка[Наименование расходного материала],MATCH(Расходка[№],Поиск_расходки[Индекс5],0)),"")</f>
        <v>Fielder XT-R</v>
      </c>
      <c r="W24" s="116" t="str">
        <f>IFERROR(INDEX(Расходка[Наименование расходного материала],MATCH(Расходка[№],Поиск_расходки[Индекс6],0)),"")</f>
        <v>Fielder XT-R</v>
      </c>
      <c r="X24" s="116" t="str">
        <f>IFERROR(INDEX(Расходка[Наименование расходного материала],MATCH(Расходка[№],Поиск_расходки[Индекс7],0)),"")</f>
        <v>Fielder XT-R</v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433</v>
      </c>
    </row>
    <row r="25" spans="1:35">
      <c r="A25">
        <v>24</v>
      </c>
      <c r="B25" t="s">
        <v>3</v>
      </c>
      <c r="C25" s="1" t="s">
        <v>360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24</v>
      </c>
      <c r="H25" s="117">
        <f>IF(ISNUMBER(SEARCH('Карта учёта'!$B$16,Расходка[Наименование расходного материала])),MAX($H$1:H24)+1,0)</f>
        <v>24</v>
      </c>
      <c r="I25" s="117">
        <f>IF(ISNUMBER(SEARCH('Карта учёта'!$B$17,Расходка[Наименование расходного материала])),MAX($I$1:I24)+1,0)</f>
        <v>24</v>
      </c>
      <c r="J25" s="117">
        <f>IF(ISNUMBER(SEARCH('Карта учёта'!$B$18,Расходка[Наименование расходного материала])),MAX($J$1:J24)+1,0)</f>
        <v>24</v>
      </c>
      <c r="K25" s="117">
        <f>IF(ISNUMBER(SEARCH('Карта учёта'!$B$19,Расходка[Наименование расходного материала])),MAX($K$1:K24)+1,0)</f>
        <v>24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>Gaia Second</v>
      </c>
      <c r="U25" s="116" t="str">
        <f>IFERROR(INDEX(Расходка[Наименование расходного материала],MATCH(Расходка[№],Поиск_расходки[Индекс4],0)),"")</f>
        <v>Gaia Second</v>
      </c>
      <c r="V25" s="116" t="str">
        <f>IFERROR(INDEX(Расходка[Наименование расходного материала],MATCH(Расходка[№],Поиск_расходки[Индекс5],0)),"")</f>
        <v>Gaia Second</v>
      </c>
      <c r="W25" s="116" t="str">
        <f>IFERROR(INDEX(Расходка[Наименование расходного материала],MATCH(Расходка[№],Поиск_расходки[Индекс6],0)),"")</f>
        <v>Gaia Second</v>
      </c>
      <c r="X25" s="116" t="str">
        <f>IFERROR(INDEX(Расходка[Наименование расходного материала],MATCH(Расходка[№],Поиск_расходки[Индекс7],0)),"")</f>
        <v>Gaia Second</v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434</v>
      </c>
    </row>
    <row r="26" spans="1:35">
      <c r="A26">
        <v>25</v>
      </c>
      <c r="B26" t="s">
        <v>3</v>
      </c>
      <c r="C26" s="1" t="s">
        <v>373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25</v>
      </c>
      <c r="H26" s="117">
        <f>IF(ISNUMBER(SEARCH('Карта учёта'!$B$16,Расходка[Наименование расходного материала])),MAX($H$1:H25)+1,0)</f>
        <v>25</v>
      </c>
      <c r="I26" s="117">
        <f>IF(ISNUMBER(SEARCH('Карта учёта'!$B$17,Расходка[Наименование расходного материала])),MAX($I$1:I25)+1,0)</f>
        <v>25</v>
      </c>
      <c r="J26" s="117">
        <f>IF(ISNUMBER(SEARCH('Карта учёта'!$B$18,Расходка[Наименование расходного материала])),MAX($J$1:J25)+1,0)</f>
        <v>25</v>
      </c>
      <c r="K26" s="117">
        <f>IF(ISNUMBER(SEARCH('Карта учёта'!$B$19,Расходка[Наименование расходного материала])),MAX($K$1:K25)+1,0)</f>
        <v>25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>Gaia Third</v>
      </c>
      <c r="U26" s="116" t="str">
        <f>IFERROR(INDEX(Расходка[Наименование расходного материала],MATCH(Расходка[№],Поиск_расходки[Индекс4],0)),"")</f>
        <v>Gaia Third</v>
      </c>
      <c r="V26" s="116" t="str">
        <f>IFERROR(INDEX(Расходка[Наименование расходного материала],MATCH(Расходка[№],Поиск_расходки[Индекс5],0)),"")</f>
        <v>Gaia Third</v>
      </c>
      <c r="W26" s="116" t="str">
        <f>IFERROR(INDEX(Расходка[Наименование расходного материала],MATCH(Расходка[№],Поиск_расходки[Индекс6],0)),"")</f>
        <v>Gaia Third</v>
      </c>
      <c r="X26" s="116" t="str">
        <f>IFERROR(INDEX(Расходка[Наименование расходного материала],MATCH(Расходка[№],Поиск_расходки[Индекс7],0)),"")</f>
        <v>Gaia Third</v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435</v>
      </c>
    </row>
    <row r="27" spans="1:35">
      <c r="A27">
        <v>26</v>
      </c>
      <c r="B27" t="s">
        <v>3</v>
      </c>
      <c r="C27" s="1" t="s">
        <v>323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26</v>
      </c>
      <c r="H27" s="117">
        <f>IF(ISNUMBER(SEARCH('Карта учёта'!$B$16,Расходка[Наименование расходного материала])),MAX($H$1:H26)+1,0)</f>
        <v>26</v>
      </c>
      <c r="I27" s="117">
        <f>IF(ISNUMBER(SEARCH('Карта учёта'!$B$17,Расходка[Наименование расходного материала])),MAX($I$1:I26)+1,0)</f>
        <v>26</v>
      </c>
      <c r="J27" s="117">
        <f>IF(ISNUMBER(SEARCH('Карта учёта'!$B$18,Расходка[Наименование расходного материала])),MAX($J$1:J26)+1,0)</f>
        <v>26</v>
      </c>
      <c r="K27" s="117">
        <f>IF(ISNUMBER(SEARCH('Карта учёта'!$B$19,Расходка[Наименование расходного материала])),MAX($K$1:K26)+1,0)</f>
        <v>26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>Intuition</v>
      </c>
      <c r="U27" s="116" t="str">
        <f>IFERROR(INDEX(Расходка[Наименование расходного материала],MATCH(Расходка[№],Поиск_расходки[Индекс4],0)),"")</f>
        <v>Intuition</v>
      </c>
      <c r="V27" s="116" t="str">
        <f>IFERROR(INDEX(Расходка[Наименование расходного материала],MATCH(Расходка[№],Поиск_расходки[Индекс5],0)),"")</f>
        <v>Intuition</v>
      </c>
      <c r="W27" s="116" t="str">
        <f>IFERROR(INDEX(Расходка[Наименование расходного материала],MATCH(Расходка[№],Поиск_расходки[Индекс6],0)),"")</f>
        <v>Intuition</v>
      </c>
      <c r="X27" s="116" t="str">
        <f>IFERROR(INDEX(Расходка[Наименование расходного материала],MATCH(Расходка[№],Поиск_расходки[Индекс7],0)),"")</f>
        <v>Intuition</v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436</v>
      </c>
    </row>
    <row r="28" spans="1:35">
      <c r="A28">
        <v>27</v>
      </c>
      <c r="B28" t="s">
        <v>3</v>
      </c>
      <c r="C28" t="s">
        <v>319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27</v>
      </c>
      <c r="H28" s="117">
        <f>IF(ISNUMBER(SEARCH('Карта учёта'!$B$16,Расходка[Наименование расходного материала])),MAX($H$1:H27)+1,0)</f>
        <v>27</v>
      </c>
      <c r="I28" s="117">
        <f>IF(ISNUMBER(SEARCH('Карта учёта'!$B$17,Расходка[Наименование расходного материала])),MAX($I$1:I27)+1,0)</f>
        <v>27</v>
      </c>
      <c r="J28" s="117">
        <f>IF(ISNUMBER(SEARCH('Карта учёта'!$B$18,Расходка[Наименование расходного материала])),MAX($J$1:J27)+1,0)</f>
        <v>27</v>
      </c>
      <c r="K28" s="117">
        <f>IF(ISNUMBER(SEARCH('Карта учёта'!$B$19,Расходка[Наименование расходного материала])),MAX($K$1:K27)+1,0)</f>
        <v>27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>ProVia 3 Hydro-Track®</v>
      </c>
      <c r="U28" s="116" t="str">
        <f>IFERROR(INDEX(Расходка[Наименование расходного материала],MATCH(Расходка[№],Поиск_расходки[Индекс4],0)),"")</f>
        <v>ProVia 3 Hydro-Track®</v>
      </c>
      <c r="V28" s="116" t="str">
        <f>IFERROR(INDEX(Расходка[Наименование расходного материала],MATCH(Расходка[№],Поиск_расходки[Индекс5],0)),"")</f>
        <v>ProVia 3 Hydro-Track®</v>
      </c>
      <c r="W28" s="116" t="str">
        <f>IFERROR(INDEX(Расходка[Наименование расходного материала],MATCH(Расходка[№],Поиск_расходки[Индекс6],0)),"")</f>
        <v>ProVia 3 Hydro-Track®</v>
      </c>
      <c r="X28" s="116" t="str">
        <f>IFERROR(INDEX(Расходка[Наименование расходного материала],MATCH(Расходка[№],Поиск_расходки[Индекс7],0)),"")</f>
        <v>ProVia 3 Hydro-Track®</v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437</v>
      </c>
    </row>
    <row r="29" spans="1:35">
      <c r="A29">
        <v>28</v>
      </c>
      <c r="B29" t="s">
        <v>3</v>
      </c>
      <c r="C29" t="s">
        <v>320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28</v>
      </c>
      <c r="H29" s="117">
        <f>IF(ISNUMBER(SEARCH('Карта учёта'!$B$16,Расходка[Наименование расходного материала])),MAX($H$1:H28)+1,0)</f>
        <v>28</v>
      </c>
      <c r="I29" s="117">
        <f>IF(ISNUMBER(SEARCH('Карта учёта'!$B$17,Расходка[Наименование расходного материала])),MAX($I$1:I28)+1,0)</f>
        <v>28</v>
      </c>
      <c r="J29" s="117">
        <f>IF(ISNUMBER(SEARCH('Карта учёта'!$B$18,Расходка[Наименование расходного материала])),MAX($J$1:J28)+1,0)</f>
        <v>28</v>
      </c>
      <c r="K29" s="117">
        <f>IF(ISNUMBER(SEARCH('Карта учёта'!$B$19,Расходка[Наименование расходного материала])),MAX($K$1:K28)+1,0)</f>
        <v>28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>ProVia 6 Hydro-Track®</v>
      </c>
      <c r="U29" s="116" t="str">
        <f>IFERROR(INDEX(Расходка[Наименование расходного материала],MATCH(Расходка[№],Поиск_расходки[Индекс4],0)),"")</f>
        <v>ProVia 6 Hydro-Track®</v>
      </c>
      <c r="V29" s="116" t="str">
        <f>IFERROR(INDEX(Расходка[Наименование расходного материала],MATCH(Расходка[№],Поиск_расходки[Индекс5],0)),"")</f>
        <v>ProVia 6 Hydro-Track®</v>
      </c>
      <c r="W29" s="116" t="str">
        <f>IFERROR(INDEX(Расходка[Наименование расходного материала],MATCH(Расходка[№],Поиск_расходки[Индекс6],0)),"")</f>
        <v>ProVia 6 Hydro-Track®</v>
      </c>
      <c r="X29" s="116" t="str">
        <f>IFERROR(INDEX(Расходка[Наименование расходного материала],MATCH(Расходка[№],Поиск_расходки[Индекс7],0)),"")</f>
        <v>ProVia 6 Hydro-Track®</v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438</v>
      </c>
    </row>
    <row r="30" spans="1:35">
      <c r="A30">
        <v>29</v>
      </c>
      <c r="B30" t="s">
        <v>3</v>
      </c>
      <c r="C30" t="s">
        <v>321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29</v>
      </c>
      <c r="H30" s="117">
        <f>IF(ISNUMBER(SEARCH('Карта учёта'!$B$16,Расходка[Наименование расходного материала])),MAX($H$1:H29)+1,0)</f>
        <v>29</v>
      </c>
      <c r="I30" s="117">
        <f>IF(ISNUMBER(SEARCH('Карта учёта'!$B$17,Расходка[Наименование расходного материала])),MAX($I$1:I29)+1,0)</f>
        <v>29</v>
      </c>
      <c r="J30" s="117">
        <f>IF(ISNUMBER(SEARCH('Карта учёта'!$B$18,Расходка[Наименование расходного материала])),MAX($J$1:J29)+1,0)</f>
        <v>29</v>
      </c>
      <c r="K30" s="117">
        <f>IF(ISNUMBER(SEARCH('Карта учёта'!$B$19,Расходка[Наименование расходного материала])),MAX($K$1:K29)+1,0)</f>
        <v>29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>ProVia 9 Hydro-Track®</v>
      </c>
      <c r="U30" s="116" t="str">
        <f>IFERROR(INDEX(Расходка[Наименование расходного материала],MATCH(Расходка[№],Поиск_расходки[Индекс4],0)),"")</f>
        <v>ProVia 9 Hydro-Track®</v>
      </c>
      <c r="V30" s="116" t="str">
        <f>IFERROR(INDEX(Расходка[Наименование расходного материала],MATCH(Расходка[№],Поиск_расходки[Индекс5],0)),"")</f>
        <v>ProVia 9 Hydro-Track®</v>
      </c>
      <c r="W30" s="116" t="str">
        <f>IFERROR(INDEX(Расходка[Наименование расходного материала],MATCH(Расходка[№],Поиск_расходки[Индекс6],0)),"")</f>
        <v>ProVia 9 Hydro-Track®</v>
      </c>
      <c r="X30" s="116" t="str">
        <f>IFERROR(INDEX(Расходка[Наименование расходного материала],MATCH(Расходка[№],Поиск_расходки[Индекс7],0)),"")</f>
        <v>ProVia 9 Hydro-Track®</v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500</v>
      </c>
    </row>
    <row r="31" spans="1:35">
      <c r="A31">
        <v>30</v>
      </c>
      <c r="B31" t="s">
        <v>3</v>
      </c>
      <c r="C31" t="s">
        <v>317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30</v>
      </c>
      <c r="H31" s="117">
        <f>IF(ISNUMBER(SEARCH('Карта учёта'!$B$16,Расходка[Наименование расходного материала])),MAX($H$1:H30)+1,0)</f>
        <v>30</v>
      </c>
      <c r="I31" s="117">
        <f>IF(ISNUMBER(SEARCH('Карта учёта'!$B$17,Расходка[Наименование расходного материала])),MAX($I$1:I30)+1,0)</f>
        <v>30</v>
      </c>
      <c r="J31" s="117">
        <f>IF(ISNUMBER(SEARCH('Карта учёта'!$B$18,Расходка[Наименование расходного материала])),MAX($J$1:J30)+1,0)</f>
        <v>30</v>
      </c>
      <c r="K31" s="117">
        <f>IF(ISNUMBER(SEARCH('Карта учёта'!$B$19,Расходка[Наименование расходного материала])),MAX($K$1:K30)+1,0)</f>
        <v>30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>Rinato</v>
      </c>
      <c r="U31" s="116" t="str">
        <f>IFERROR(INDEX(Расходка[Наименование расходного материала],MATCH(Расходка[№],Поиск_расходки[Индекс4],0)),"")</f>
        <v>Rinato</v>
      </c>
      <c r="V31" s="116" t="str">
        <f>IFERROR(INDEX(Расходка[Наименование расходного материала],MATCH(Расходка[№],Поиск_расходки[Индекс5],0)),"")</f>
        <v>Rinato</v>
      </c>
      <c r="W31" s="116" t="str">
        <f>IFERROR(INDEX(Расходка[Наименование расходного материала],MATCH(Расходка[№],Поиск_расходки[Индекс6],0)),"")</f>
        <v>Rinato</v>
      </c>
      <c r="X31" s="116" t="str">
        <f>IFERROR(INDEX(Расходка[Наименование расходного материала],MATCH(Расходка[№],Поиск_расходки[Индекс7],0)),"")</f>
        <v>Rinato</v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439</v>
      </c>
    </row>
    <row r="32" spans="1:35">
      <c r="A32">
        <v>31</v>
      </c>
      <c r="B32" t="s">
        <v>3</v>
      </c>
      <c r="C32" s="1" t="s">
        <v>354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31</v>
      </c>
      <c r="H32" s="117">
        <f>IF(ISNUMBER(SEARCH('Карта учёта'!$B$16,Расходка[Наименование расходного материала])),MAX($H$1:H31)+1,0)</f>
        <v>31</v>
      </c>
      <c r="I32" s="117">
        <f>IF(ISNUMBER(SEARCH('Карта учёта'!$B$17,Расходка[Наименование расходного материала])),MAX($I$1:I31)+1,0)</f>
        <v>31</v>
      </c>
      <c r="J32" s="117">
        <f>IF(ISNUMBER(SEARCH('Карта учёта'!$B$18,Расходка[Наименование расходного материала])),MAX($J$1:J31)+1,0)</f>
        <v>31</v>
      </c>
      <c r="K32" s="117">
        <f>IF(ISNUMBER(SEARCH('Карта учёта'!$B$19,Расходка[Наименование расходного материала])),MAX($K$1:K31)+1,0)</f>
        <v>31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>Runthrough NS (Floppy)</v>
      </c>
      <c r="U32" s="116" t="str">
        <f>IFERROR(INDEX(Расходка[Наименование расходного материала],MATCH(Расходка[№],Поиск_расходки[Индекс4],0)),"")</f>
        <v>Runthrough NS (Floppy)</v>
      </c>
      <c r="V32" s="116" t="str">
        <f>IFERROR(INDEX(Расходка[Наименование расходного материала],MATCH(Расходка[№],Поиск_расходки[Индекс5],0)),"")</f>
        <v>Runthrough NS (Floppy)</v>
      </c>
      <c r="W32" s="116" t="str">
        <f>IFERROR(INDEX(Расходка[Наименование расходного материала],MATCH(Расходка[№],Поиск_расходки[Индекс6],0)),"")</f>
        <v>Runthrough NS (Floppy)</v>
      </c>
      <c r="X32" s="116" t="str">
        <f>IFERROR(INDEX(Расходка[Наименование расходного материала],MATCH(Расходка[№],Поиск_расходки[Индекс7],0)),"")</f>
        <v>Runthrough NS (Floppy)</v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440</v>
      </c>
    </row>
    <row r="33" spans="1:33">
      <c r="A33">
        <v>32</v>
      </c>
      <c r="B33" t="s">
        <v>3</v>
      </c>
      <c r="C33" s="1" t="s">
        <v>362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32</v>
      </c>
      <c r="H33" s="117">
        <f>IF(ISNUMBER(SEARCH('Карта учёта'!$B$16,Расходка[Наименование расходного материала])),MAX($H$1:H32)+1,0)</f>
        <v>32</v>
      </c>
      <c r="I33" s="117">
        <f>IF(ISNUMBER(SEARCH('Карта учёта'!$B$17,Расходка[Наименование расходного материала])),MAX($I$1:I32)+1,0)</f>
        <v>32</v>
      </c>
      <c r="J33" s="117">
        <f>IF(ISNUMBER(SEARCH('Карта учёта'!$B$18,Расходка[Наименование расходного материала])),MAX($J$1:J32)+1,0)</f>
        <v>32</v>
      </c>
      <c r="K33" s="117">
        <f>IF(ISNUMBER(SEARCH('Карта учёта'!$B$19,Расходка[Наименование расходного материала])),MAX($K$1:K32)+1,0)</f>
        <v>32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>Runthrough NS Hypercoat</v>
      </c>
      <c r="U33" s="116" t="str">
        <f>IFERROR(INDEX(Расходка[Наименование расходного материала],MATCH(Расходка[№],Поиск_расходки[Индекс4],0)),"")</f>
        <v>Runthrough NS Hypercoat</v>
      </c>
      <c r="V33" s="116" t="str">
        <f>IFERROR(INDEX(Расходка[Наименование расходного материала],MATCH(Расходка[№],Поиск_расходки[Индекс5],0)),"")</f>
        <v>Runthrough NS Hypercoat</v>
      </c>
      <c r="W33" s="116" t="str">
        <f>IFERROR(INDEX(Расходка[Наименование расходного материала],MATCH(Расходка[№],Поиск_расходки[Индекс6],0)),"")</f>
        <v>Runthrough NS Hypercoat</v>
      </c>
      <c r="X33" s="116" t="str">
        <f>IFERROR(INDEX(Расходка[Наименование расходного материала],MATCH(Расходка[№],Поиск_расходки[Индекс7],0)),"")</f>
        <v>Runthrough NS Hypercoat</v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441</v>
      </c>
    </row>
    <row r="34" spans="1:33">
      <c r="A34">
        <v>33</v>
      </c>
      <c r="B34" t="s">
        <v>3</v>
      </c>
      <c r="C34" s="1" t="s">
        <v>361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33</v>
      </c>
      <c r="H34" s="117">
        <f>IF(ISNUMBER(SEARCH('Карта учёта'!$B$16,Расходка[Наименование расходного материала])),MAX($H$1:H33)+1,0)</f>
        <v>33</v>
      </c>
      <c r="I34" s="117">
        <f>IF(ISNUMBER(SEARCH('Карта учёта'!$B$17,Расходка[Наименование расходного материала])),MAX($I$1:I33)+1,0)</f>
        <v>33</v>
      </c>
      <c r="J34" s="117">
        <f>IF(ISNUMBER(SEARCH('Карта учёта'!$B$18,Расходка[Наименование расходного материала])),MAX($J$1:J33)+1,0)</f>
        <v>33</v>
      </c>
      <c r="K34" s="117">
        <f>IF(ISNUMBER(SEARCH('Карта учёта'!$B$19,Расходка[Наименование расходного материала])),MAX($K$1:K33)+1,0)</f>
        <v>33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>Runthrough NS Intermediate</v>
      </c>
      <c r="U34" s="116" t="str">
        <f>IFERROR(INDEX(Расходка[Наименование расходного материала],MATCH(Расходка[№],Поиск_расходки[Индекс4],0)),"")</f>
        <v>Runthrough NS Intermediate</v>
      </c>
      <c r="V34" s="116" t="str">
        <f>IFERROR(INDEX(Расходка[Наименование расходного материала],MATCH(Расходка[№],Поиск_расходки[Индекс5],0)),"")</f>
        <v>Runthrough NS Intermediate</v>
      </c>
      <c r="W34" s="116" t="str">
        <f>IFERROR(INDEX(Расходка[Наименование расходного материала],MATCH(Расходка[№],Поиск_расходки[Индекс6],0)),"")</f>
        <v>Runthrough NS Intermediate</v>
      </c>
      <c r="X34" s="116" t="str">
        <f>IFERROR(INDEX(Расходка[Наименование расходного материала],MATCH(Расходка[№],Поиск_расходки[Индекс7],0)),"")</f>
        <v>Runthrough NS Intermediate</v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442</v>
      </c>
    </row>
    <row r="35" spans="1:33">
      <c r="A35">
        <v>34</v>
      </c>
      <c r="B35" t="s">
        <v>3</v>
      </c>
      <c r="C35" t="s">
        <v>316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34</v>
      </c>
      <c r="H35" s="117">
        <f>IF(ISNUMBER(SEARCH('Карта учёта'!$B$16,Расходка[Наименование расходного материала])),MAX($H$1:H34)+1,0)</f>
        <v>34</v>
      </c>
      <c r="I35" s="117">
        <f>IF(ISNUMBER(SEARCH('Карта учёта'!$B$17,Расходка[Наименование расходного материала])),MAX($I$1:I34)+1,0)</f>
        <v>34</v>
      </c>
      <c r="J35" s="117">
        <f>IF(ISNUMBER(SEARCH('Карта учёта'!$B$18,Расходка[Наименование расходного материала])),MAX($J$1:J34)+1,0)</f>
        <v>34</v>
      </c>
      <c r="K35" s="117">
        <f>IF(ISNUMBER(SEARCH('Карта учёта'!$B$19,Расходка[Наименование расходного материала])),MAX($K$1:K34)+1,0)</f>
        <v>34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>Sion</v>
      </c>
      <c r="U35" s="116" t="str">
        <f>IFERROR(INDEX(Расходка[Наименование расходного материала],MATCH(Расходка[№],Поиск_расходки[Индекс4],0)),"")</f>
        <v>Sion</v>
      </c>
      <c r="V35" s="116" t="str">
        <f>IFERROR(INDEX(Расходка[Наименование расходного материала],MATCH(Расходка[№],Поиск_расходки[Индекс5],0)),"")</f>
        <v>Sion</v>
      </c>
      <c r="W35" s="116" t="str">
        <f>IFERROR(INDEX(Расходка[Наименование расходного материала],MATCH(Расходка[№],Поиск_расходки[Индекс6],0)),"")</f>
        <v>Sion</v>
      </c>
      <c r="X35" s="116" t="str">
        <f>IFERROR(INDEX(Расходка[Наименование расходного материала],MATCH(Расходка[№],Поиск_расходки[Индекс7],0)),"")</f>
        <v>Sion</v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501</v>
      </c>
    </row>
    <row r="36" spans="1:33">
      <c r="A36">
        <v>35</v>
      </c>
      <c r="B36" t="s">
        <v>3</v>
      </c>
      <c r="C36" t="s">
        <v>382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35</v>
      </c>
      <c r="H36" s="117">
        <f>IF(ISNUMBER(SEARCH('Карта учёта'!$B$16,Расходка[Наименование расходного материала])),MAX($H$1:H35)+1,0)</f>
        <v>35</v>
      </c>
      <c r="I36" s="117">
        <f>IF(ISNUMBER(SEARCH('Карта учёта'!$B$17,Расходка[Наименование расходного материала])),MAX($I$1:I35)+1,0)</f>
        <v>35</v>
      </c>
      <c r="J36" s="117">
        <f>IF(ISNUMBER(SEARCH('Карта учёта'!$B$18,Расходка[Наименование расходного материала])),MAX($J$1:J35)+1,0)</f>
        <v>35</v>
      </c>
      <c r="K36" s="117">
        <f>IF(ISNUMBER(SEARCH('Карта учёта'!$B$19,Расходка[Наименование расходного материала])),MAX($K$1:K35)+1,0)</f>
        <v>35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>Sion Black</v>
      </c>
      <c r="U36" s="116" t="str">
        <f>IFERROR(INDEX(Расходка[Наименование расходного материала],MATCH(Расходка[№],Поиск_расходки[Индекс4],0)),"")</f>
        <v>Sion Black</v>
      </c>
      <c r="V36" s="116" t="str">
        <f>IFERROR(INDEX(Расходка[Наименование расходного материала],MATCH(Расходка[№],Поиск_расходки[Индекс5],0)),"")</f>
        <v>Sion Black</v>
      </c>
      <c r="W36" s="116" t="str">
        <f>IFERROR(INDEX(Расходка[Наименование расходного материала],MATCH(Расходка[№],Поиск_расходки[Индекс6],0)),"")</f>
        <v>Sion Black</v>
      </c>
      <c r="X36" s="116" t="str">
        <f>IFERROR(INDEX(Расходка[Наименование расходного материала],MATCH(Расходка[№],Поиск_расходки[Индекс7],0)),"")</f>
        <v>Sion Black</v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443</v>
      </c>
    </row>
    <row r="37" spans="1:33">
      <c r="A37">
        <v>36</v>
      </c>
      <c r="B37" t="s">
        <v>3</v>
      </c>
      <c r="C37" s="1" t="s">
        <v>376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36</v>
      </c>
      <c r="H37" s="117">
        <f>IF(ISNUMBER(SEARCH('Карта учёта'!$B$16,Расходка[Наименование расходного материала])),MAX($H$1:H36)+1,0)</f>
        <v>36</v>
      </c>
      <c r="I37" s="117">
        <f>IF(ISNUMBER(SEARCH('Карта учёта'!$B$17,Расходка[Наименование расходного материала])),MAX($I$1:I36)+1,0)</f>
        <v>36</v>
      </c>
      <c r="J37" s="117">
        <f>IF(ISNUMBER(SEARCH('Карта учёта'!$B$18,Расходка[Наименование расходного материала])),MAX($J$1:J36)+1,0)</f>
        <v>36</v>
      </c>
      <c r="K37" s="117">
        <f>IF(ISNUMBER(SEARCH('Карта учёта'!$B$19,Расходка[Наименование расходного материала])),MAX($K$1:K36)+1,0)</f>
        <v>36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>Sion Blue</v>
      </c>
      <c r="U37" s="116" t="str">
        <f>IFERROR(INDEX(Расходка[Наименование расходного материала],MATCH(Расходка[№],Поиск_расходки[Индекс4],0)),"")</f>
        <v>Sion Blue</v>
      </c>
      <c r="V37" s="116" t="str">
        <f>IFERROR(INDEX(Расходка[Наименование расходного материала],MATCH(Расходка[№],Поиск_расходки[Индекс5],0)),"")</f>
        <v>Sion Blue</v>
      </c>
      <c r="W37" s="116" t="str">
        <f>IFERROR(INDEX(Расходка[Наименование расходного материала],MATCH(Расходка[№],Поиск_расходки[Индекс6],0)),"")</f>
        <v>Sion Blue</v>
      </c>
      <c r="X37" s="116" t="str">
        <f>IFERROR(INDEX(Расходка[Наименование расходного материала],MATCH(Расходка[№],Поиск_расходки[Индекс7],0)),"")</f>
        <v>Sion Blue</v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416</v>
      </c>
    </row>
    <row r="38" spans="1:33">
      <c r="A38">
        <v>37</v>
      </c>
      <c r="B38" t="s">
        <v>3</v>
      </c>
      <c r="C38" t="s">
        <v>318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37</v>
      </c>
      <c r="H38" s="117">
        <f>IF(ISNUMBER(SEARCH('Карта учёта'!$B$16,Расходка[Наименование расходного материала])),MAX($H$1:H37)+1,0)</f>
        <v>37</v>
      </c>
      <c r="I38" s="117">
        <f>IF(ISNUMBER(SEARCH('Карта учёта'!$B$17,Расходка[Наименование расходного материала])),MAX($I$1:I37)+1,0)</f>
        <v>37</v>
      </c>
      <c r="J38" s="117">
        <f>IF(ISNUMBER(SEARCH('Карта учёта'!$B$18,Расходка[Наименование расходного материала])),MAX($J$1:J37)+1,0)</f>
        <v>37</v>
      </c>
      <c r="K38" s="117">
        <f>IF(ISNUMBER(SEARCH('Карта учёта'!$B$19,Расходка[Наименование расходного материала])),MAX($K$1:K37)+1,0)</f>
        <v>37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>Thunder</v>
      </c>
      <c r="U38" s="116" t="str">
        <f>IFERROR(INDEX(Расходка[Наименование расходного материала],MATCH(Расходка[№],Поиск_расходки[Индекс4],0)),"")</f>
        <v>Thunder</v>
      </c>
      <c r="V38" s="116" t="str">
        <f>IFERROR(INDEX(Расходка[Наименование расходного материала],MATCH(Расходка[№],Поиск_расходки[Индекс5],0)),"")</f>
        <v>Thunder</v>
      </c>
      <c r="W38" s="116" t="str">
        <f>IFERROR(INDEX(Расходка[Наименование расходного материала],MATCH(Расходка[№],Поиск_расходки[Индекс6],0)),"")</f>
        <v>Thunder</v>
      </c>
      <c r="X38" s="116" t="str">
        <f>IFERROR(INDEX(Расходка[Наименование расходного материала],MATCH(Расходка[№],Поиск_расходки[Индекс7],0)),"")</f>
        <v>Thunder</v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503</v>
      </c>
    </row>
    <row r="39" spans="1:33">
      <c r="A39">
        <v>38</v>
      </c>
      <c r="B39" t="s">
        <v>3</v>
      </c>
      <c r="C39" t="s">
        <v>363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38</v>
      </c>
      <c r="H39" s="117">
        <f>IF(ISNUMBER(SEARCH('Карта учёта'!$B$16,Расходка[Наименование расходного материала])),MAX($H$1:H38)+1,0)</f>
        <v>38</v>
      </c>
      <c r="I39" s="117">
        <f>IF(ISNUMBER(SEARCH('Карта учёта'!$B$17,Расходка[Наименование расходного материала])),MAX($I$1:I38)+1,0)</f>
        <v>38</v>
      </c>
      <c r="J39" s="117">
        <f>IF(ISNUMBER(SEARCH('Карта учёта'!$B$18,Расходка[Наименование расходного материала])),MAX($J$1:J38)+1,0)</f>
        <v>38</v>
      </c>
      <c r="K39" s="117">
        <f>IF(ISNUMBER(SEARCH('Карта учёта'!$B$19,Расходка[Наименование расходного материала])),MAX($K$1:K38)+1,0)</f>
        <v>38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>Whisper MS</v>
      </c>
      <c r="U39" s="116" t="str">
        <f>IFERROR(INDEX(Расходка[Наименование расходного материала],MATCH(Расходка[№],Поиск_расходки[Индекс4],0)),"")</f>
        <v>Whisper MS</v>
      </c>
      <c r="V39" s="116" t="str">
        <f>IFERROR(INDEX(Расходка[Наименование расходного материала],MATCH(Расходка[№],Поиск_расходки[Индекс5],0)),"")</f>
        <v>Whisper MS</v>
      </c>
      <c r="W39" s="116" t="str">
        <f>IFERROR(INDEX(Расходка[Наименование расходного материала],MATCH(Расходка[№],Поиск_расходки[Индекс6],0)),"")</f>
        <v>Whisper MS</v>
      </c>
      <c r="X39" s="116" t="str">
        <f>IFERROR(INDEX(Расходка[Наименование расходного материала],MATCH(Расходка[№],Поиск_расходки[Индекс7],0)),"")</f>
        <v>Whisper MS</v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444</v>
      </c>
    </row>
    <row r="40" spans="1:33">
      <c r="A40">
        <v>39</v>
      </c>
      <c r="B40" t="s">
        <v>3</v>
      </c>
      <c r="C40" t="s">
        <v>364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39</v>
      </c>
      <c r="H40" s="117">
        <f>IF(ISNUMBER(SEARCH('Карта учёта'!$B$16,Расходка[Наименование расходного материала])),MAX($H$1:H39)+1,0)</f>
        <v>39</v>
      </c>
      <c r="I40" s="117">
        <f>IF(ISNUMBER(SEARCH('Карта учёта'!$B$17,Расходка[Наименование расходного материала])),MAX($I$1:I39)+1,0)</f>
        <v>39</v>
      </c>
      <c r="J40" s="117">
        <f>IF(ISNUMBER(SEARCH('Карта учёта'!$B$18,Расходка[Наименование расходного материала])),MAX($J$1:J39)+1,0)</f>
        <v>39</v>
      </c>
      <c r="K40" s="117">
        <f>IF(ISNUMBER(SEARCH('Карта учёта'!$B$19,Расходка[Наименование расходного материала])),MAX($K$1:K39)+1,0)</f>
        <v>39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>Winn 200T</v>
      </c>
      <c r="U40" s="116" t="str">
        <f>IFERROR(INDEX(Расходка[Наименование расходного материала],MATCH(Расходка[№],Поиск_расходки[Индекс4],0)),"")</f>
        <v>Winn 200T</v>
      </c>
      <c r="V40" s="116" t="str">
        <f>IFERROR(INDEX(Расходка[Наименование расходного материала],MATCH(Расходка[№],Поиск_расходки[Индекс5],0)),"")</f>
        <v>Winn 200T</v>
      </c>
      <c r="W40" s="116" t="str">
        <f>IFERROR(INDEX(Расходка[Наименование расходного материала],MATCH(Расходка[№],Поиск_расходки[Индекс6],0)),"")</f>
        <v>Winn 200T</v>
      </c>
      <c r="X40" s="116" t="str">
        <f>IFERROR(INDEX(Расходка[Наименование расходного материала],MATCH(Расходка[№],Поиск_расходки[Индекс7],0)),"")</f>
        <v>Winn 200T</v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445</v>
      </c>
    </row>
    <row r="41" spans="1:33">
      <c r="A41">
        <v>40</v>
      </c>
      <c r="B41" t="s">
        <v>3</v>
      </c>
      <c r="C41" t="s">
        <v>347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40</v>
      </c>
      <c r="H41" s="117">
        <f>IF(ISNUMBER(SEARCH('Карта учёта'!$B$16,Расходка[Наименование расходного материала])),MAX($H$1:H40)+1,0)</f>
        <v>40</v>
      </c>
      <c r="I41" s="117">
        <f>IF(ISNUMBER(SEARCH('Карта учёта'!$B$17,Расходка[Наименование расходного материала])),MAX($I$1:I40)+1,0)</f>
        <v>40</v>
      </c>
      <c r="J41" s="117">
        <f>IF(ISNUMBER(SEARCH('Карта учёта'!$B$18,Расходка[Наименование расходного материала])),MAX($J$1:J40)+1,0)</f>
        <v>40</v>
      </c>
      <c r="K41" s="117">
        <f>IF(ISNUMBER(SEARCH('Карта учёта'!$B$19,Расходка[Наименование расходного материала])),MAX($K$1:K40)+1,0)</f>
        <v>40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>Проводник коронарный  1g, Angioline</v>
      </c>
      <c r="U41" s="116" t="str">
        <f>IFERROR(INDEX(Расходка[Наименование расходного материала],MATCH(Расходка[№],Поиск_расходки[Индекс4],0)),"")</f>
        <v>Проводник коронарный  1g, Angioline</v>
      </c>
      <c r="V41" s="116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41" s="116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1" s="116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446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41</v>
      </c>
      <c r="H42" s="117">
        <f>IF(ISNUMBER(SEARCH('Карта учёта'!$B$16,Расходка[Наименование расходного материала])),MAX($H$1:H41)+1,0)</f>
        <v>41</v>
      </c>
      <c r="I42" s="117">
        <f>IF(ISNUMBER(SEARCH('Карта учёта'!$B$17,Расходка[Наименование расходного материала])),MAX($I$1:I41)+1,0)</f>
        <v>41</v>
      </c>
      <c r="J42" s="117">
        <f>IF(ISNUMBER(SEARCH('Карта учёта'!$B$18,Расходка[Наименование расходного материала])),MAX($J$1:J41)+1,0)</f>
        <v>41</v>
      </c>
      <c r="K42" s="117">
        <f>IF(ISNUMBER(SEARCH('Карта учёта'!$B$19,Расходка[Наименование расходного материала])),MAX($K$1:K41)+1,0)</f>
        <v>41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>Проводник коронарный  3g, Angioline</v>
      </c>
      <c r="U42" s="116" t="str">
        <f>IFERROR(INDEX(Расходка[Наименование расходного материала],MATCH(Расходка[№],Поиск_расходки[Индекс4],0)),"")</f>
        <v>Проводник коронарный  3g, Angioline</v>
      </c>
      <c r="V42" s="116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42" s="116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2" s="116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447</v>
      </c>
    </row>
    <row r="43" spans="1:33">
      <c r="A43">
        <v>42</v>
      </c>
      <c r="B43" t="s">
        <v>6</v>
      </c>
      <c r="C43" s="1" t="s">
        <v>278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42</v>
      </c>
      <c r="H43" s="117">
        <f>IF(ISNUMBER(SEARCH('Карта учёта'!$B$16,Расходка[Наименование расходного материала])),MAX($H$1:H42)+1,0)</f>
        <v>42</v>
      </c>
      <c r="I43" s="117">
        <f>IF(ISNUMBER(SEARCH('Карта учёта'!$B$17,Расходка[Наименование расходного материала])),MAX($I$1:I42)+1,0)</f>
        <v>42</v>
      </c>
      <c r="J43" s="117">
        <f>IF(ISNUMBER(SEARCH('Карта учёта'!$B$18,Расходка[Наименование расходного материала])),MAX($J$1:J42)+1,0)</f>
        <v>42</v>
      </c>
      <c r="K43" s="117">
        <f>IF(ISNUMBER(SEARCH('Карта учёта'!$B$19,Расходка[Наименование расходного материала])),MAX($K$1:K42)+1,0)</f>
        <v>42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>BMS, Integtity</v>
      </c>
      <c r="U43" s="116" t="str">
        <f>IFERROR(INDEX(Расходка[Наименование расходного материала],MATCH(Расходка[№],Поиск_расходки[Индекс4],0)),"")</f>
        <v>BMS, Integtity</v>
      </c>
      <c r="V43" s="116" t="str">
        <f>IFERROR(INDEX(Расходка[Наименование расходного материала],MATCH(Расходка[№],Поиск_расходки[Индекс5],0)),"")</f>
        <v>BMS, Integtity</v>
      </c>
      <c r="W43" s="116" t="str">
        <f>IFERROR(INDEX(Расходка[Наименование расходного материала],MATCH(Расходка[№],Поиск_расходки[Индекс6],0)),"")</f>
        <v>BMS, Integtity</v>
      </c>
      <c r="X43" s="116" t="str">
        <f>IFERROR(INDEX(Расходка[Наименование расходного материала],MATCH(Расходка[№],Поиск_расходки[Индекс7],0)),"")</f>
        <v>BMS, Integtity</v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420</v>
      </c>
    </row>
    <row r="44" spans="1:33">
      <c r="A44">
        <v>43</v>
      </c>
      <c r="B44" t="s">
        <v>6</v>
      </c>
      <c r="C44" s="161" t="s">
        <v>346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43</v>
      </c>
      <c r="H44" s="117">
        <f>IF(ISNUMBER(SEARCH('Карта учёта'!$B$16,Расходка[Наименование расходного материала])),MAX($H$1:H43)+1,0)</f>
        <v>43</v>
      </c>
      <c r="I44" s="117">
        <f>IF(ISNUMBER(SEARCH('Карта учёта'!$B$17,Расходка[Наименование расходного материала])),MAX($I$1:I43)+1,0)</f>
        <v>43</v>
      </c>
      <c r="J44" s="117">
        <f>IF(ISNUMBER(SEARCH('Карта учёта'!$B$18,Расходка[Наименование расходного материала])),MAX($J$1:J43)+1,0)</f>
        <v>43</v>
      </c>
      <c r="K44" s="117">
        <f>IF(ISNUMBER(SEARCH('Карта учёта'!$B$19,Расходка[Наименование расходного материала])),MAX($K$1:K43)+1,0)</f>
        <v>43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>DES, Calipso</v>
      </c>
      <c r="U44" s="116" t="str">
        <f>IFERROR(INDEX(Расходка[Наименование расходного материала],MATCH(Расходка[№],Поиск_расходки[Индекс4],0)),"")</f>
        <v>DES, Calipso</v>
      </c>
      <c r="V44" s="116" t="str">
        <f>IFERROR(INDEX(Расходка[Наименование расходного материала],MATCH(Расходка[№],Поиск_расходки[Индекс5],0)),"")</f>
        <v>DES, Calipso</v>
      </c>
      <c r="W44" s="116" t="str">
        <f>IFERROR(INDEX(Расходка[Наименование расходного материала],MATCH(Расходка[№],Поиск_расходки[Индекс6],0)),"")</f>
        <v>DES, Calipso</v>
      </c>
      <c r="X44" s="116" t="str">
        <f>IFERROR(INDEX(Расходка[Наименование расходного материала],MATCH(Расходка[№],Поиск_расходки[Индекс7],0)),"")</f>
        <v>DES, Calipso</v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448</v>
      </c>
    </row>
    <row r="45" spans="1:33">
      <c r="A45">
        <v>44</v>
      </c>
      <c r="B45" t="s">
        <v>6</v>
      </c>
      <c r="C45" s="161" t="s">
        <v>345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44</v>
      </c>
      <c r="H45" s="117">
        <f>IF(ISNUMBER(SEARCH('Карта учёта'!$B$16,Расходка[Наименование расходного материала])),MAX($H$1:H44)+1,0)</f>
        <v>44</v>
      </c>
      <c r="I45" s="117">
        <f>IF(ISNUMBER(SEARCH('Карта учёта'!$B$17,Расходка[Наименование расходного материала])),MAX($I$1:I44)+1,0)</f>
        <v>44</v>
      </c>
      <c r="J45" s="117">
        <f>IF(ISNUMBER(SEARCH('Карта учёта'!$B$18,Расходка[Наименование расходного материала])),MAX($J$1:J44)+1,0)</f>
        <v>44</v>
      </c>
      <c r="K45" s="117">
        <f>IF(ISNUMBER(SEARCH('Карта учёта'!$B$19,Расходка[Наименование расходного материала])),MAX($K$1:K44)+1,0)</f>
        <v>44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>DES, NanoMed</v>
      </c>
      <c r="U45" s="116" t="str">
        <f>IFERROR(INDEX(Расходка[Наименование расходного материала],MATCH(Расходка[№],Поиск_расходки[Индекс4],0)),"")</f>
        <v>DES, NanoMed</v>
      </c>
      <c r="V45" s="116" t="str">
        <f>IFERROR(INDEX(Расходка[Наименование расходного материала],MATCH(Расходка[№],Поиск_расходки[Индекс5],0)),"")</f>
        <v>DES, NanoMed</v>
      </c>
      <c r="W45" s="116" t="str">
        <f>IFERROR(INDEX(Расходка[Наименование расходного материала],MATCH(Расходка[№],Поиск_расходки[Индекс6],0)),"")</f>
        <v>DES, NanoMed</v>
      </c>
      <c r="X45" s="116" t="str">
        <f>IFERROR(INDEX(Расходка[Наименование расходного материала],MATCH(Расходка[№],Поиск_расходки[Индекс7],0)),"")</f>
        <v>DES, NanoMed</v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449</v>
      </c>
    </row>
    <row r="46" spans="1:33">
      <c r="A46">
        <v>45</v>
      </c>
      <c r="B46" t="s">
        <v>6</v>
      </c>
      <c r="C46" s="132" t="s">
        <v>324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45</v>
      </c>
      <c r="H46" s="117">
        <f>IF(ISNUMBER(SEARCH('Карта учёта'!$B$16,Расходка[Наименование расходного материала])),MAX($H$1:H45)+1,0)</f>
        <v>45</v>
      </c>
      <c r="I46" s="117">
        <f>IF(ISNUMBER(SEARCH('Карта учёта'!$B$17,Расходка[Наименование расходного материала])),MAX($I$1:I45)+1,0)</f>
        <v>45</v>
      </c>
      <c r="J46" s="117">
        <f>IF(ISNUMBER(SEARCH('Карта учёта'!$B$18,Расходка[Наименование расходного материала])),MAX($J$1:J45)+1,0)</f>
        <v>45</v>
      </c>
      <c r="K46" s="117">
        <f>IF(ISNUMBER(SEARCH('Карта учёта'!$B$19,Расходка[Наименование расходного материала])),MAX($K$1:K45)+1,0)</f>
        <v>45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>DES, Resolute Integtity</v>
      </c>
      <c r="U46" s="116" t="str">
        <f>IFERROR(INDEX(Расходка[Наименование расходного материала],MATCH(Расходка[№],Поиск_расходки[Индекс4],0)),"")</f>
        <v>DES, Resolute Integtity</v>
      </c>
      <c r="V46" s="116" t="str">
        <f>IFERROR(INDEX(Расходка[Наименование расходного материала],MATCH(Расходка[№],Поиск_расходки[Индекс5],0)),"")</f>
        <v>DES, Resolute Integtity</v>
      </c>
      <c r="W46" s="116" t="str">
        <f>IFERROR(INDEX(Расходка[Наименование расходного материала],MATCH(Расходка[№],Поиск_расходки[Индекс6],0)),"")</f>
        <v>DES, Resolute Integtity</v>
      </c>
      <c r="X46" s="116" t="str">
        <f>IFERROR(INDEX(Расходка[Наименование расходного материала],MATCH(Расходка[№],Поиск_расходки[Индекс7],0)),"")</f>
        <v>DES, Resolute Integtity</v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450</v>
      </c>
    </row>
    <row r="47" spans="1:33">
      <c r="A47">
        <v>46</v>
      </c>
      <c r="B47" t="s">
        <v>6</v>
      </c>
      <c r="C47" t="s">
        <v>358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46</v>
      </c>
      <c r="H47" s="117">
        <f>IF(ISNUMBER(SEARCH('Карта учёта'!$B$16,Расходка[Наименование расходного материала])),MAX($H$1:H46)+1,0)</f>
        <v>46</v>
      </c>
      <c r="I47" s="117">
        <f>IF(ISNUMBER(SEARCH('Карта учёта'!$B$17,Расходка[Наименование расходного материала])),MAX($I$1:I46)+1,0)</f>
        <v>46</v>
      </c>
      <c r="J47" s="117">
        <f>IF(ISNUMBER(SEARCH('Карта учёта'!$B$18,Расходка[Наименование расходного материала])),MAX($J$1:J46)+1,0)</f>
        <v>46</v>
      </c>
      <c r="K47" s="117">
        <f>IF(ISNUMBER(SEARCH('Карта учёта'!$B$19,Расходка[Наименование расходного материала])),MAX($K$1:K46)+1,0)</f>
        <v>46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>DES, Yukon Chrome PC</v>
      </c>
      <c r="U47" s="116" t="str">
        <f>IFERROR(INDEX(Расходка[Наименование расходного материала],MATCH(Расходка[№],Поиск_расходки[Индекс4],0)),"")</f>
        <v>DES, Yukon Chrome PC</v>
      </c>
      <c r="V47" s="116" t="str">
        <f>IFERROR(INDEX(Расходка[Наименование расходного материала],MATCH(Расходка[№],Поиск_расходки[Индекс5],0)),"")</f>
        <v>DES, Yukon Chrome PC</v>
      </c>
      <c r="W47" s="116" t="str">
        <f>IFERROR(INDEX(Расходка[Наименование расходного материала],MATCH(Расходка[№],Поиск_расходки[Индекс6],0)),"")</f>
        <v>DES, Yukon Chrome PC</v>
      </c>
      <c r="X47" s="116" t="str">
        <f>IFERROR(INDEX(Расходка[Наименование расходного материала],MATCH(Расходка[№],Поиск_расходки[Индекс7],0)),"")</f>
        <v>DES, Yukon Chrome PC</v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451</v>
      </c>
    </row>
    <row r="48" spans="1:33">
      <c r="A48">
        <v>47</v>
      </c>
      <c r="B48" t="s">
        <v>6</v>
      </c>
      <c r="C48" s="165" t="s">
        <v>390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47</v>
      </c>
      <c r="H48" s="117">
        <f>IF(ISNUMBER(SEARCH('Карта учёта'!$B$16,Расходка[Наименование расходного материала])),MAX($H$1:H47)+1,0)</f>
        <v>47</v>
      </c>
      <c r="I48" s="117">
        <f>IF(ISNUMBER(SEARCH('Карта учёта'!$B$17,Расходка[Наименование расходного материала])),MAX($I$1:I47)+1,0)</f>
        <v>47</v>
      </c>
      <c r="J48" s="117">
        <f>IF(ISNUMBER(SEARCH('Карта учёта'!$B$18,Расходка[Наименование расходного материала])),MAX($J$1:J47)+1,0)</f>
        <v>47</v>
      </c>
      <c r="K48" s="117">
        <f>IF(ISNUMBER(SEARCH('Карта учёта'!$B$19,Расходка[Наименование расходного материала])),MAX($K$1:K47)+1,0)</f>
        <v>47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>DES, Firehawk</v>
      </c>
      <c r="U48" s="116" t="str">
        <f>IFERROR(INDEX(Расходка[Наименование расходного материала],MATCH(Расходка[№],Поиск_расходки[Индекс4],0)),"")</f>
        <v>DES, Firehawk</v>
      </c>
      <c r="V48" s="116" t="str">
        <f>IFERROR(INDEX(Расходка[Наименование расходного материала],MATCH(Расходка[№],Поиск_расходки[Индекс5],0)),"")</f>
        <v>DES, Firehawk</v>
      </c>
      <c r="W48" s="116" t="str">
        <f>IFERROR(INDEX(Расходка[Наименование расходного материала],MATCH(Расходка[№],Поиск_расходки[Индекс6],0)),"")</f>
        <v>DES, Firehawk</v>
      </c>
      <c r="X48" s="116" t="str">
        <f>IFERROR(INDEX(Расходка[Наименование расходного материала],MATCH(Расходка[№],Поиск_расходки[Индекс7],0)),"")</f>
        <v>DES, Firehawk</v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452</v>
      </c>
    </row>
    <row r="49" spans="1:33">
      <c r="A49">
        <v>48</v>
      </c>
      <c r="B49" t="s">
        <v>6</v>
      </c>
      <c r="C49" t="s">
        <v>389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48</v>
      </c>
      <c r="H49" s="117">
        <f>IF(ISNUMBER(SEARCH('Карта учёта'!$B$16,Расходка[Наименование расходного материала])),MAX($H$1:H48)+1,0)</f>
        <v>48</v>
      </c>
      <c r="I49" s="117">
        <f>IF(ISNUMBER(SEARCH('Карта учёта'!$B$17,Расходка[Наименование расходного материала])),MAX($I$1:I48)+1,0)</f>
        <v>48</v>
      </c>
      <c r="J49" s="117">
        <f>IF(ISNUMBER(SEARCH('Карта учёта'!$B$18,Расходка[Наименование расходного материала])),MAX($J$1:J48)+1,0)</f>
        <v>48</v>
      </c>
      <c r="K49" s="117">
        <f>IF(ISNUMBER(SEARCH('Карта учёта'!$B$19,Расходка[Наименование расходного материала])),MAX($K$1:K48)+1,0)</f>
        <v>48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>DES, Resolute Onyx</v>
      </c>
      <c r="U49" s="116" t="str">
        <f>IFERROR(INDEX(Расходка[Наименование расходного материала],MATCH(Расходка[№],Поиск_расходки[Индекс4],0)),"")</f>
        <v>DES, Resolute Onyx</v>
      </c>
      <c r="V49" s="116" t="str">
        <f>IFERROR(INDEX(Расходка[Наименование расходного материала],MATCH(Расходка[№],Поиск_расходки[Индекс5],0)),"")</f>
        <v>DES, Resolute Onyx</v>
      </c>
      <c r="W49" s="116" t="str">
        <f>IFERROR(INDEX(Расходка[Наименование расходного материала],MATCH(Расходка[№],Поиск_расходки[Индекс6],0)),"")</f>
        <v>DES, Resolute Onyx</v>
      </c>
      <c r="X49" s="116" t="str">
        <f>IFERROR(INDEX(Расходка[Наименование расходного материала],MATCH(Расходка[№],Поиск_расходки[Индекс7],0)),"")</f>
        <v>DES, Resolute Onyx</v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453</v>
      </c>
    </row>
    <row r="50" spans="1:33">
      <c r="A50">
        <v>49</v>
      </c>
      <c r="B50" t="s">
        <v>95</v>
      </c>
      <c r="C50" s="1" t="s">
        <v>325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49</v>
      </c>
      <c r="H50" s="117">
        <f>IF(ISNUMBER(SEARCH('Карта учёта'!$B$16,Расходка[Наименование расходного материала])),MAX($H$1:H49)+1,0)</f>
        <v>49</v>
      </c>
      <c r="I50" s="117">
        <f>IF(ISNUMBER(SEARCH('Карта учёта'!$B$17,Расходка[Наименование расходного материала])),MAX($I$1:I49)+1,0)</f>
        <v>49</v>
      </c>
      <c r="J50" s="117">
        <f>IF(ISNUMBER(SEARCH('Карта учёта'!$B$18,Расходка[Наименование расходного материала])),MAX($J$1:J49)+1,0)</f>
        <v>49</v>
      </c>
      <c r="K50" s="117">
        <f>IF(ISNUMBER(SEARCH('Карта учёта'!$B$19,Расходка[Наименование расходного материала])),MAX($K$1:K49)+1,0)</f>
        <v>49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>Guidezilla™ II 6F</v>
      </c>
      <c r="U50" s="116" t="str">
        <f>IFERROR(INDEX(Расходка[Наименование расходного материала],MATCH(Расходка[№],Поиск_расходки[Индекс4],0)),"")</f>
        <v>Guidezilla™ II 6F</v>
      </c>
      <c r="V50" s="116" t="str">
        <f>IFERROR(INDEX(Расходка[Наименование расходного материала],MATCH(Расходка[№],Поиск_расходки[Индекс5],0)),"")</f>
        <v>Guidezilla™ II 6F</v>
      </c>
      <c r="W50" s="116" t="str">
        <f>IFERROR(INDEX(Расходка[Наименование расходного материала],MATCH(Расходка[№],Поиск_расходки[Индекс6],0)),"")</f>
        <v>Guidezilla™ II 6F</v>
      </c>
      <c r="X50" s="116" t="str">
        <f>IFERROR(INDEX(Расходка[Наименование расходного материала],MATCH(Расходка[№],Поиск_расходки[Индекс7],0)),"")</f>
        <v>Guidezilla™ II 6F</v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454</v>
      </c>
    </row>
    <row r="51" spans="1:33">
      <c r="A51">
        <v>50</v>
      </c>
      <c r="B51" t="s">
        <v>95</v>
      </c>
      <c r="C51" s="1" t="s">
        <v>344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50</v>
      </c>
      <c r="H51" s="117">
        <f>IF(ISNUMBER(SEARCH('Карта учёта'!$B$16,Расходка[Наименование расходного материала])),MAX($H$1:H50)+1,0)</f>
        <v>50</v>
      </c>
      <c r="I51" s="117">
        <f>IF(ISNUMBER(SEARCH('Карта учёта'!$B$17,Расходка[Наименование расходного материала])),MAX($I$1:I50)+1,0)</f>
        <v>50</v>
      </c>
      <c r="J51" s="117">
        <f>IF(ISNUMBER(SEARCH('Карта учёта'!$B$18,Расходка[Наименование расходного материала])),MAX($J$1:J50)+1,0)</f>
        <v>50</v>
      </c>
      <c r="K51" s="117">
        <f>IF(ISNUMBER(SEARCH('Карта учёта'!$B$19,Расходка[Наименование расходного материала])),MAX($K$1:K50)+1,0)</f>
        <v>50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>Telescope ™ II 6F</v>
      </c>
      <c r="U51" s="116" t="str">
        <f>IFERROR(INDEX(Расходка[Наименование расходного материала],MATCH(Расходка[№],Поиск_расходки[Индекс4],0)),"")</f>
        <v>Telescope ™ II 6F</v>
      </c>
      <c r="V51" s="116" t="str">
        <f>IFERROR(INDEX(Расходка[Наименование расходного материала],MATCH(Расходка[№],Поиск_расходки[Индекс5],0)),"")</f>
        <v>Telescope ™ II 6F</v>
      </c>
      <c r="W51" s="116" t="str">
        <f>IFERROR(INDEX(Расходка[Наименование расходного материала],MATCH(Расходка[№],Поиск_расходки[Индекс6],0)),"")</f>
        <v>Telescope ™ II 6F</v>
      </c>
      <c r="X51" s="116" t="str">
        <f>IFERROR(INDEX(Расходка[Наименование расходного материала],MATCH(Расходка[№],Поиск_расходки[Индекс7],0)),"")</f>
        <v>Telescope ™ II 6F</v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455</v>
      </c>
    </row>
    <row r="52" spans="1:33">
      <c r="A52">
        <v>51</v>
      </c>
      <c r="B52" t="s">
        <v>4</v>
      </c>
      <c r="C52" t="s">
        <v>351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51</v>
      </c>
      <c r="H52" s="117">
        <f>IF(ISNUMBER(SEARCH('Карта учёта'!$B$16,Расходка[Наименование расходного материала])),MAX($H$1:H51)+1,0)</f>
        <v>51</v>
      </c>
      <c r="I52" s="117">
        <f>IF(ISNUMBER(SEARCH('Карта учёта'!$B$17,Расходка[Наименование расходного материала])),MAX($I$1:I51)+1,0)</f>
        <v>51</v>
      </c>
      <c r="J52" s="117">
        <f>IF(ISNUMBER(SEARCH('Карта учёта'!$B$18,Расходка[Наименование расходного материала])),MAX($J$1:J51)+1,0)</f>
        <v>51</v>
      </c>
      <c r="K52" s="117">
        <f>IF(ISNUMBER(SEARCH('Карта учёта'!$B$19,Расходка[Наименование расходного материала])),MAX($K$1:K51)+1,0)</f>
        <v>51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>Launcher 6F AL 1</v>
      </c>
      <c r="U52" s="116" t="str">
        <f>IFERROR(INDEX(Расходка[Наименование расходного материала],MATCH(Расходка[№],Поиск_расходки[Индекс4],0)),"")</f>
        <v>Launcher 6F AL 1</v>
      </c>
      <c r="V52" s="116" t="str">
        <f>IFERROR(INDEX(Расходка[Наименование расходного материала],MATCH(Расходка[№],Поиск_расходки[Индекс5],0)),"")</f>
        <v>Launcher 6F AL 1</v>
      </c>
      <c r="W52" s="116" t="str">
        <f>IFERROR(INDEX(Расходка[Наименование расходного материала],MATCH(Расходка[№],Поиск_расходки[Индекс6],0)),"")</f>
        <v>Launcher 6F AL 1</v>
      </c>
      <c r="X52" s="116" t="str">
        <f>IFERROR(INDEX(Расходка[Наименование расходного материала],MATCH(Расходка[№],Поиск_расходки[Индекс7],0)),"")</f>
        <v>Launcher 6F AL 1</v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456</v>
      </c>
    </row>
    <row r="53" spans="1:33">
      <c r="A53">
        <v>52</v>
      </c>
      <c r="B53" t="s">
        <v>4</v>
      </c>
      <c r="C53" t="s">
        <v>352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52</v>
      </c>
      <c r="H53" s="117">
        <f>IF(ISNUMBER(SEARCH('Карта учёта'!$B$16,Расходка[Наименование расходного материала])),MAX($H$1:H52)+1,0)</f>
        <v>52</v>
      </c>
      <c r="I53" s="117">
        <f>IF(ISNUMBER(SEARCH('Карта учёта'!$B$17,Расходка[Наименование расходного материала])),MAX($I$1:I52)+1,0)</f>
        <v>52</v>
      </c>
      <c r="J53" s="117">
        <f>IF(ISNUMBER(SEARCH('Карта учёта'!$B$18,Расходка[Наименование расходного материала])),MAX($J$1:J52)+1,0)</f>
        <v>52</v>
      </c>
      <c r="K53" s="117">
        <f>IF(ISNUMBER(SEARCH('Карта учёта'!$B$19,Расходка[Наименование расходного материала])),MAX($K$1:K52)+1,0)</f>
        <v>52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>Launcher 6F AL 2</v>
      </c>
      <c r="U53" s="116" t="str">
        <f>IFERROR(INDEX(Расходка[Наименование расходного материала],MATCH(Расходка[№],Поиск_расходки[Индекс4],0)),"")</f>
        <v>Launcher 6F AL 2</v>
      </c>
      <c r="V53" s="116" t="str">
        <f>IFERROR(INDEX(Расходка[Наименование расходного материала],MATCH(Расходка[№],Поиск_расходки[Индекс5],0)),"")</f>
        <v>Launcher 6F AL 2</v>
      </c>
      <c r="W53" s="116" t="str">
        <f>IFERROR(INDEX(Расходка[Наименование расходного материала],MATCH(Расходка[№],Поиск_расходки[Индекс6],0)),"")</f>
        <v>Launcher 6F AL 2</v>
      </c>
      <c r="X53" s="116" t="str">
        <f>IFERROR(INDEX(Расходка[Наименование расходного материала],MATCH(Расходка[№],Поиск_расходки[Индекс7],0)),"")</f>
        <v>Launcher 6F AL 2</v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457</v>
      </c>
    </row>
    <row r="54" spans="1:33">
      <c r="A54">
        <v>53</v>
      </c>
      <c r="B54" t="s">
        <v>4</v>
      </c>
      <c r="C54" t="s">
        <v>326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53</v>
      </c>
      <c r="H54" s="117">
        <f>IF(ISNUMBER(SEARCH('Карта учёта'!$B$16,Расходка[Наименование расходного материала])),MAX($H$1:H53)+1,0)</f>
        <v>53</v>
      </c>
      <c r="I54" s="117">
        <f>IF(ISNUMBER(SEARCH('Карта учёта'!$B$17,Расходка[Наименование расходного материала])),MAX($I$1:I53)+1,0)</f>
        <v>53</v>
      </c>
      <c r="J54" s="117">
        <f>IF(ISNUMBER(SEARCH('Карта учёта'!$B$18,Расходка[Наименование расходного материала])),MAX($J$1:J53)+1,0)</f>
        <v>53</v>
      </c>
      <c r="K54" s="117">
        <f>IF(ISNUMBER(SEARCH('Карта учёта'!$B$19,Расходка[Наименование расходного материала])),MAX($K$1:K53)+1,0)</f>
        <v>53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>Launcher 6F EBU 3.5</v>
      </c>
      <c r="U54" s="116" t="str">
        <f>IFERROR(INDEX(Расходка[Наименование расходного материала],MATCH(Расходка[№],Поиск_расходки[Индекс4],0)),"")</f>
        <v>Launcher 6F EBU 3.5</v>
      </c>
      <c r="V54" s="116" t="str">
        <f>IFERROR(INDEX(Расходка[Наименование расходного материала],MATCH(Расходка[№],Поиск_расходки[Индекс5],0)),"")</f>
        <v>Launcher 6F EBU 3.5</v>
      </c>
      <c r="W54" s="116" t="str">
        <f>IFERROR(INDEX(Расходка[Наименование расходного материала],MATCH(Расходка[№],Поиск_расходки[Индекс6],0)),"")</f>
        <v>Launcher 6F EBU 3.5</v>
      </c>
      <c r="X54" s="116" t="str">
        <f>IFERROR(INDEX(Расходка[Наименование расходного материала],MATCH(Расходка[№],Поиск_расходки[Индекс7],0)),"")</f>
        <v>Launcher 6F EBU 3.5</v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458</v>
      </c>
    </row>
    <row r="55" spans="1:33">
      <c r="A55">
        <v>54</v>
      </c>
      <c r="B55" t="s">
        <v>4</v>
      </c>
      <c r="C55" t="s">
        <v>327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1</v>
      </c>
      <c r="G55" s="117">
        <f>IF(ISNUMBER(SEARCH('Карта учёта'!$B$15,Расходка[Наименование расходного материала])),MAX($G$1:G54)+1,0)</f>
        <v>54</v>
      </c>
      <c r="H55" s="117">
        <f>IF(ISNUMBER(SEARCH('Карта учёта'!$B$16,Расходка[Наименование расходного материала])),MAX($H$1:H54)+1,0)</f>
        <v>54</v>
      </c>
      <c r="I55" s="117">
        <f>IF(ISNUMBER(SEARCH('Карта учёта'!$B$17,Расходка[Наименование расходного материала])),MAX($I$1:I54)+1,0)</f>
        <v>54</v>
      </c>
      <c r="J55" s="117">
        <f>IF(ISNUMBER(SEARCH('Карта учёта'!$B$18,Расходка[Наименование расходного материала])),MAX($J$1:J54)+1,0)</f>
        <v>54</v>
      </c>
      <c r="K55" s="117">
        <f>IF(ISNUMBER(SEARCH('Карта учёта'!$B$19,Расходка[Наименование расходного материала])),MAX($K$1:K54)+1,0)</f>
        <v>54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>Launcher 6F EBU 4.0</v>
      </c>
      <c r="U55" s="116" t="str">
        <f>IFERROR(INDEX(Расходка[Наименование расходного материала],MATCH(Расходка[№],Поиск_расходки[Индекс4],0)),"")</f>
        <v>Launcher 6F EBU 4.0</v>
      </c>
      <c r="V55" s="116" t="str">
        <f>IFERROR(INDEX(Расходка[Наименование расходного материала],MATCH(Расходка[№],Поиск_расходки[Индекс5],0)),"")</f>
        <v>Launcher 6F EBU 4.0</v>
      </c>
      <c r="W55" s="116" t="str">
        <f>IFERROR(INDEX(Расходка[Наименование расходного материала],MATCH(Расходка[№],Поиск_расходки[Индекс6],0)),"")</f>
        <v>Launcher 6F EBU 4.0</v>
      </c>
      <c r="X55" s="116" t="str">
        <f>IFERROR(INDEX(Расходка[Наименование расходного материала],MATCH(Расходка[№],Поиск_расходки[Индекс7],0)),"")</f>
        <v>Launcher 6F EBU 4.0</v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459</v>
      </c>
    </row>
    <row r="56" spans="1:33">
      <c r="A56">
        <v>55</v>
      </c>
      <c r="B56" t="s">
        <v>4</v>
      </c>
      <c r="C56" t="s">
        <v>328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55</v>
      </c>
      <c r="H56" s="117">
        <f>IF(ISNUMBER(SEARCH('Карта учёта'!$B$16,Расходка[Наименование расходного материала])),MAX($H$1:H55)+1,0)</f>
        <v>55</v>
      </c>
      <c r="I56" s="117">
        <f>IF(ISNUMBER(SEARCH('Карта учёта'!$B$17,Расходка[Наименование расходного материала])),MAX($I$1:I55)+1,0)</f>
        <v>55</v>
      </c>
      <c r="J56" s="117">
        <f>IF(ISNUMBER(SEARCH('Карта учёта'!$B$18,Расходка[Наименование расходного материала])),MAX($J$1:J55)+1,0)</f>
        <v>55</v>
      </c>
      <c r="K56" s="117">
        <f>IF(ISNUMBER(SEARCH('Карта учёта'!$B$19,Расходка[Наименование расходного материала])),MAX($K$1:K55)+1,0)</f>
        <v>55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>Launcher 6F JL 3.5</v>
      </c>
      <c r="U56" s="116" t="str">
        <f>IFERROR(INDEX(Расходка[Наименование расходного материала],MATCH(Расходка[№],Поиск_расходки[Индекс4],0)),"")</f>
        <v>Launcher 6F JL 3.5</v>
      </c>
      <c r="V56" s="116" t="str">
        <f>IFERROR(INDEX(Расходка[Наименование расходного материала],MATCH(Расходка[№],Поиск_расходки[Индекс5],0)),"")</f>
        <v>Launcher 6F JL 3.5</v>
      </c>
      <c r="W56" s="116" t="str">
        <f>IFERROR(INDEX(Расходка[Наименование расходного материала],MATCH(Расходка[№],Поиск_расходки[Индекс6],0)),"")</f>
        <v>Launcher 6F JL 3.5</v>
      </c>
      <c r="X56" s="116" t="str">
        <f>IFERROR(INDEX(Расходка[Наименование расходного материала],MATCH(Расходка[№],Поиск_расходки[Индекс7],0)),"")</f>
        <v>Launcher 6F JL 3.5</v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460</v>
      </c>
    </row>
    <row r="57" spans="1:33">
      <c r="A57">
        <v>56</v>
      </c>
      <c r="B57" t="s">
        <v>4</v>
      </c>
      <c r="C57" t="s">
        <v>329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56</v>
      </c>
      <c r="H57" s="117">
        <f>IF(ISNUMBER(SEARCH('Карта учёта'!$B$16,Расходка[Наименование расходного материала])),MAX($H$1:H56)+1,0)</f>
        <v>56</v>
      </c>
      <c r="I57" s="117">
        <f>IF(ISNUMBER(SEARCH('Карта учёта'!$B$17,Расходка[Наименование расходного материала])),MAX($I$1:I56)+1,0)</f>
        <v>56</v>
      </c>
      <c r="J57" s="117">
        <f>IF(ISNUMBER(SEARCH('Карта учёта'!$B$18,Расходка[Наименование расходного материала])),MAX($J$1:J56)+1,0)</f>
        <v>56</v>
      </c>
      <c r="K57" s="117">
        <f>IF(ISNUMBER(SEARCH('Карта учёта'!$B$19,Расходка[Наименование расходного материала])),MAX($K$1:K56)+1,0)</f>
        <v>56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>Launcher 6F JL 4.0</v>
      </c>
      <c r="U57" s="116" t="str">
        <f>IFERROR(INDEX(Расходка[Наименование расходного материала],MATCH(Расходка[№],Поиск_расходки[Индекс4],0)),"")</f>
        <v>Launcher 6F JL 4.0</v>
      </c>
      <c r="V57" s="116" t="str">
        <f>IFERROR(INDEX(Расходка[Наименование расходного материала],MATCH(Расходка[№],Поиск_расходки[Индекс5],0)),"")</f>
        <v>Launcher 6F JL 4.0</v>
      </c>
      <c r="W57" s="116" t="str">
        <f>IFERROR(INDEX(Расходка[Наименование расходного материала],MATCH(Расходка[№],Поиск_расходки[Индекс6],0)),"")</f>
        <v>Launcher 6F JL 4.0</v>
      </c>
      <c r="X57" s="116" t="str">
        <f>IFERROR(INDEX(Расходка[Наименование расходного материала],MATCH(Расходка[№],Поиск_расходки[Индекс7],0)),"")</f>
        <v>Launcher 6F JL 4.0</v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461</v>
      </c>
    </row>
    <row r="58" spans="1:33">
      <c r="A58">
        <v>57</v>
      </c>
      <c r="B58" t="s">
        <v>4</v>
      </c>
      <c r="C58" t="s">
        <v>335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57</v>
      </c>
      <c r="H58" s="117">
        <f>IF(ISNUMBER(SEARCH('Карта учёта'!$B$16,Расходка[Наименование расходного материала])),MAX($H$1:H57)+1,0)</f>
        <v>57</v>
      </c>
      <c r="I58" s="117">
        <f>IF(ISNUMBER(SEARCH('Карта учёта'!$B$17,Расходка[Наименование расходного материала])),MAX($I$1:I57)+1,0)</f>
        <v>57</v>
      </c>
      <c r="J58" s="117">
        <f>IF(ISNUMBER(SEARCH('Карта учёта'!$B$18,Расходка[Наименование расходного материала])),MAX($J$1:J57)+1,0)</f>
        <v>57</v>
      </c>
      <c r="K58" s="117">
        <f>IF(ISNUMBER(SEARCH('Карта учёта'!$B$19,Расходка[Наименование расходного материала])),MAX($K$1:K57)+1,0)</f>
        <v>57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>Launcher 6F JL 4.5</v>
      </c>
      <c r="U58" s="116" t="str">
        <f>IFERROR(INDEX(Расходка[Наименование расходного материала],MATCH(Расходка[№],Поиск_расходки[Индекс4],0)),"")</f>
        <v>Launcher 6F JL 4.5</v>
      </c>
      <c r="V58" s="116" t="str">
        <f>IFERROR(INDEX(Расходка[Наименование расходного материала],MATCH(Расходка[№],Поиск_расходки[Индекс5],0)),"")</f>
        <v>Launcher 6F JL 4.5</v>
      </c>
      <c r="W58" s="116" t="str">
        <f>IFERROR(INDEX(Расходка[Наименование расходного материала],MATCH(Расходка[№],Поиск_расходки[Индекс6],0)),"")</f>
        <v>Launcher 6F JL 4.5</v>
      </c>
      <c r="X58" s="116" t="str">
        <f>IFERROR(INDEX(Расходка[Наименование расходного материала],MATCH(Расходка[№],Поиск_расходки[Индекс7],0)),"")</f>
        <v>Launcher 6F JL 4.5</v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462</v>
      </c>
    </row>
    <row r="59" spans="1:33">
      <c r="A59">
        <v>58</v>
      </c>
      <c r="B59" t="s">
        <v>4</v>
      </c>
      <c r="C59" t="s">
        <v>330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58</v>
      </c>
      <c r="H59" s="117">
        <f>IF(ISNUMBER(SEARCH('Карта учёта'!$B$16,Расходка[Наименование расходного материала])),MAX($H$1:H58)+1,0)</f>
        <v>58</v>
      </c>
      <c r="I59" s="117">
        <f>IF(ISNUMBER(SEARCH('Карта учёта'!$B$17,Расходка[Наименование расходного материала])),MAX($I$1:I58)+1,0)</f>
        <v>58</v>
      </c>
      <c r="J59" s="117">
        <f>IF(ISNUMBER(SEARCH('Карта учёта'!$B$18,Расходка[Наименование расходного материала])),MAX($J$1:J58)+1,0)</f>
        <v>58</v>
      </c>
      <c r="K59" s="117">
        <f>IF(ISNUMBER(SEARCH('Карта учёта'!$B$19,Расходка[Наименование расходного материала])),MAX($K$1:K58)+1,0)</f>
        <v>58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>Launcher 6F JR 3.5</v>
      </c>
      <c r="U59" s="116" t="str">
        <f>IFERROR(INDEX(Расходка[Наименование расходного материала],MATCH(Расходка[№],Поиск_расходки[Индекс4],0)),"")</f>
        <v>Launcher 6F JR 3.5</v>
      </c>
      <c r="V59" s="116" t="str">
        <f>IFERROR(INDEX(Расходка[Наименование расходного материала],MATCH(Расходка[№],Поиск_расходки[Индекс5],0)),"")</f>
        <v>Launcher 6F JR 3.5</v>
      </c>
      <c r="W59" s="116" t="str">
        <f>IFERROR(INDEX(Расходка[Наименование расходного материала],MATCH(Расходка[№],Поиск_расходки[Индекс6],0)),"")</f>
        <v>Launcher 6F JR 3.5</v>
      </c>
      <c r="X59" s="116" t="str">
        <f>IFERROR(INDEX(Расходка[Наименование расходного материала],MATCH(Расходка[№],Поиск_расходки[Индекс7],0)),"")</f>
        <v>Launcher 6F JR 3.5</v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463</v>
      </c>
    </row>
    <row r="60" spans="1:33">
      <c r="A60">
        <v>59</v>
      </c>
      <c r="B60" t="s">
        <v>4</v>
      </c>
      <c r="C60" t="s">
        <v>331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59</v>
      </c>
      <c r="H60" s="117">
        <f>IF(ISNUMBER(SEARCH('Карта учёта'!$B$16,Расходка[Наименование расходного материала])),MAX($H$1:H59)+1,0)</f>
        <v>59</v>
      </c>
      <c r="I60" s="117">
        <f>IF(ISNUMBER(SEARCH('Карта учёта'!$B$17,Расходка[Наименование расходного материала])),MAX($I$1:I59)+1,0)</f>
        <v>59</v>
      </c>
      <c r="J60" s="117">
        <f>IF(ISNUMBER(SEARCH('Карта учёта'!$B$18,Расходка[Наименование расходного материала])),MAX($J$1:J59)+1,0)</f>
        <v>59</v>
      </c>
      <c r="K60" s="117">
        <f>IF(ISNUMBER(SEARCH('Карта учёта'!$B$19,Расходка[Наименование расходного материала])),MAX($K$1:K59)+1,0)</f>
        <v>59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>Launcher 6F JR 4.0</v>
      </c>
      <c r="U60" s="116" t="str">
        <f>IFERROR(INDEX(Расходка[Наименование расходного материала],MATCH(Расходка[№],Поиск_расходки[Индекс4],0)),"")</f>
        <v>Launcher 6F JR 4.0</v>
      </c>
      <c r="V60" s="116" t="str">
        <f>IFERROR(INDEX(Расходка[Наименование расходного материала],MATCH(Расходка[№],Поиск_расходки[Индекс5],0)),"")</f>
        <v>Launcher 6F JR 4.0</v>
      </c>
      <c r="W60" s="116" t="str">
        <f>IFERROR(INDEX(Расходка[Наименование расходного материала],MATCH(Расходка[№],Поиск_расходки[Индекс6],0)),"")</f>
        <v>Launcher 6F JR 4.0</v>
      </c>
      <c r="X60" s="116" t="str">
        <f>IFERROR(INDEX(Расходка[Наименование расходного материала],MATCH(Расходка[№],Поиск_расходки[Индекс7],0)),"")</f>
        <v>Launcher 6F JR 4.0</v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464</v>
      </c>
    </row>
    <row r="61" spans="1:33">
      <c r="A61">
        <v>60</v>
      </c>
      <c r="B61" t="s">
        <v>4</v>
      </c>
      <c r="C61" t="s">
        <v>341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60</v>
      </c>
      <c r="H61" s="117">
        <f>IF(ISNUMBER(SEARCH('Карта учёта'!$B$16,Расходка[Наименование расходного материала])),MAX($H$1:H60)+1,0)</f>
        <v>60</v>
      </c>
      <c r="I61" s="117">
        <f>IF(ISNUMBER(SEARCH('Карта учёта'!$B$17,Расходка[Наименование расходного материала])),MAX($I$1:I60)+1,0)</f>
        <v>60</v>
      </c>
      <c r="J61" s="117">
        <f>IF(ISNUMBER(SEARCH('Карта учёта'!$B$18,Расходка[Наименование расходного материала])),MAX($J$1:J60)+1,0)</f>
        <v>60</v>
      </c>
      <c r="K61" s="117">
        <f>IF(ISNUMBER(SEARCH('Карта учёта'!$B$19,Расходка[Наименование расходного материала])),MAX($K$1:K60)+1,0)</f>
        <v>60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>Launcher 7F JL 3.5</v>
      </c>
      <c r="U61" s="116" t="str">
        <f>IFERROR(INDEX(Расходка[Наименование расходного материала],MATCH(Расходка[№],Поиск_расходки[Индекс4],0)),"")</f>
        <v>Launcher 7F JL 3.5</v>
      </c>
      <c r="V61" s="116" t="str">
        <f>IFERROR(INDEX(Расходка[Наименование расходного материала],MATCH(Расходка[№],Поиск_расходки[Индекс5],0)),"")</f>
        <v>Launcher 7F JL 3.5</v>
      </c>
      <c r="W61" s="116" t="str">
        <f>IFERROR(INDEX(Расходка[Наименование расходного материала],MATCH(Расходка[№],Поиск_расходки[Индекс6],0)),"")</f>
        <v>Launcher 7F JL 3.5</v>
      </c>
      <c r="X61" s="116" t="str">
        <f>IFERROR(INDEX(Расходка[Наименование расходного материала],MATCH(Расходка[№],Поиск_расходки[Индекс7],0)),"")</f>
        <v>Launcher 7F JL 3.5</v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425</v>
      </c>
    </row>
    <row r="62" spans="1:33">
      <c r="A62">
        <v>61</v>
      </c>
      <c r="B62" t="s">
        <v>4</v>
      </c>
      <c r="C62" t="s">
        <v>340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61</v>
      </c>
      <c r="H62" s="117">
        <f>IF(ISNUMBER(SEARCH('Карта учёта'!$B$16,Расходка[Наименование расходного материала])),MAX($H$1:H61)+1,0)</f>
        <v>61</v>
      </c>
      <c r="I62" s="117">
        <f>IF(ISNUMBER(SEARCH('Карта учёта'!$B$17,Расходка[Наименование расходного материала])),MAX($I$1:I61)+1,0)</f>
        <v>61</v>
      </c>
      <c r="J62" s="117">
        <f>IF(ISNUMBER(SEARCH('Карта учёта'!$B$18,Расходка[Наименование расходного материала])),MAX($J$1:J61)+1,0)</f>
        <v>61</v>
      </c>
      <c r="K62" s="117">
        <f>IF(ISNUMBER(SEARCH('Карта учёта'!$B$19,Расходка[Наименование расходного материала])),MAX($K$1:K61)+1,0)</f>
        <v>61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>Launcher 7F JL 4.0</v>
      </c>
      <c r="U62" s="116" t="str">
        <f>IFERROR(INDEX(Расходка[Наименование расходного материала],MATCH(Расходка[№],Поиск_расходки[Индекс4],0)),"")</f>
        <v>Launcher 7F JL 4.0</v>
      </c>
      <c r="V62" s="116" t="str">
        <f>IFERROR(INDEX(Расходка[Наименование расходного материала],MATCH(Расходка[№],Поиск_расходки[Индекс5],0)),"")</f>
        <v>Launcher 7F JL 4.0</v>
      </c>
      <c r="W62" s="116" t="str">
        <f>IFERROR(INDEX(Расходка[Наименование расходного материала],MATCH(Расходка[№],Поиск_расходки[Индекс6],0)),"")</f>
        <v>Launcher 7F JL 4.0</v>
      </c>
      <c r="X62" s="116" t="str">
        <f>IFERROR(INDEX(Расходка[Наименование расходного материала],MATCH(Расходка[№],Поиск_расходки[Индекс7],0)),"")</f>
        <v>Launcher 7F JL 4.0</v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465</v>
      </c>
    </row>
    <row r="63" spans="1:33">
      <c r="A63">
        <v>62</v>
      </c>
      <c r="B63" t="s">
        <v>301</v>
      </c>
      <c r="C63" s="1" t="s">
        <v>332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62</v>
      </c>
      <c r="H63" s="117">
        <f>IF(ISNUMBER(SEARCH('Карта учёта'!$B$16,Расходка[Наименование расходного материала])),MAX($H$1:H62)+1,0)</f>
        <v>62</v>
      </c>
      <c r="I63" s="117">
        <f>IF(ISNUMBER(SEARCH('Карта учёта'!$B$17,Расходка[Наименование расходного материала])),MAX($I$1:I62)+1,0)</f>
        <v>62</v>
      </c>
      <c r="J63" s="117">
        <f>IF(ISNUMBER(SEARCH('Карта учёта'!$B$18,Расходка[Наименование расходного материала])),MAX($J$1:J62)+1,0)</f>
        <v>62</v>
      </c>
      <c r="K63" s="117">
        <f>IF(ISNUMBER(SEARCH('Карта учёта'!$B$19,Расходка[Наименование расходного материала])),MAX($K$1:K62)+1,0)</f>
        <v>62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>Angio-Seal™ VIP</v>
      </c>
      <c r="U63" s="116" t="str">
        <f>IFERROR(INDEX(Расходка[Наименование расходного материала],MATCH(Расходка[№],Поиск_расходки[Индекс4],0)),"")</f>
        <v>Angio-Seal™ VIP</v>
      </c>
      <c r="V63" s="116" t="str">
        <f>IFERROR(INDEX(Расходка[Наименование расходного материала],MATCH(Расходка[№],Поиск_расходки[Индекс5],0)),"")</f>
        <v>Angio-Seal™ VIP</v>
      </c>
      <c r="W63" s="116" t="str">
        <f>IFERROR(INDEX(Расходка[Наименование расходного материала],MATCH(Расходка[№],Поиск_расходки[Индекс6],0)),"")</f>
        <v>Angio-Seal™ VIP</v>
      </c>
      <c r="X63" s="116" t="str">
        <f>IFERROR(INDEX(Расходка[Наименование расходного материала],MATCH(Расходка[№],Поиск_расходки[Индекс7],0)),"")</f>
        <v>Angio-Seal™ VIP</v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466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467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468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469</v>
      </c>
    </row>
    <row r="67" spans="5:33">
      <c r="AF67" s="4" t="s">
        <v>6</v>
      </c>
      <c r="AG67" s="4" t="s">
        <v>470</v>
      </c>
    </row>
    <row r="68" spans="5:33">
      <c r="AF68" s="4" t="s">
        <v>6</v>
      </c>
      <c r="AG68" s="4" t="s">
        <v>471</v>
      </c>
    </row>
    <row r="69" spans="5:33">
      <c r="AF69" s="4" t="s">
        <v>6</v>
      </c>
      <c r="AG69" s="4" t="s">
        <v>472</v>
      </c>
    </row>
    <row r="70" spans="5:33">
      <c r="AF70" s="4" t="s">
        <v>6</v>
      </c>
      <c r="AG70" s="4" t="s">
        <v>473</v>
      </c>
    </row>
    <row r="71" spans="5:33">
      <c r="AF71" s="4" t="s">
        <v>6</v>
      </c>
      <c r="AG71" s="4" t="s">
        <v>428</v>
      </c>
    </row>
    <row r="72" spans="5:33">
      <c r="AF72" s="4" t="s">
        <v>6</v>
      </c>
      <c r="AG72" s="4" t="s">
        <v>474</v>
      </c>
    </row>
    <row r="73" spans="5:33">
      <c r="AF73" s="4" t="s">
        <v>6</v>
      </c>
      <c r="AG73" s="4" t="s">
        <v>429</v>
      </c>
    </row>
    <row r="74" spans="5:33">
      <c r="AF74" s="4" t="s">
        <v>6</v>
      </c>
      <c r="AG74" s="4" t="s">
        <v>475</v>
      </c>
    </row>
    <row r="75" spans="5:33">
      <c r="AF75" s="4" t="s">
        <v>6</v>
      </c>
      <c r="AG75" s="4" t="s">
        <v>476</v>
      </c>
    </row>
    <row r="76" spans="5:33">
      <c r="AF76" s="4" t="s">
        <v>6</v>
      </c>
      <c r="AG76" s="4" t="s">
        <v>477</v>
      </c>
    </row>
    <row r="77" spans="5:33">
      <c r="AF77" s="4" t="s">
        <v>6</v>
      </c>
      <c r="AG77" s="4" t="s">
        <v>478</v>
      </c>
    </row>
    <row r="78" spans="5:33">
      <c r="AF78" s="4" t="s">
        <v>6</v>
      </c>
      <c r="AG78" s="4" t="s">
        <v>479</v>
      </c>
    </row>
    <row r="79" spans="5:33">
      <c r="AF79" s="4" t="s">
        <v>6</v>
      </c>
      <c r="AG79" s="4" t="s">
        <v>480</v>
      </c>
    </row>
    <row r="80" spans="5:33">
      <c r="AF80" s="4" t="s">
        <v>6</v>
      </c>
      <c r="AG80" s="4" t="s">
        <v>481</v>
      </c>
    </row>
    <row r="81" spans="32:33">
      <c r="AF81" s="4" t="s">
        <v>6</v>
      </c>
      <c r="AG81" s="4" t="s">
        <v>482</v>
      </c>
    </row>
    <row r="82" spans="32:33">
      <c r="AF82" s="4" t="s">
        <v>6</v>
      </c>
      <c r="AG82" s="4" t="s">
        <v>483</v>
      </c>
    </row>
    <row r="83" spans="32:33">
      <c r="AF83" s="4" t="s">
        <v>6</v>
      </c>
      <c r="AG83" s="4" t="s">
        <v>484</v>
      </c>
    </row>
    <row r="84" spans="32:33">
      <c r="AF84" s="4" t="s">
        <v>6</v>
      </c>
      <c r="AG84" s="4" t="s">
        <v>435</v>
      </c>
    </row>
    <row r="85" spans="32:33">
      <c r="AF85" s="4" t="s">
        <v>6</v>
      </c>
      <c r="AG85" s="4" t="s">
        <v>436</v>
      </c>
    </row>
    <row r="86" spans="32:33">
      <c r="AF86" s="4" t="s">
        <v>6</v>
      </c>
      <c r="AG86" s="4" t="s">
        <v>485</v>
      </c>
    </row>
    <row r="87" spans="32:33">
      <c r="AF87" s="4" t="s">
        <v>6</v>
      </c>
      <c r="AG87" s="4" t="s">
        <v>486</v>
      </c>
    </row>
    <row r="88" spans="32:33">
      <c r="AF88" s="4" t="s">
        <v>6</v>
      </c>
      <c r="AG88" s="4" t="s">
        <v>487</v>
      </c>
    </row>
    <row r="89" spans="32:33">
      <c r="AF89" s="4" t="s">
        <v>6</v>
      </c>
      <c r="AG89" s="4" t="s">
        <v>488</v>
      </c>
    </row>
    <row r="90" spans="32:33">
      <c r="AF90" s="4" t="s">
        <v>6</v>
      </c>
      <c r="AG90" s="4" t="s">
        <v>489</v>
      </c>
    </row>
    <row r="91" spans="32:33">
      <c r="AF91" s="4" t="s">
        <v>6</v>
      </c>
      <c r="AG91" s="4" t="s">
        <v>490</v>
      </c>
    </row>
    <row r="92" spans="32:33">
      <c r="AF92" s="4" t="s">
        <v>6</v>
      </c>
      <c r="AG92" s="4" t="s">
        <v>491</v>
      </c>
    </row>
    <row r="93" spans="32:33">
      <c r="AF93" s="4" t="s">
        <v>6</v>
      </c>
      <c r="AG93" s="4" t="s">
        <v>492</v>
      </c>
    </row>
    <row r="94" spans="32:33">
      <c r="AF94" s="4" t="s">
        <v>6</v>
      </c>
      <c r="AG94" s="4" t="s">
        <v>439</v>
      </c>
    </row>
    <row r="95" spans="32:33">
      <c r="AF95" s="4" t="s">
        <v>6</v>
      </c>
      <c r="AG95" s="4" t="s">
        <v>440</v>
      </c>
    </row>
    <row r="96" spans="32:33">
      <c r="AF96" s="4" t="s">
        <v>6</v>
      </c>
      <c r="AG96" s="4" t="s">
        <v>493</v>
      </c>
    </row>
    <row r="97" spans="32:33">
      <c r="AF97" s="4" t="s">
        <v>6</v>
      </c>
      <c r="AG97" s="4" t="s">
        <v>494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171</v>
      </c>
      <c r="B53" t="s">
        <v>144</v>
      </c>
    </row>
    <row r="54" spans="1:2">
      <c r="A54" t="s">
        <v>171</v>
      </c>
      <c r="B54" t="s">
        <v>147</v>
      </c>
    </row>
    <row r="55" spans="1:2">
      <c r="A55" t="s">
        <v>171</v>
      </c>
      <c r="B55" t="s">
        <v>150</v>
      </c>
    </row>
    <row r="56" spans="1:2">
      <c r="A56" t="s">
        <v>171</v>
      </c>
      <c r="B56" t="s">
        <v>153</v>
      </c>
    </row>
    <row r="57" spans="1:2">
      <c r="A57" t="s">
        <v>171</v>
      </c>
      <c r="B57" t="s">
        <v>156</v>
      </c>
    </row>
    <row r="58" spans="1:2">
      <c r="A58" t="s">
        <v>171</v>
      </c>
      <c r="B58" t="s">
        <v>159</v>
      </c>
    </row>
    <row r="59" spans="1:2">
      <c r="A59" t="s">
        <v>171</v>
      </c>
      <c r="B59" t="s">
        <v>164</v>
      </c>
    </row>
    <row r="60" spans="1:2">
      <c r="A60" t="s">
        <v>171</v>
      </c>
      <c r="B60" t="s">
        <v>275</v>
      </c>
    </row>
    <row r="61" spans="1:2">
      <c r="A61" t="s">
        <v>171</v>
      </c>
      <c r="B61" t="s">
        <v>166</v>
      </c>
    </row>
    <row r="62" spans="1:2">
      <c r="A62" t="s">
        <v>171</v>
      </c>
      <c r="B62" t="s">
        <v>167</v>
      </c>
    </row>
    <row r="63" spans="1:2">
      <c r="A63" t="s">
        <v>171</v>
      </c>
      <c r="B63" t="s">
        <v>168</v>
      </c>
    </row>
    <row r="64" spans="1:2">
      <c r="A64" t="s">
        <v>171</v>
      </c>
      <c r="B64" t="s">
        <v>169</v>
      </c>
    </row>
    <row r="65" spans="1:2">
      <c r="A65" t="s">
        <v>171</v>
      </c>
      <c r="B65" t="s">
        <v>141</v>
      </c>
    </row>
    <row r="66" spans="1:2">
      <c r="A66" t="s">
        <v>171</v>
      </c>
      <c r="B66" t="s">
        <v>185</v>
      </c>
    </row>
    <row r="67" spans="1:2">
      <c r="A67" t="s">
        <v>172</v>
      </c>
      <c r="B67" t="s">
        <v>342</v>
      </c>
    </row>
    <row r="68" spans="1:2">
      <c r="A68" t="s">
        <v>172</v>
      </c>
      <c r="B68" t="s">
        <v>143</v>
      </c>
    </row>
    <row r="69" spans="1:2">
      <c r="A69" t="s">
        <v>172</v>
      </c>
      <c r="B69" t="s">
        <v>369</v>
      </c>
    </row>
    <row r="70" spans="1:2">
      <c r="A70" t="s">
        <v>172</v>
      </c>
      <c r="B70" t="s">
        <v>146</v>
      </c>
    </row>
    <row r="71" spans="1:2">
      <c r="A71" t="s">
        <v>172</v>
      </c>
      <c r="B71" t="s">
        <v>140</v>
      </c>
    </row>
    <row r="72" spans="1:2">
      <c r="A72" t="s">
        <v>172</v>
      </c>
      <c r="B72" t="s">
        <v>149</v>
      </c>
    </row>
    <row r="73" spans="1:2">
      <c r="A73" t="s">
        <v>172</v>
      </c>
      <c r="B73" t="s">
        <v>152</v>
      </c>
    </row>
    <row r="74" spans="1:2">
      <c r="A74" t="s">
        <v>172</v>
      </c>
      <c r="B74" t="s">
        <v>155</v>
      </c>
    </row>
    <row r="75" spans="1:2">
      <c r="A75" t="s">
        <v>172</v>
      </c>
      <c r="B75" t="s">
        <v>158</v>
      </c>
    </row>
    <row r="76" spans="1:2">
      <c r="A76" t="s">
        <v>172</v>
      </c>
      <c r="B76" t="s">
        <v>161</v>
      </c>
    </row>
    <row r="77" spans="1:2">
      <c r="A77" t="s">
        <v>172</v>
      </c>
      <c r="B77" t="s">
        <v>163</v>
      </c>
    </row>
    <row r="78" spans="1:2">
      <c r="A78" t="s">
        <v>184</v>
      </c>
      <c r="B78" t="s">
        <v>142</v>
      </c>
    </row>
    <row r="79" spans="1:2">
      <c r="A79" t="s">
        <v>184</v>
      </c>
      <c r="B79" t="s">
        <v>274</v>
      </c>
    </row>
    <row r="80" spans="1:2">
      <c r="A80" t="s">
        <v>184</v>
      </c>
      <c r="B80" t="s">
        <v>145</v>
      </c>
    </row>
    <row r="81" spans="1:2">
      <c r="A81" t="s">
        <v>184</v>
      </c>
      <c r="B81" t="s">
        <v>148</v>
      </c>
    </row>
    <row r="82" spans="1:2">
      <c r="A82" t="s">
        <v>184</v>
      </c>
      <c r="B82" t="s">
        <v>151</v>
      </c>
    </row>
    <row r="83" spans="1:2">
      <c r="A83" t="s">
        <v>184</v>
      </c>
      <c r="B83" t="s">
        <v>154</v>
      </c>
    </row>
    <row r="84" spans="1:2">
      <c r="A84" t="s">
        <v>184</v>
      </c>
      <c r="B84" t="s">
        <v>160</v>
      </c>
    </row>
    <row r="85" spans="1:2">
      <c r="A85" t="s">
        <v>184</v>
      </c>
      <c r="B85" t="s">
        <v>157</v>
      </c>
    </row>
    <row r="86" spans="1:2">
      <c r="A86" t="s">
        <v>184</v>
      </c>
      <c r="B86" t="s">
        <v>162</v>
      </c>
    </row>
    <row r="87" spans="1:2">
      <c r="A87" t="s">
        <v>184</v>
      </c>
      <c r="B87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386</v>
      </c>
    </row>
    <row r="2" spans="1:1">
      <c r="A2" t="s">
        <v>383</v>
      </c>
    </row>
    <row r="3" spans="1:1">
      <c r="A3" t="s">
        <v>387</v>
      </c>
    </row>
    <row r="4" spans="1:1">
      <c r="A4" t="s">
        <v>388</v>
      </c>
    </row>
    <row r="5" spans="1:1">
      <c r="A5" t="s">
        <v>384</v>
      </c>
    </row>
    <row r="6" spans="1:1">
      <c r="A6" t="s">
        <v>385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2023-03-30T07:13:25Z</cp:lastPrinted>
  <dcterms:created xsi:type="dcterms:W3CDTF">2015-06-05T18:19:34Z</dcterms:created>
  <dcterms:modified xsi:type="dcterms:W3CDTF">2023-03-30T07:14:30Z</dcterms:modified>
</cp:coreProperties>
</file>