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45" windowWidth="20730" windowHeight="1170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F16" i="1" l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52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1" i="1" l="1"/>
  <c r="S53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<sst xmlns="http://schemas.openxmlformats.org/spreadsheetml/2006/main" count="860" uniqueCount="523">
  <si>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</si>
  <si>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</si>
  <si>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</si>
  <si>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</si>
  <si>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</si>
  <si>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</si>
  <si>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</si>
  <si>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</si>
  <si>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</si>
  <si>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</si>
  <si>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</si>
  <si>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</si>
  <si>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</si>
  <si>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</si>
  <si>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</si>
  <si>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</si>
  <si>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</si>
  <si>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</si>
  <si>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</si>
  <si>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</si>
  <si>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</si>
  <si>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</si>
  <si>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</si>
  <si>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</si>
  <si>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</si>
  <si>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</si>
  <si>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</si>
  <si>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</si>
  <si>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</si>
  <si>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</si>
  <si>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</si>
  <si>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</si>
  <si>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</si>
  <si>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</si>
  <si>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</si>
  <si>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</si>
  <si>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</si>
  <si>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</si>
  <si>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</si>
  <si>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</si>
  <si>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</si>
  <si>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</si>
  <si>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</si>
  <si>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</si>
  <si>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</si>
  <si>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</si>
  <si>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</si>
  <si>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</si>
  <si>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</si>
  <si>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</si>
  <si>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</si>
  <si>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</si>
  <si>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</si>
  <si>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</si>
  <si>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</si>
  <si>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</si>
  <si>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</si>
  <si>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</si>
  <si>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</si>
  <si>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</si>
  <si>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</si>
  <si>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</si>
  <si>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</si>
  <si>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</si>
  <si>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</si>
  <si>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</si>
  <si>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</si>
  <si>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</si>
  <si>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</si>
  <si>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</si>
  <si>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</si>
  <si>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</si>
  <si>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</si>
  <si>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</si>
  <si>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</si>
  <si>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</si>
  <si>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</si>
  <si>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</si>
  <si>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</si>
  <si>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</si>
  <si>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</si>
  <si>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</si>
  <si>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</si>
  <si>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</si>
  <si>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</si>
  <si>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</si>
  <si>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</si>
  <si>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</si>
  <si>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</si>
  <si>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</si>
  <si>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</si>
  <si>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</si>
  <si>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</si>
  <si>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</si>
  <si>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</si>
  <si>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</si>
  <si>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</si>
  <si>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</si>
  <si>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</si>
  <si>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</si>
  <si>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</si>
  <si>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</si>
  <si>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</si>
  <si>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</si>
  <si>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</si>
  <si>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</si>
  <si>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</si>
  <si>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</si>
  <si>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</si>
  <si>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</si>
  <si>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</si>
  <si>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</si>
  <si>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</si>
  <si>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</si>
  <si>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</si>
  <si>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</si>
  <si>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</si>
  <si>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</si>
  <si>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</si>
  <si>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</si>
  <si>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</si>
  <si>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</si>
  <si>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</si>
  <si>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</si>
  <si>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</si>
  <si>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</si>
  <si>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</si>
  <si>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</si>
  <si>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</si>
  <si>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</si>
  <si>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</si>
  <si>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</si>
  <si>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</si>
  <si>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</si>
  <si>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</si>
  <si>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</si>
  <si>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</si>
  <si>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</si>
  <si>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</si>
  <si>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</si>
  <si>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</si>
  <si>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</si>
  <si>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</si>
  <si>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</si>
  <si>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</si>
  <si>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</si>
  <si>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</si>
  <si>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</si>
  <si>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</si>
  <si>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</si>
  <si>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</si>
  <si>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</si>
  <si>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</si>
  <si>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</si>
  <si>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</si>
  <si>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</si>
  <si>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</si>
  <si>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</si>
  <si>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</si>
  <si>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</si>
  <si>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</si>
  <si>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</si>
  <si>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</si>
  <si>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</si>
  <si>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</si>
  <si>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</si>
  <si>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</si>
  <si>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</si>
  <si>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</si>
  <si>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</si>
  <si>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</si>
  <si>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</si>
  <si>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</si>
  <si>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</si>
  <si>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</si>
  <si>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</si>
  <si>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</si>
  <si>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</si>
  <si>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</si>
  <si>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</si>
  <si>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</si>
  <si>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</si>
  <si>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</si>
  <si>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</si>
  <si>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</si>
  <si>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</si>
  <si>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</si>
  <si>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</si>
  <si>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</si>
  <si>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</si>
  <si>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</si>
  <si>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</si>
  <si>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</si>
  <si>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</si>
  <si>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</si>
  <si>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</si>
  <si>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</si>
  <si>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</si>
  <si>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</si>
  <si>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</si>
  <si>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</si>
  <si>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</si>
  <si>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</si>
  <si>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</si>
  <si>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</si>
  <si>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</si>
  <si>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</si>
  <si>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</si>
  <si>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</si>
  <si>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</si>
  <si>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</si>
  <si>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</si>
  <si>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</si>
  <si>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</si>
  <si>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</si>
  <si>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</si>
  <si>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</si>
  <si>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</si>
  <si>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</si>
  <si>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</si>
  <si>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</si>
  <si>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</si>
  <si>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</si>
  <si>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</si>
  <si>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</si>
  <si>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</si>
  <si>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</si>
  <si>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</si>
  <si>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</si>
  <si>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</si>
  <si>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</si>
  <si>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</si>
  <si>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</si>
  <si>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</si>
  <si>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</si>
  <si>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</si>
  <si>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</si>
  <si>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</si>
  <si>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</si>
  <si>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</si>
  <si>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</si>
  <si>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</si>
  <si>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</si>
  <si>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</si>
  <si>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</si>
  <si>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</si>
  <si>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</si>
  <si>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</si>
  <si>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</si>
  <si>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</si>
  <si>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</si>
  <si>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</si>
  <si>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</si>
  <si>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</si>
  <si>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</si>
  <si>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</si>
  <si>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</si>
  <si>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</si>
  <si>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</si>
  <si>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</si>
  <si>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</si>
  <si>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</si>
  <si>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</si>
  <si>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</si>
  <si>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</si>
  <si>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</si>
  <si>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</si>
  <si>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</si>
  <si>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</si>
  <si>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</si>
  <si>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</si>
  <si>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</si>
  <si>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</si>
  <si>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</si>
  <si>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</si>
  <si>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</si>
  <si>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</si>
  <si>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</si>
  <si>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</si>
  <si>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</si>
  <si>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</si>
  <si>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</si>
  <si>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</si>
  <si>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</si>
  <si>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</si>
  <si>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</si>
  <si>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</si>
  <si>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</si>
  <si>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</si>
  <si>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</si>
  <si>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</si>
  <si>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</si>
  <si>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</si>
  <si>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</si>
  <si>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</si>
  <si>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</si>
  <si>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</si>
  <si>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</si>
  <si>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</si>
  <si>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</si>
  <si>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</si>
  <si>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</si>
  <si>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</si>
  <si>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</si>
  <si>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</si>
  <si>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</si>
  <si>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</si>
  <si>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</si>
  <si>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</si>
  <si>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</si>
  <si>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</si>
  <si>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</si>
  <si>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</si>
  <si>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</si>
  <si>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</si>
  <si>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</si>
  <si>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</si>
  <si>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</si>
  <si>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</si>
  <si>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</si>
  <si>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</si>
  <si>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</si>
  <si>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</si>
  <si>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</si>
  <si>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</si>
  <si>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</si>
  <si>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</si>
  <si>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</si>
  <si>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</si>
  <si>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</si>
  <si>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</si>
  <si>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</si>
  <si>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</si>
  <si>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</si>
  <si>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</si>
  <si>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</si>
  <si>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</si>
  <si>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</si>
  <si>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</si>
  <si>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</si>
  <si>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</si>
  <si>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</si>
  <si>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</si>
  <si>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</si>
  <si>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</si>
  <si>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</si>
  <si>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</si>
  <si>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</si>
  <si>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</si>
  <si>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</si>
  <si>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</si>
  <si>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</si>
  <si>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</si>
  <si>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</si>
  <si>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</si>
  <si>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</si>
  <si>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</si>
  <si>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</si>
  <si>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</si>
  <si>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</si>
  <si>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</si>
  <si>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</si>
  <si>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</si>
  <si>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</si>
  <si>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</si>
  <si>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</si>
  <si>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</si>
  <si>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</si>
  <si>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</si>
  <si>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</si>
  <si>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</si>
  <si>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</si>
  <si>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</si>
  <si>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</si>
  <si>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</si>
  <si>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</si>
  <si>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</si>
  <si>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</si>
  <si>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</si>
  <si>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</si>
  <si>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</si>
  <si>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</si>
  <si>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</si>
  <si>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</si>
  <si>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</si>
  <si>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</si>
  <si>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</si>
  <si>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</si>
  <si>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</si>
  <si>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</si>
  <si>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</si>
  <si>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</si>
  <si>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</si>
  <si>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</si>
  <si>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</si>
  <si>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</si>
  <si>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</si>
  <si>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</si>
  <si>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</si>
  <si>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</si>
  <si>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</si>
  <si>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</si>
  <si>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</si>
  <si>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</si>
  <si>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</si>
  <si>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</si>
  <si>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150 ml</t>
  </si>
  <si>
    <t>лучевой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</si>
  <si>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</si>
  <si>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</si>
  <si>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</si>
  <si>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</si>
  <si>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</si>
  <si>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</si>
  <si>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</si>
  <si>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</si>
  <si>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</si>
  <si>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</si>
  <si>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</si>
  <si>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</si>
  <si>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</si>
  <si>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</si>
  <si>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</si>
  <si>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</si>
  <si>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</si>
  <si>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</si>
  <si>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</si>
  <si>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</si>
  <si>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</si>
  <si>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</si>
  <si>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</si>
  <si>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</si>
  <si>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</si>
  <si>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</si>
  <si>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</si>
  <si>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</si>
  <si>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</si>
  <si>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</si>
  <si>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</si>
  <si>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</si>
  <si>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</si>
  <si>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</si>
  <si>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</si>
  <si>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</si>
  <si>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</si>
  <si>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</si>
  <si>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</si>
  <si>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</si>
  <si>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</si>
  <si>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</si>
  <si>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</si>
  <si>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</si>
  <si>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</si>
  <si>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</si>
  <si>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</si>
  <si>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</si>
  <si>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</si>
  <si>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</si>
  <si>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</si>
  <si>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</si>
  <si>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</si>
  <si>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</si>
  <si>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</si>
  <si>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</si>
  <si>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</si>
  <si>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</si>
  <si>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</si>
  <si>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</si>
  <si>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</si>
  <si>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</si>
  <si>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</si>
  <si>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</si>
  <si>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</si>
  <si>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</si>
  <si>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</si>
  <si>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</si>
  <si>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</si>
  <si>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</si>
  <si>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</si>
  <si>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</si>
  <si>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</si>
  <si>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</si>
  <si>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</si>
  <si>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</si>
  <si>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</si>
  <si>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</si>
  <si>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</si>
  <si>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</si>
  <si>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</si>
  <si>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</si>
  <si>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</si>
  <si>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</si>
  <si>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</si>
  <si>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</si>
  <si>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</si>
  <si>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</si>
  <si>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</si>
  <si>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</si>
  <si>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</si>
  <si>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</si>
  <si>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</si>
  <si>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</si>
  <si>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</si>
  <si>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</si>
  <si>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</si>
  <si>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</si>
  <si>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</si>
  <si>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</si>
  <si>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</si>
  <si>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</si>
  <si>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</si>
  <si>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</si>
  <si>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</si>
  <si>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15:12</t>
  </si>
  <si>
    <t>Назаров С.В.</t>
  </si>
  <si>
    <t>С учётом клинических данных совместно с деж.кардиологом принято решение  о выполнении экстренной реваскуляризации бассейна ПКА.</t>
  </si>
  <si>
    <t xml:space="preserve">стенозы проксимального сегмента 40%, ХТО от устья ВТК2. Антеградный кровоток по ОА TIMI  III.   </t>
  </si>
  <si>
    <t>3,5 - 20</t>
  </si>
  <si>
    <t>2,5 -15</t>
  </si>
  <si>
    <t xml:space="preserve">острая тотальная окклюзия на уровне пркосимального сегмента, множественные стенозы среднего сегмента 70%, стеноз устья ЗБВ и устья ЗМЖВ 50%, стеноз проксимальной/3 ЗБВ 70%, диффузные стенотические изменения дистальной трети ЗМЖВ и ЗБВ 90%, концевые сегменты окклюзированы.  Антеградный кровоток TIMI 0. Коллатерали не определяются.  </t>
  </si>
  <si>
    <t>Устье ПКА катетеризировано проводниковым катетером Launcher  JR 4,0 6Fr. Коронарный проводник Fielder заведен в дистальный сегмент ПКА. Реканализация выполнена БК Колибри 2.5 - 15, давлением 14 атм. В зону среднего сегмента с частичным покрытием дистального сегмента ПКА  имплантирован  DES Resolute Integrity 3,0-38, давлением 14 атм. В зону среднего сегмента с оверлаппингом имплантирован DES, Resolute Integtity 3.5-38, давлением 14 атм. На контрольной съёмке в проксимальной кромки проксимального стента опредиляется краевая диссекция, замедление антеградного кровотока по всей ПКА до TIMI I-II за счёт феномена Slow-rewlow. Интраоперационное ведение эптифибатида 1 фл. Диссекция закрыта стентом DES, Resolute Integtity 4.0-9, давлением 16 атм. Постдилатация стентов БК NC Колибри 3.5-20, давлением 18 атм.   На контрольных съемках стенты раскрыты удовлетворительно, признаков диссекций, тромбоза нет. Антеградный кровоток в ПКА восстановлнен до TIMI II, слабое контрастирование дистальных сегментов ЗМЖВ и ЗБВ. Ангиографический результат субоптимальный. Пациент в стабильном состоянии переводится в ПРИТ для дальнейшего наблюдения и лечения.</t>
  </si>
  <si>
    <t>Проходим, контуры ровные.</t>
  </si>
  <si>
    <r>
      <t xml:space="preserve">ХТО от устья ПНА. Внутри и межсистемные коллатерали (коллатерали контрастируются из бассейна ПКА после реканализации) с контрастированием дистального и среднего сегментов ПНА. Антеградный кровоток  по ПНА и ДВ TIMI 0. </t>
    </r>
    <r>
      <rPr>
        <b/>
        <sz val="11"/>
        <color theme="1"/>
        <rFont val="Arial Narrow"/>
        <family val="2"/>
        <charset val="204"/>
      </rPr>
      <t>ИМА:</t>
    </r>
    <r>
      <rPr>
        <sz val="11"/>
        <color theme="1"/>
        <rFont val="Arial Narrow"/>
        <family val="2"/>
        <charset val="204"/>
      </rPr>
      <t xml:space="preserve"> крупная со стенозами проксимального сегмента 40%. Антеградный кровоток TIMI  III.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</si>
</sst>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173353</xdr:colOff>
      <xdr:row>40</xdr:row>
      <xdr:rowOff>76200</xdr:rowOff>
    </xdr:from>
    <xdr:to>
      <xdr:col>1</xdr:col>
      <xdr:colOff>982980</xdr:colOff>
      <xdr:row>49</xdr:row>
      <xdr:rowOff>60247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3" y="778192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4" zoomScaleNormal="100" zoomScaleSheetLayoutView="100" zoomScalePageLayoutView="90" workbookViewId="0">
      <selection activeCell="L22" sqref="L2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45027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0.23263888888888887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0.23958333333333334</v>
      </c>
      <c r="C10" s="55"/>
      <c r="D10" s="96" t="s">
        <v>173</v>
      </c>
      <c r="E10" s="94"/>
      <c r="F10" s="94"/>
      <c r="G10" s="24" t="s">
        <v>166</v>
      </c>
      <c r="H10" s="26"/>
    </row>
    <row r="11" spans="1:8" ht="18" thickTop="1" thickBot="1">
      <c r="A11" s="89" t="s">
        <v>192</v>
      </c>
      <c r="B11" s="90" t="s">
        <v>514</v>
      </c>
      <c r="C11" s="8"/>
      <c r="D11" s="96" t="s">
        <v>170</v>
      </c>
      <c r="E11" s="94"/>
      <c r="F11" s="94"/>
      <c r="G11" s="24" t="s">
        <v>249</v>
      </c>
      <c r="H11" s="26"/>
    </row>
    <row r="12" spans="1:8" ht="16.5" thickTop="1">
      <c r="A12" s="81" t="s">
        <v>8</v>
      </c>
      <c r="B12" s="82">
        <v>20173</v>
      </c>
      <c r="C12" s="12"/>
      <c r="D12" s="96" t="s">
        <v>303</v>
      </c>
      <c r="E12" s="94"/>
      <c r="F12" s="94"/>
      <c r="G12" s="24" t="s">
        <v>371</v>
      </c>
      <c r="H12" s="26"/>
    </row>
    <row r="13" spans="1:8" ht="15.75">
      <c r="A13" s="15" t="s">
        <v>10</v>
      </c>
      <c r="B13" s="30">
        <f>DATEDIF(B12,B8,"y")</f>
        <v>68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9244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513</v>
      </c>
    </row>
    <row r="16" spans="1:8" ht="15.6" customHeight="1">
      <c r="A16" s="15" t="s">
        <v>106</v>
      </c>
      <c r="B16" s="19" t="s">
        <v>494</v>
      </c>
      <c r="D16" s="36"/>
      <c r="E16" s="36"/>
      <c r="F16" s="36"/>
      <c r="G16" s="170" t="s">
        <v>410</v>
      </c>
      <c r="H16" s="168">
        <v>7950.36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15.105684</v>
      </c>
    </row>
    <row r="18" spans="1:8" ht="14.45" customHeight="1">
      <c r="A18" s="57" t="s">
        <v>188</v>
      </c>
      <c r="B18" s="87" t="s">
        <v>408</v>
      </c>
      <c r="D18" s="28" t="s">
        <v>210</v>
      </c>
      <c r="E18" s="28"/>
      <c r="F18" s="28"/>
      <c r="G18" s="85" t="s">
        <v>189</v>
      </c>
      <c r="H18" s="86" t="s">
        <v>407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521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17" t="s">
        <v>522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 t="s">
        <v>516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 t="s">
        <v>519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515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391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4" zoomScaleNormal="100" zoomScaleSheetLayoutView="100" zoomScalePageLayoutView="90" workbookViewId="0">
      <selection activeCell="K29" sqref="K2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 t="s">
        <v>208</v>
      </c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2" t="s">
        <v>216</v>
      </c>
      <c r="D8" s="232"/>
      <c r="E8" s="232"/>
      <c r="F8" s="194">
        <v>3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3</v>
      </c>
      <c r="H11" s="39"/>
    </row>
    <row r="12" spans="1:8" ht="18.75">
      <c r="A12" s="75" t="s">
        <v>191</v>
      </c>
      <c r="B12" s="20">
        <f>КАГ!B8</f>
        <v>45027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0.23958333333333334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0.28472222222222221</v>
      </c>
      <c r="C14" s="12"/>
      <c r="D14" s="96" t="s">
        <v>173</v>
      </c>
      <c r="E14" s="94"/>
      <c r="F14" s="94"/>
      <c r="G14" s="80" t="str">
        <f>КАГ!G10</f>
        <v>Стрельникова И.В.</v>
      </c>
      <c r="H14" s="92" t="str">
        <f>IF(ISBLANK(КАГ!H10),"",КАГ!H10)</f>
        <v/>
      </c>
    </row>
    <row r="15" spans="1:8" ht="16.5" thickBot="1">
      <c r="A15" s="167" t="s">
        <v>392</v>
      </c>
      <c r="B15" s="192">
        <f>IF(B14&lt;B13,B14+1,B14)-B13</f>
        <v>4.5138888888888867E-2</v>
      </c>
      <c r="D15" s="96" t="s">
        <v>170</v>
      </c>
      <c r="E15" s="94"/>
      <c r="F15" s="94"/>
      <c r="G15" s="80" t="str">
        <f>КАГ!G11</f>
        <v>Равинская Я.А.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Назаров С.В.</v>
      </c>
      <c r="D16" s="96" t="s">
        <v>303</v>
      </c>
      <c r="E16" s="94"/>
      <c r="F16" s="94"/>
      <c r="G16" s="80" t="str">
        <f>КАГ!G12</f>
        <v>Фисура О.И.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20173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68</v>
      </c>
      <c r="H18" s="39"/>
    </row>
    <row r="19" spans="1:8" ht="14.45" customHeight="1">
      <c r="A19" s="15" t="s">
        <v>12</v>
      </c>
      <c r="B19" s="68">
        <f>КАГ!B14</f>
        <v>9244</v>
      </c>
      <c r="C19" s="69"/>
      <c r="D19" s="69"/>
      <c r="E19" s="69"/>
      <c r="F19" s="69"/>
      <c r="G19" s="169" t="s">
        <v>404</v>
      </c>
      <c r="H19" s="184" t="str">
        <f>КАГ!H15</f>
        <v>15:12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410</v>
      </c>
      <c r="H20" s="185">
        <f>КАГ!H16</f>
        <v>7950.36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393</v>
      </c>
      <c r="H21" s="172">
        <f>КАГ!H17</f>
        <v>15.105684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0.24263888888888888</v>
      </c>
    </row>
    <row r="23" spans="1:8" ht="14.45" customHeight="1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520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398</v>
      </c>
      <c r="B40" s="182" t="s">
        <v>406</v>
      </c>
      <c r="C40" s="121"/>
      <c r="D40" s="237" t="s">
        <v>405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406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375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3" sqref="D23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45027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Назаров С.В.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20173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68</v>
      </c>
    </row>
    <row r="7" spans="1:4">
      <c r="A7" s="38"/>
      <c r="C7" s="102" t="s">
        <v>12</v>
      </c>
      <c r="D7" s="104">
        <f>КАГ!$B$14</f>
        <v>9244</v>
      </c>
    </row>
    <row r="8" spans="1:4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45</v>
      </c>
      <c r="C9" s="106" t="s">
        <v>106</v>
      </c>
      <c r="D9" s="104" t="str">
        <f>КАГ!$B$16</f>
        <v>ОКС с ↑ ST</v>
      </c>
    </row>
    <row r="10" spans="1:4">
      <c r="A10" s="200"/>
      <c r="B10" s="31"/>
      <c r="C10" s="153" t="s">
        <v>13</v>
      </c>
      <c r="D10" s="154">
        <f>КАГ!$B$8</f>
        <v>45027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380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331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379</v>
      </c>
      <c r="C16" s="137" t="s">
        <v>518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403</v>
      </c>
      <c r="C17" s="137" t="s">
        <v>517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471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482</v>
      </c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9" t="s">
        <v>324</v>
      </c>
      <c r="C20" s="137" t="s">
        <v>483</v>
      </c>
      <c r="D20" s="142">
        <v>1</v>
      </c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381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372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495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494</v>
      </c>
      <c r="G3" s="3" t="s">
        <v>495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495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409</v>
      </c>
      <c r="F5" t="s">
        <v>131</v>
      </c>
      <c r="G5" s="3" t="s">
        <v>495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495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495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495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495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496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494</v>
      </c>
      <c r="G13" s="3" t="s">
        <v>496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496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496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497</v>
      </c>
      <c r="V17" t="s">
        <v>402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512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509</v>
      </c>
      <c r="AN1" s="2" t="s">
        <v>503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0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JR 4.0</v>
      </c>
      <c r="T2" s="116" t="str">
        <f>IFERROR(INDEX(Расходка[Наименование расходного материала],MATCH(Расходка[№],Поиск_расходки[Индекс3],0)),"")</f>
        <v>Fielder</v>
      </c>
      <c r="U2" s="116" t="str">
        <f>IFERROR(INDEX(Расходка[Наименование расходного материала],MATCH(Расходка[№],Поиск_расходки[Индекс4],0)),"")</f>
        <v>Колибри</v>
      </c>
      <c r="V2" s="116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2" s="116" t="str">
        <f>IFERROR(INDEX(Расходка[Наименование расходного материала],MATCH(Расходка[№],Поиск_расходки[Индекс6],0)),"")</f>
        <v>DES, Resolute Integtity</v>
      </c>
      <c r="X2" s="116" t="str">
        <f>IFERROR(INDEX(Расходка[Наименование расходного материала],MATCH(Расходка[№],Поиск_расходки[Индекс7],0)),"")</f>
        <v>DES, Resolute Integtity</v>
      </c>
      <c r="Y2" s="116" t="str">
        <f>IFERROR(INDEX(Расходка[Наименование расходного материала],MATCH(Расходка[№],Поиск_расходки[Индекс8],0)),"")</f>
        <v>DES, Resolute Integtity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411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505</v>
      </c>
      <c r="AP2" s="130"/>
    </row>
    <row r="3" spans="1:42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0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>Fielder XT-A</v>
      </c>
      <c r="U3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/>
      </c>
      <c r="Y3" s="116" t="str">
        <f>IFERROR(INDEX(Расходка[Наименование расходного материала],MATCH(Расходка[№],Поиск_расходки[Индекс8],0)),"")</f>
        <v/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412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498</v>
      </c>
      <c r="AO3" t="s">
        <v>506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0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Fielder XT-R</v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/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413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511</v>
      </c>
      <c r="AO4" t="s">
        <v>508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0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/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414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507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0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/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415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510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0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/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416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504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0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/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417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0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/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418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1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0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/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419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2</v>
      </c>
      <c r="I11" s="117">
        <f>IF(ISNUMBER(SEARCH('Карта учёта'!$B$17,Расходка[Наименование расходного материала])),MAX($I$1:I10)+1,0)</f>
        <v>1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0</v>
      </c>
      <c r="L11" s="117">
        <f>IF(ISNUMBER(SEARCH('Карта учёта'!$B$20,Расходка[Наименование расходного материала])),MAX($L$1:L10)+1,0)</f>
        <v>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/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420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0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/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421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0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/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422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0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/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501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0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/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423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0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/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424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0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/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425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0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/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426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0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/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427</v>
      </c>
      <c r="AI19" t="s">
        <v>301</v>
      </c>
    </row>
    <row r="20" spans="1:35">
      <c r="A20">
        <v>19</v>
      </c>
      <c r="B20" t="s">
        <v>3</v>
      </c>
      <c r="C20" t="s">
        <v>322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0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/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428</v>
      </c>
      <c r="AI20" t="s">
        <v>308</v>
      </c>
    </row>
    <row r="21" spans="1:35">
      <c r="A21">
        <v>20</v>
      </c>
      <c r="B21" t="s">
        <v>3</v>
      </c>
      <c r="C21" t="s">
        <v>343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/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429</v>
      </c>
    </row>
    <row r="22" spans="1:35">
      <c r="A22">
        <v>21</v>
      </c>
      <c r="B22" t="s">
        <v>3</v>
      </c>
      <c r="C22" t="s">
        <v>315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1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0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/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430</v>
      </c>
    </row>
    <row r="23" spans="1:35">
      <c r="A23">
        <v>22</v>
      </c>
      <c r="B23" t="s">
        <v>3</v>
      </c>
      <c r="C23" t="s">
        <v>377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2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0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/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431</v>
      </c>
    </row>
    <row r="24" spans="1:35">
      <c r="A24">
        <v>23</v>
      </c>
      <c r="B24" t="s">
        <v>3</v>
      </c>
      <c r="C24" t="s">
        <v>378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3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0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/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432</v>
      </c>
    </row>
    <row r="25" spans="1:35">
      <c r="A25">
        <v>24</v>
      </c>
      <c r="B25" t="s">
        <v>3</v>
      </c>
      <c r="C25" s="1" t="s">
        <v>360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0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/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433</v>
      </c>
    </row>
    <row r="26" spans="1:35">
      <c r="A26">
        <v>25</v>
      </c>
      <c r="B26" t="s">
        <v>3</v>
      </c>
      <c r="C26" s="1" t="s">
        <v>373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0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/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434</v>
      </c>
    </row>
    <row r="27" spans="1:35">
      <c r="A27">
        <v>26</v>
      </c>
      <c r="B27" t="s">
        <v>3</v>
      </c>
      <c r="C27" s="1" t="s">
        <v>323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0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/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435</v>
      </c>
    </row>
    <row r="28" spans="1:35">
      <c r="A28">
        <v>27</v>
      </c>
      <c r="B28" t="s">
        <v>3</v>
      </c>
      <c r="C28" t="s">
        <v>319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0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/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436</v>
      </c>
    </row>
    <row r="29" spans="1:35">
      <c r="A29">
        <v>28</v>
      </c>
      <c r="B29" t="s">
        <v>3</v>
      </c>
      <c r="C29" t="s">
        <v>320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0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/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437</v>
      </c>
    </row>
    <row r="30" spans="1:35">
      <c r="A30">
        <v>29</v>
      </c>
      <c r="B30" t="s">
        <v>3</v>
      </c>
      <c r="C30" t="s">
        <v>321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0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/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499</v>
      </c>
    </row>
    <row r="31" spans="1:35">
      <c r="A31">
        <v>30</v>
      </c>
      <c r="B31" t="s">
        <v>3</v>
      </c>
      <c r="C31" t="s">
        <v>317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/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438</v>
      </c>
    </row>
    <row r="32" spans="1:35">
      <c r="A32">
        <v>31</v>
      </c>
      <c r="B32" t="s">
        <v>3</v>
      </c>
      <c r="C32" s="1" t="s">
        <v>354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0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/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439</v>
      </c>
    </row>
    <row r="33" spans="1:33">
      <c r="A33">
        <v>32</v>
      </c>
      <c r="B33" t="s">
        <v>3</v>
      </c>
      <c r="C33" s="1" t="s">
        <v>362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0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/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440</v>
      </c>
    </row>
    <row r="34" spans="1:33">
      <c r="A34">
        <v>33</v>
      </c>
      <c r="B34" t="s">
        <v>3</v>
      </c>
      <c r="C34" s="1" t="s">
        <v>361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0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/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441</v>
      </c>
    </row>
    <row r="35" spans="1:33">
      <c r="A35">
        <v>34</v>
      </c>
      <c r="B35" t="s">
        <v>3</v>
      </c>
      <c r="C35" t="s">
        <v>316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0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/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500</v>
      </c>
    </row>
    <row r="36" spans="1:33">
      <c r="A36">
        <v>35</v>
      </c>
      <c r="B36" t="s">
        <v>3</v>
      </c>
      <c r="C36" t="s">
        <v>382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0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/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442</v>
      </c>
    </row>
    <row r="37" spans="1:33">
      <c r="A37">
        <v>36</v>
      </c>
      <c r="B37" t="s">
        <v>3</v>
      </c>
      <c r="C37" s="1" t="s">
        <v>376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0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/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415</v>
      </c>
    </row>
    <row r="38" spans="1:33">
      <c r="A38">
        <v>37</v>
      </c>
      <c r="B38" t="s">
        <v>3</v>
      </c>
      <c r="C38" t="s">
        <v>318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0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/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502</v>
      </c>
    </row>
    <row r="39" spans="1:33">
      <c r="A39">
        <v>38</v>
      </c>
      <c r="B39" t="s">
        <v>3</v>
      </c>
      <c r="C39" t="s">
        <v>363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0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/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443</v>
      </c>
    </row>
    <row r="40" spans="1:33">
      <c r="A40">
        <v>39</v>
      </c>
      <c r="B40" t="s">
        <v>3</v>
      </c>
      <c r="C40" t="s">
        <v>364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0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/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444</v>
      </c>
    </row>
    <row r="41" spans="1:33">
      <c r="A41">
        <v>40</v>
      </c>
      <c r="B41" t="s">
        <v>3</v>
      </c>
      <c r="C41" t="s">
        <v>347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/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445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0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/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446</v>
      </c>
    </row>
    <row r="43" spans="1:33">
      <c r="A43">
        <v>42</v>
      </c>
      <c r="B43" t="s">
        <v>6</v>
      </c>
      <c r="C43" s="1" t="s">
        <v>278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0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/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419</v>
      </c>
    </row>
    <row r="44" spans="1:33">
      <c r="A44">
        <v>43</v>
      </c>
      <c r="B44" t="s">
        <v>6</v>
      </c>
      <c r="C44" s="161" t="s">
        <v>346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0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/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447</v>
      </c>
    </row>
    <row r="45" spans="1:33">
      <c r="A45">
        <v>44</v>
      </c>
      <c r="B45" t="s">
        <v>6</v>
      </c>
      <c r="C45" s="161" t="s">
        <v>345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0</v>
      </c>
      <c r="L45" s="117">
        <f>IF(ISNUMBER(SEARCH('Карта учёта'!$B$20,Расходка[Наименование расходного материала])),MAX($L$1:L44)+1,0)</f>
        <v>0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/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448</v>
      </c>
    </row>
    <row r="46" spans="1:33">
      <c r="A46">
        <v>45</v>
      </c>
      <c r="B46" t="s">
        <v>6</v>
      </c>
      <c r="C46" s="132" t="s">
        <v>324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1</v>
      </c>
      <c r="K46" s="117">
        <f>IF(ISNUMBER(SEARCH('Карта учёта'!$B$19,Расходка[Наименование расходного материала])),MAX($K$1:K45)+1,0)</f>
        <v>1</v>
      </c>
      <c r="L46" s="117">
        <f>IF(ISNUMBER(SEARCH('Карта учёта'!$B$20,Расходка[Наименование расходного материала])),MAX($L$1:L45)+1,0)</f>
        <v>1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/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449</v>
      </c>
    </row>
    <row r="47" spans="1:33">
      <c r="A47">
        <v>46</v>
      </c>
      <c r="B47" t="s">
        <v>6</v>
      </c>
      <c r="C47" t="s">
        <v>358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0</v>
      </c>
      <c r="L47" s="117">
        <f>IF(ISNUMBER(SEARCH('Карта учёта'!$B$20,Расходка[Наименование расходного материала])),MAX($L$1:L46)+1,0)</f>
        <v>0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/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450</v>
      </c>
    </row>
    <row r="48" spans="1:33">
      <c r="A48">
        <v>47</v>
      </c>
      <c r="B48" t="s">
        <v>6</v>
      </c>
      <c r="C48" s="165" t="s">
        <v>390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0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/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451</v>
      </c>
    </row>
    <row r="49" spans="1:33">
      <c r="A49">
        <v>48</v>
      </c>
      <c r="B49" t="s">
        <v>6</v>
      </c>
      <c r="C49" t="s">
        <v>389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0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/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452</v>
      </c>
    </row>
    <row r="50" spans="1:33">
      <c r="A50">
        <v>49</v>
      </c>
      <c r="B50" t="s">
        <v>95</v>
      </c>
      <c r="C50" s="1" t="s">
        <v>325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0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/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453</v>
      </c>
    </row>
    <row r="51" spans="1:33">
      <c r="A51">
        <v>50</v>
      </c>
      <c r="B51" t="s">
        <v>95</v>
      </c>
      <c r="C51" s="1" t="s">
        <v>344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/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454</v>
      </c>
    </row>
    <row r="52" spans="1:33">
      <c r="A52">
        <v>51</v>
      </c>
      <c r="B52" t="s">
        <v>4</v>
      </c>
      <c r="C52" t="s">
        <v>351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0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/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455</v>
      </c>
    </row>
    <row r="53" spans="1:33">
      <c r="A53">
        <v>52</v>
      </c>
      <c r="B53" t="s">
        <v>4</v>
      </c>
      <c r="C53" t="s">
        <v>352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0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/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456</v>
      </c>
    </row>
    <row r="54" spans="1:33">
      <c r="A54">
        <v>53</v>
      </c>
      <c r="B54" t="s">
        <v>4</v>
      </c>
      <c r="C54" t="s">
        <v>326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0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/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457</v>
      </c>
    </row>
    <row r="55" spans="1:33">
      <c r="A55">
        <v>54</v>
      </c>
      <c r="B55" t="s">
        <v>4</v>
      </c>
      <c r="C55" t="s">
        <v>327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0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/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458</v>
      </c>
    </row>
    <row r="56" spans="1:33">
      <c r="A56">
        <v>55</v>
      </c>
      <c r="B56" t="s">
        <v>4</v>
      </c>
      <c r="C56" t="s">
        <v>328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0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/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459</v>
      </c>
    </row>
    <row r="57" spans="1:33">
      <c r="A57">
        <v>56</v>
      </c>
      <c r="B57" t="s">
        <v>4</v>
      </c>
      <c r="C57" t="s">
        <v>329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0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/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460</v>
      </c>
    </row>
    <row r="58" spans="1:33">
      <c r="A58">
        <v>57</v>
      </c>
      <c r="B58" t="s">
        <v>4</v>
      </c>
      <c r="C58" t="s">
        <v>335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0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/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461</v>
      </c>
    </row>
    <row r="59" spans="1:33">
      <c r="A59">
        <v>58</v>
      </c>
      <c r="B59" t="s">
        <v>4</v>
      </c>
      <c r="C59" t="s">
        <v>330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0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/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462</v>
      </c>
    </row>
    <row r="60" spans="1:33">
      <c r="A60">
        <v>59</v>
      </c>
      <c r="B60" t="s">
        <v>4</v>
      </c>
      <c r="C60" t="s">
        <v>331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1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0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/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463</v>
      </c>
    </row>
    <row r="61" spans="1:33">
      <c r="A61">
        <v>60</v>
      </c>
      <c r="B61" t="s">
        <v>4</v>
      </c>
      <c r="C61" t="s">
        <v>341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/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424</v>
      </c>
    </row>
    <row r="62" spans="1:33">
      <c r="A62">
        <v>61</v>
      </c>
      <c r="B62" t="s">
        <v>4</v>
      </c>
      <c r="C62" t="s">
        <v>340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0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/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464</v>
      </c>
    </row>
    <row r="63" spans="1:33">
      <c r="A63">
        <v>62</v>
      </c>
      <c r="B63" t="s">
        <v>301</v>
      </c>
      <c r="C63" s="1" t="s">
        <v>332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0</v>
      </c>
      <c r="L63" s="117">
        <f>IF(ISNUMBER(SEARCH('Карта учёта'!$B$20,Расходка[Наименование расходного материала])),MAX($L$1:L62)+1,0)</f>
        <v>0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/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465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466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467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468</v>
      </c>
    </row>
    <row r="67" spans="5:33">
      <c r="AF67" s="4" t="s">
        <v>6</v>
      </c>
      <c r="AG67" s="4" t="s">
        <v>469</v>
      </c>
    </row>
    <row r="68" spans="5:33">
      <c r="AF68" s="4" t="s">
        <v>6</v>
      </c>
      <c r="AG68" s="4" t="s">
        <v>470</v>
      </c>
    </row>
    <row r="69" spans="5:33">
      <c r="AF69" s="4" t="s">
        <v>6</v>
      </c>
      <c r="AG69" s="4" t="s">
        <v>471</v>
      </c>
    </row>
    <row r="70" spans="5:33">
      <c r="AF70" s="4" t="s">
        <v>6</v>
      </c>
      <c r="AG70" s="4" t="s">
        <v>472</v>
      </c>
    </row>
    <row r="71" spans="5:33">
      <c r="AF71" s="4" t="s">
        <v>6</v>
      </c>
      <c r="AG71" s="4" t="s">
        <v>427</v>
      </c>
    </row>
    <row r="72" spans="5:33">
      <c r="AF72" s="4" t="s">
        <v>6</v>
      </c>
      <c r="AG72" s="4" t="s">
        <v>473</v>
      </c>
    </row>
    <row r="73" spans="5:33">
      <c r="AF73" s="4" t="s">
        <v>6</v>
      </c>
      <c r="AG73" s="4" t="s">
        <v>428</v>
      </c>
    </row>
    <row r="74" spans="5:33">
      <c r="AF74" s="4" t="s">
        <v>6</v>
      </c>
      <c r="AG74" s="4" t="s">
        <v>474</v>
      </c>
    </row>
    <row r="75" spans="5:33">
      <c r="AF75" s="4" t="s">
        <v>6</v>
      </c>
      <c r="AG75" s="4" t="s">
        <v>475</v>
      </c>
    </row>
    <row r="76" spans="5:33">
      <c r="AF76" s="4" t="s">
        <v>6</v>
      </c>
      <c r="AG76" s="4" t="s">
        <v>476</v>
      </c>
    </row>
    <row r="77" spans="5:33">
      <c r="AF77" s="4" t="s">
        <v>6</v>
      </c>
      <c r="AG77" s="4" t="s">
        <v>477</v>
      </c>
    </row>
    <row r="78" spans="5:33">
      <c r="AF78" s="4" t="s">
        <v>6</v>
      </c>
      <c r="AG78" s="4" t="s">
        <v>478</v>
      </c>
    </row>
    <row r="79" spans="5:33">
      <c r="AF79" s="4" t="s">
        <v>6</v>
      </c>
      <c r="AG79" s="4" t="s">
        <v>479</v>
      </c>
    </row>
    <row r="80" spans="5:33">
      <c r="AF80" s="4" t="s">
        <v>6</v>
      </c>
      <c r="AG80" s="4" t="s">
        <v>480</v>
      </c>
    </row>
    <row r="81" spans="32:33">
      <c r="AF81" s="4" t="s">
        <v>6</v>
      </c>
      <c r="AG81" s="4" t="s">
        <v>481</v>
      </c>
    </row>
    <row r="82" spans="32:33">
      <c r="AF82" s="4" t="s">
        <v>6</v>
      </c>
      <c r="AG82" s="4" t="s">
        <v>482</v>
      </c>
    </row>
    <row r="83" spans="32:33">
      <c r="AF83" s="4" t="s">
        <v>6</v>
      </c>
      <c r="AG83" s="4" t="s">
        <v>483</v>
      </c>
    </row>
    <row r="84" spans="32:33">
      <c r="AF84" s="4" t="s">
        <v>6</v>
      </c>
      <c r="AG84" s="4" t="s">
        <v>434</v>
      </c>
    </row>
    <row r="85" spans="32:33">
      <c r="AF85" s="4" t="s">
        <v>6</v>
      </c>
      <c r="AG85" s="4" t="s">
        <v>435</v>
      </c>
    </row>
    <row r="86" spans="32:33">
      <c r="AF86" s="4" t="s">
        <v>6</v>
      </c>
      <c r="AG86" s="4" t="s">
        <v>484</v>
      </c>
    </row>
    <row r="87" spans="32:33">
      <c r="AF87" s="4" t="s">
        <v>6</v>
      </c>
      <c r="AG87" s="4" t="s">
        <v>485</v>
      </c>
    </row>
    <row r="88" spans="32:33">
      <c r="AF88" s="4" t="s">
        <v>6</v>
      </c>
      <c r="AG88" s="4" t="s">
        <v>486</v>
      </c>
    </row>
    <row r="89" spans="32:33">
      <c r="AF89" s="4" t="s">
        <v>6</v>
      </c>
      <c r="AG89" s="4" t="s">
        <v>487</v>
      </c>
    </row>
    <row r="90" spans="32:33">
      <c r="AF90" s="4" t="s">
        <v>6</v>
      </c>
      <c r="AG90" s="4" t="s">
        <v>488</v>
      </c>
    </row>
    <row r="91" spans="32:33">
      <c r="AF91" s="4" t="s">
        <v>6</v>
      </c>
      <c r="AG91" s="4" t="s">
        <v>489</v>
      </c>
    </row>
    <row r="92" spans="32:33">
      <c r="AF92" s="4" t="s">
        <v>6</v>
      </c>
      <c r="AG92" s="4" t="s">
        <v>490</v>
      </c>
    </row>
    <row r="93" spans="32:33">
      <c r="AF93" s="4" t="s">
        <v>6</v>
      </c>
      <c r="AG93" s="4" t="s">
        <v>491</v>
      </c>
    </row>
    <row r="94" spans="32:33">
      <c r="AF94" s="4" t="s">
        <v>6</v>
      </c>
      <c r="AG94" s="4" t="s">
        <v>438</v>
      </c>
    </row>
    <row r="95" spans="32:33">
      <c r="AF95" s="4" t="s">
        <v>6</v>
      </c>
      <c r="AG95" s="4" t="s">
        <v>439</v>
      </c>
    </row>
    <row r="96" spans="32:33">
      <c r="AF96" s="4" t="s">
        <v>6</v>
      </c>
      <c r="AG96" s="4" t="s">
        <v>492</v>
      </c>
    </row>
    <row r="97" spans="32:33">
      <c r="AF97" s="4" t="s">
        <v>6</v>
      </c>
      <c r="AG97" s="4" t="s">
        <v>493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171</v>
      </c>
      <c r="B53" t="s">
        <v>144</v>
      </c>
    </row>
    <row r="54" spans="1:2">
      <c r="A54" t="s">
        <v>171</v>
      </c>
      <c r="B54" t="s">
        <v>147</v>
      </c>
    </row>
    <row r="55" spans="1:2">
      <c r="A55" t="s">
        <v>171</v>
      </c>
      <c r="B55" t="s">
        <v>150</v>
      </c>
    </row>
    <row r="56" spans="1:2">
      <c r="A56" t="s">
        <v>171</v>
      </c>
      <c r="B56" t="s">
        <v>153</v>
      </c>
    </row>
    <row r="57" spans="1:2">
      <c r="A57" t="s">
        <v>171</v>
      </c>
      <c r="B57" t="s">
        <v>156</v>
      </c>
    </row>
    <row r="58" spans="1:2">
      <c r="A58" t="s">
        <v>171</v>
      </c>
      <c r="B58" t="s">
        <v>159</v>
      </c>
    </row>
    <row r="59" spans="1:2">
      <c r="A59" t="s">
        <v>171</v>
      </c>
      <c r="B59" t="s">
        <v>164</v>
      </c>
    </row>
    <row r="60" spans="1:2">
      <c r="A60" t="s">
        <v>171</v>
      </c>
      <c r="B60" t="s">
        <v>275</v>
      </c>
    </row>
    <row r="61" spans="1:2">
      <c r="A61" t="s">
        <v>171</v>
      </c>
      <c r="B61" t="s">
        <v>166</v>
      </c>
    </row>
    <row r="62" spans="1:2">
      <c r="A62" t="s">
        <v>171</v>
      </c>
      <c r="B62" t="s">
        <v>167</v>
      </c>
    </row>
    <row r="63" spans="1:2">
      <c r="A63" t="s">
        <v>171</v>
      </c>
      <c r="B63" t="s">
        <v>168</v>
      </c>
    </row>
    <row r="64" spans="1:2">
      <c r="A64" t="s">
        <v>171</v>
      </c>
      <c r="B64" t="s">
        <v>169</v>
      </c>
    </row>
    <row r="65" spans="1:2">
      <c r="A65" t="s">
        <v>171</v>
      </c>
      <c r="B65" t="s">
        <v>141</v>
      </c>
    </row>
    <row r="66" spans="1:2">
      <c r="A66" t="s">
        <v>171</v>
      </c>
      <c r="B66" t="s">
        <v>185</v>
      </c>
    </row>
    <row r="67" spans="1:2">
      <c r="A67" t="s">
        <v>172</v>
      </c>
      <c r="B67" t="s">
        <v>342</v>
      </c>
    </row>
    <row r="68" spans="1:2">
      <c r="A68" t="s">
        <v>172</v>
      </c>
      <c r="B68" t="s">
        <v>143</v>
      </c>
    </row>
    <row r="69" spans="1:2">
      <c r="A69" t="s">
        <v>172</v>
      </c>
      <c r="B69" t="s">
        <v>369</v>
      </c>
    </row>
    <row r="70" spans="1:2">
      <c r="A70" t="s">
        <v>172</v>
      </c>
      <c r="B70" t="s">
        <v>146</v>
      </c>
    </row>
    <row r="71" spans="1:2">
      <c r="A71" t="s">
        <v>172</v>
      </c>
      <c r="B71" t="s">
        <v>140</v>
      </c>
    </row>
    <row r="72" spans="1:2">
      <c r="A72" t="s">
        <v>172</v>
      </c>
      <c r="B72" t="s">
        <v>149</v>
      </c>
    </row>
    <row r="73" spans="1:2">
      <c r="A73" t="s">
        <v>172</v>
      </c>
      <c r="B73" t="s">
        <v>152</v>
      </c>
    </row>
    <row r="74" spans="1:2">
      <c r="A74" t="s">
        <v>172</v>
      </c>
      <c r="B74" t="s">
        <v>155</v>
      </c>
    </row>
    <row r="75" spans="1:2">
      <c r="A75" t="s">
        <v>172</v>
      </c>
      <c r="B75" t="s">
        <v>158</v>
      </c>
    </row>
    <row r="76" spans="1:2">
      <c r="A76" t="s">
        <v>172</v>
      </c>
      <c r="B76" t="s">
        <v>161</v>
      </c>
    </row>
    <row r="77" spans="1:2">
      <c r="A77" t="s">
        <v>172</v>
      </c>
      <c r="B77" t="s">
        <v>163</v>
      </c>
    </row>
    <row r="78" spans="1:2">
      <c r="A78" t="s">
        <v>184</v>
      </c>
      <c r="B78" t="s">
        <v>142</v>
      </c>
    </row>
    <row r="79" spans="1:2">
      <c r="A79" t="s">
        <v>184</v>
      </c>
      <c r="B79" t="s">
        <v>274</v>
      </c>
    </row>
    <row r="80" spans="1:2">
      <c r="A80" t="s">
        <v>184</v>
      </c>
      <c r="B80" t="s">
        <v>145</v>
      </c>
    </row>
    <row r="81" spans="1:2">
      <c r="A81" t="s">
        <v>184</v>
      </c>
      <c r="B81" t="s">
        <v>148</v>
      </c>
    </row>
    <row r="82" spans="1:2">
      <c r="A82" t="s">
        <v>184</v>
      </c>
      <c r="B82" t="s">
        <v>151</v>
      </c>
    </row>
    <row r="83" spans="1:2">
      <c r="A83" t="s">
        <v>184</v>
      </c>
      <c r="B83" t="s">
        <v>154</v>
      </c>
    </row>
    <row r="84" spans="1:2">
      <c r="A84" t="s">
        <v>184</v>
      </c>
      <c r="B84" t="s">
        <v>160</v>
      </c>
    </row>
    <row r="85" spans="1:2">
      <c r="A85" t="s">
        <v>184</v>
      </c>
      <c r="B85" t="s">
        <v>157</v>
      </c>
    </row>
    <row r="86" spans="1:2">
      <c r="A86" t="s">
        <v>184</v>
      </c>
      <c r="B86" t="s">
        <v>162</v>
      </c>
    </row>
    <row r="87" spans="1:2">
      <c r="A87" t="s">
        <v>184</v>
      </c>
      <c r="B87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386</v>
      </c>
    </row>
    <row r="2" spans="1:1">
      <c r="A2" t="s">
        <v>383</v>
      </c>
    </row>
    <row r="3" spans="1:1">
      <c r="A3" t="s">
        <v>387</v>
      </c>
    </row>
    <row r="4" spans="1:1">
      <c r="A4" t="s">
        <v>388</v>
      </c>
    </row>
    <row r="5" spans="1:1">
      <c r="A5" t="s">
        <v>384</v>
      </c>
    </row>
    <row r="6" spans="1:1">
      <c r="A6" t="s">
        <v>385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2023-04-11T04:40:09Z</cp:lastPrinted>
  <dcterms:created xsi:type="dcterms:W3CDTF">2015-06-05T18:19:34Z</dcterms:created>
  <dcterms:modified xsi:type="dcterms:W3CDTF">2023-04-11T04:45:48Z</dcterms:modified>
</cp:coreProperties>
</file>