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45" windowWidth="20730" windowHeight="1170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4" i="1" s="1"/>
  <c r="M15" i="1"/>
  <c r="M16" i="1" s="1"/>
  <c r="M17" i="1" s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F16" i="1" l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53" i="1"/>
  <c r="S52" i="1"/>
  <c r="S51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0" i="1" l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<sst xmlns="http://schemas.openxmlformats.org/spreadsheetml/2006/main" count="860" uniqueCount="524">
  <si>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</si>
  <si>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</si>
  <si>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</si>
  <si>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</si>
  <si>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</si>
  <si>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</si>
  <si>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</si>
  <si>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</si>
  <si>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</si>
  <si>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</si>
  <si>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</si>
  <si>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</si>
  <si>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</si>
  <si>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</si>
  <si>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</si>
  <si>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</si>
  <si>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</si>
  <si>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</si>
  <si>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</si>
  <si>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</si>
  <si>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</si>
  <si>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</si>
  <si>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</si>
  <si>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</si>
  <si>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</si>
  <si>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</si>
  <si>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</si>
  <si>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</si>
  <si>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</si>
  <si>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</si>
  <si>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</si>
  <si>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</si>
  <si>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</si>
  <si>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</si>
  <si>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</si>
  <si>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</si>
  <si>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</si>
  <si>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</si>
  <si>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</si>
  <si>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</si>
  <si>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</si>
  <si>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</si>
  <si>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</si>
  <si>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</si>
  <si>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</si>
  <si>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</si>
  <si>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</si>
  <si>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</si>
  <si>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</si>
  <si>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</si>
  <si>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</si>
  <si>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</si>
  <si>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</si>
  <si>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</si>
  <si>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</si>
  <si>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</si>
  <si>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</si>
  <si>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</si>
  <si>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</si>
  <si>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</si>
  <si>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</si>
  <si>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</si>
  <si>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</si>
  <si>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</si>
  <si>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</si>
  <si>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</si>
  <si>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</si>
  <si>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</si>
  <si>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</si>
  <si>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</si>
  <si>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</si>
  <si>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</si>
  <si>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</si>
  <si>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</si>
  <si>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</si>
  <si>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</si>
  <si>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</si>
  <si>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</si>
  <si>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</si>
  <si>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</si>
  <si>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</si>
  <si>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</si>
  <si>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</si>
  <si>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</si>
  <si>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</si>
  <si>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</si>
  <si>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</si>
  <si>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</si>
  <si>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</si>
  <si>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</si>
  <si>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</si>
  <si>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</si>
  <si>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</si>
  <si>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</si>
  <si>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</si>
  <si>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</si>
  <si>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</si>
  <si>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</si>
  <si>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</si>
  <si>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</si>
  <si>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</si>
  <si>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</si>
  <si>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</si>
  <si>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</si>
  <si>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</si>
  <si>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</si>
  <si>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</si>
  <si>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</si>
  <si>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</si>
  <si>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</si>
  <si>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</si>
  <si>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</si>
  <si>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</si>
  <si>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</si>
  <si>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</si>
  <si>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</si>
  <si>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</si>
  <si>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</si>
  <si>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</si>
  <si>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</si>
  <si>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</si>
  <si>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</si>
  <si>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</si>
  <si>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</si>
  <si>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</si>
  <si>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</si>
  <si>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</si>
  <si>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</si>
  <si>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</si>
  <si>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</si>
  <si>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</si>
  <si>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</si>
  <si>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</si>
  <si>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</si>
  <si>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</si>
  <si>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</si>
  <si>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</si>
  <si>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</si>
  <si>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</si>
  <si>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</si>
  <si>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</si>
  <si>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</si>
  <si>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</si>
  <si>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</si>
  <si>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</si>
  <si>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</si>
  <si>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</si>
  <si>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</si>
  <si>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</si>
  <si>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</si>
  <si>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</si>
  <si>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</si>
  <si>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</si>
  <si>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</si>
  <si>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</si>
  <si>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</si>
  <si>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</si>
  <si>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</si>
  <si>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</si>
  <si>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</si>
  <si>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</si>
  <si>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</si>
  <si>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</si>
  <si>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</si>
  <si>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</si>
  <si>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</si>
  <si>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</si>
  <si>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</si>
  <si>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</si>
  <si>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</si>
  <si>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</si>
  <si>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</si>
  <si>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</si>
  <si>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</si>
  <si>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</si>
  <si>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</si>
  <si>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</si>
  <si>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</si>
  <si>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</si>
  <si>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</si>
  <si>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</si>
  <si>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</si>
  <si>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</si>
  <si>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</si>
  <si>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</si>
  <si>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</si>
  <si>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</si>
  <si>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</si>
  <si>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</si>
  <si>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</si>
  <si>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</si>
  <si>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</si>
  <si>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</si>
  <si>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</si>
  <si>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</si>
  <si>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</si>
  <si>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</si>
  <si>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</si>
  <si>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</si>
  <si>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</si>
  <si>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</si>
  <si>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</si>
  <si>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</si>
  <si>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</si>
  <si>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</si>
  <si>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</si>
  <si>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</si>
  <si>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</si>
  <si>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</si>
  <si>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</si>
  <si>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</si>
  <si>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</si>
  <si>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</si>
  <si>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</si>
  <si>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</si>
  <si>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</si>
  <si>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</si>
  <si>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</si>
  <si>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</si>
  <si>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</si>
  <si>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</si>
  <si>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</si>
  <si>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</si>
  <si>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</si>
  <si>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</si>
  <si>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</si>
  <si>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</si>
  <si>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</si>
  <si>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</si>
  <si>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</si>
  <si>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</si>
  <si>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</si>
  <si>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</si>
  <si>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</si>
  <si>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</si>
  <si>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</si>
  <si>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</si>
  <si>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</si>
  <si>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</si>
  <si>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</si>
  <si>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</si>
  <si>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</si>
  <si>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</si>
  <si>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</si>
  <si>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</si>
  <si>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</si>
  <si>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</si>
  <si>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</si>
  <si>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</si>
  <si>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</si>
  <si>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</si>
  <si>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</si>
  <si>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</si>
  <si>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</si>
  <si>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</si>
  <si>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</si>
  <si>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</si>
  <si>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</si>
  <si>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</si>
  <si>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</si>
  <si>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</si>
  <si>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</si>
  <si>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</si>
  <si>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</si>
  <si>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</si>
  <si>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</si>
  <si>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</si>
  <si>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</si>
  <si>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</si>
  <si>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</si>
  <si>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</si>
  <si>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</si>
  <si>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</si>
  <si>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</si>
  <si>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</si>
  <si>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</si>
  <si>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</si>
  <si>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</si>
  <si>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</si>
  <si>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</si>
  <si>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</si>
  <si>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</si>
  <si>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</si>
  <si>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</si>
  <si>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</si>
  <si>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</si>
  <si>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</si>
  <si>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</si>
  <si>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</si>
  <si>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</si>
  <si>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</si>
  <si>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</si>
  <si>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</si>
  <si>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</si>
  <si>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</si>
  <si>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</si>
  <si>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</si>
  <si>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</si>
  <si>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</si>
  <si>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</si>
  <si>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</si>
  <si>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</si>
  <si>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</si>
  <si>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</si>
  <si>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</si>
  <si>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</si>
  <si>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</si>
  <si>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</si>
  <si>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</si>
  <si>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</si>
  <si>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</si>
  <si>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</si>
  <si>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</si>
  <si>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</si>
  <si>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</si>
  <si>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</si>
  <si>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</si>
  <si>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</si>
  <si>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</si>
  <si>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</si>
  <si>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</si>
  <si>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</si>
  <si>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</si>
  <si>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</si>
  <si>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</si>
  <si>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</si>
  <si>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</si>
  <si>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</si>
  <si>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</si>
  <si>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</si>
  <si>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</si>
  <si>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</si>
  <si>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</si>
  <si>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</si>
  <si>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</si>
  <si>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</si>
  <si>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</si>
  <si>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</si>
  <si>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</si>
  <si>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</si>
  <si>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</si>
  <si>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</si>
  <si>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</si>
  <si>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</si>
  <si>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</si>
  <si>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</si>
  <si>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</si>
  <si>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</si>
  <si>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</si>
  <si>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</si>
  <si>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</si>
  <si>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</si>
  <si>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</si>
  <si>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</si>
  <si>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</si>
  <si>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</si>
  <si>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</si>
  <si>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</si>
  <si>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</si>
  <si>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</si>
  <si>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</si>
  <si>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</si>
  <si>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</si>
  <si>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</si>
  <si>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</si>
  <si>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</si>
  <si>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</si>
  <si>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</si>
  <si>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</si>
  <si>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</si>
  <si>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</si>
  <si>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</si>
  <si>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</si>
  <si>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</si>
  <si>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</si>
  <si>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</si>
  <si>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</si>
  <si>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</si>
  <si>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</si>
  <si>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</si>
  <si>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</si>
  <si>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</si>
  <si>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</si>
  <si>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</si>
  <si>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</si>
  <si>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</si>
  <si>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</si>
  <si>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</si>
  <si>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</si>
  <si>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</si>
  <si>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</si>
  <si>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</si>
  <si>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</si>
  <si>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</si>
  <si>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</si>
  <si>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</si>
  <si>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</si>
  <si>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</si>
  <si>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</si>
  <si>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</si>
  <si>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</si>
  <si>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</si>
  <si>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</si>
  <si>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</si>
  <si>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</si>
  <si>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150 ml</t>
  </si>
  <si>
    <t>лучевой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</si>
  <si>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</si>
  <si>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</si>
  <si>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</si>
  <si>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</si>
  <si>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</si>
  <si>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</si>
  <si>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</si>
  <si>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</si>
  <si>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</si>
  <si>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</si>
  <si>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</si>
  <si>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</si>
  <si>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</si>
  <si>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</si>
  <si>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</si>
  <si>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</si>
  <si>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</si>
  <si>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</si>
  <si>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</si>
  <si>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</si>
  <si>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</si>
  <si>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</si>
  <si>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</si>
  <si>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</si>
  <si>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</si>
  <si>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</si>
  <si>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</si>
  <si>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</si>
  <si>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</si>
  <si>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</si>
  <si>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</si>
  <si>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</si>
  <si>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</si>
  <si>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</si>
  <si>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</si>
  <si>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</si>
  <si>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</si>
  <si>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</si>
  <si>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</si>
  <si>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</si>
  <si>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</si>
  <si>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</si>
  <si>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</si>
  <si>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</si>
  <si>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</si>
  <si>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</si>
  <si>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</si>
  <si>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</si>
  <si>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</si>
  <si>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</si>
  <si>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</si>
  <si>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</si>
  <si>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</si>
  <si>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</si>
  <si>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</si>
  <si>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</si>
  <si>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</si>
  <si>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</si>
  <si>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</si>
  <si>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</si>
  <si>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</si>
  <si>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</si>
  <si>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</si>
  <si>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</si>
  <si>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</si>
  <si>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</si>
  <si>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</si>
  <si>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</si>
  <si>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</si>
  <si>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</si>
  <si>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</si>
  <si>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</si>
  <si>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</si>
  <si>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</si>
  <si>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</si>
  <si>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</si>
  <si>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</si>
  <si>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</si>
  <si>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</si>
  <si>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</si>
  <si>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</si>
  <si>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</si>
  <si>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</si>
  <si>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</si>
  <si>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</si>
  <si>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</si>
  <si>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</si>
  <si>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</si>
  <si>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</si>
  <si>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</si>
  <si>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</si>
  <si>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</si>
  <si>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</si>
  <si>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</si>
  <si>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</si>
  <si>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</si>
  <si>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</si>
  <si>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</si>
  <si>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</si>
  <si>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</si>
  <si>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</si>
  <si>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</si>
  <si>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</si>
  <si>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</si>
  <si>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</si>
  <si>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</si>
  <si>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Охлопкова Е.Я.</t>
  </si>
  <si>
    <t>11:34</t>
  </si>
  <si>
    <t>2,25 - 26</t>
  </si>
  <si>
    <t xml:space="preserve">И/О заведующего отделения: А.В. Воронков </t>
  </si>
  <si>
    <t>кальциноз, эксцентричный стеноз устья до 50%, стеноз  тела ствола ЛКА 30%/</t>
  </si>
  <si>
    <t xml:space="preserve">на границе проксимального  и дистального сегмента стеноз 70%, стеноз проксимальной трети ВТК 40%. Антеградный кровоток TIMI  III.   </t>
  </si>
  <si>
    <t xml:space="preserve">стеноз устья с переходом на проксимальный сегмента 30%. Кальциноз проксимального и среднего сегмента. Стенозы пркосимального сегмента 70%, диффузный субтотальный стеноз среднего сегмента, диффузный стеноз дистального сегмента до 50%. TTG1. Антеградный кровоток по ПНА и ДВ ближе к TIMI II. </t>
  </si>
  <si>
    <t xml:space="preserve">эксцентричный стеноз проксимального сегмента до 50%, стенозы среднего и дистального сегментов 30%, стеноз средней трети ЗБВ 50%.  Антеградный кровоток TIMI III. </t>
  </si>
  <si>
    <t xml:space="preserve">С учётом клинических данных совместно с деж.кардиологом принято решение в пользу реваскуляризации бассейна ПНА. </t>
  </si>
  <si>
    <t>50 ml</t>
  </si>
  <si>
    <t>Устье ствола ЛКА катетеризировано проводниковым катетером Launcher JL 3,5 6Fr. Коронарный проводник Fielder заведен в дистальный сегмент ПНА. БК Колибри 2.0-15 выполнена предилатация стенозов проксимального и среднего сегментов ПНА.  В зону среднего сегмента последовательно имплантированы имплантированы DES, Resolute Integtity 2.25-26 и DES NanoMed 2,5-32, давлением 12 атм. В зону проксимального сегмента имплантирован имплантирован DES, Resolute Integtity 3.0-15, давлением 14 атм.    На контрольных съемках стенты раскрыты удовлетворительно, признаков диссекций, тромбоза нет. Антеградный кровоток в ПНА восстановлнен до TIMI III. Ангиографический удовлетворительный. Пациентка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</si>
</sst>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8" totalsRowShown="0">
  <autoFilter ref="A20:B88"/>
  <sortState ref="A21:B88">
    <sortCondition ref="A20:A88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2" zoomScaleNormal="100" zoomScaleSheetLayoutView="100" zoomScalePageLayoutView="90" workbookViewId="0">
      <selection activeCell="B51" sqref="B5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 t="s">
        <v>213</v>
      </c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45023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0.83333333333333337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0.84027777777777779</v>
      </c>
      <c r="C10" s="55"/>
      <c r="D10" s="96" t="s">
        <v>173</v>
      </c>
      <c r="E10" s="94"/>
      <c r="F10" s="94"/>
      <c r="G10" s="24" t="s">
        <v>169</v>
      </c>
      <c r="H10" s="26"/>
    </row>
    <row r="11" spans="1:8" ht="18" thickTop="1" thickBot="1">
      <c r="A11" s="89" t="s">
        <v>192</v>
      </c>
      <c r="B11" s="90" t="s">
        <v>513</v>
      </c>
      <c r="C11" s="8"/>
      <c r="D11" s="96" t="s">
        <v>170</v>
      </c>
      <c r="E11" s="94"/>
      <c r="F11" s="94"/>
      <c r="G11" s="24" t="s">
        <v>254</v>
      </c>
      <c r="H11" s="26"/>
    </row>
    <row r="12" spans="1:8" ht="16.5" thickTop="1">
      <c r="A12" s="81" t="s">
        <v>8</v>
      </c>
      <c r="B12" s="82">
        <v>14265</v>
      </c>
      <c r="C12" s="12"/>
      <c r="D12" s="96" t="s">
        <v>303</v>
      </c>
      <c r="E12" s="94"/>
      <c r="F12" s="94"/>
      <c r="G12" s="24" t="s">
        <v>177</v>
      </c>
      <c r="H12" s="26"/>
    </row>
    <row r="13" spans="1:8" ht="15.75">
      <c r="A13" s="15" t="s">
        <v>10</v>
      </c>
      <c r="B13" s="30">
        <f>DATEDIF(B12,B8,"y")</f>
        <v>84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9014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514</v>
      </c>
    </row>
    <row r="16" spans="1:8" ht="15.6" customHeight="1">
      <c r="A16" s="15" t="s">
        <v>106</v>
      </c>
      <c r="B16" s="19" t="s">
        <v>493</v>
      </c>
      <c r="D16" s="36"/>
      <c r="E16" s="36"/>
      <c r="F16" s="36"/>
      <c r="G16" s="170" t="s">
        <v>409</v>
      </c>
      <c r="H16" s="168">
        <v>5396.94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10.254185999999999</v>
      </c>
    </row>
    <row r="18" spans="1:8" ht="14.45" customHeight="1">
      <c r="A18" s="57" t="s">
        <v>188</v>
      </c>
      <c r="B18" s="87" t="s">
        <v>407</v>
      </c>
      <c r="D18" s="28" t="s">
        <v>210</v>
      </c>
      <c r="E18" s="28"/>
      <c r="F18" s="28"/>
      <c r="G18" s="85" t="s">
        <v>189</v>
      </c>
      <c r="H18" s="86" t="s">
        <v>406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2" t="s">
        <v>517</v>
      </c>
      <c r="C20" s="213"/>
      <c r="D20" s="213"/>
      <c r="E20" s="213"/>
      <c r="F20" s="213"/>
      <c r="G20" s="213"/>
      <c r="H20" s="214"/>
    </row>
    <row r="21" spans="1:8">
      <c r="A21" s="58"/>
      <c r="B21" s="215"/>
      <c r="C21" s="215"/>
      <c r="D21" s="215"/>
      <c r="E21" s="215"/>
      <c r="F21" s="215"/>
      <c r="G21" s="215"/>
      <c r="H21" s="216"/>
    </row>
    <row r="22" spans="1:8" ht="15.6" customHeight="1">
      <c r="A22" s="59" t="s">
        <v>271</v>
      </c>
      <c r="B22" s="217" t="s">
        <v>519</v>
      </c>
      <c r="C22" s="217"/>
      <c r="D22" s="217"/>
      <c r="E22" s="217"/>
      <c r="F22" s="217"/>
      <c r="G22" s="217"/>
      <c r="H22" s="218"/>
    </row>
    <row r="23" spans="1:8" ht="14.45" customHeight="1">
      <c r="A23" s="38"/>
      <c r="B23" s="219"/>
      <c r="C23" s="219"/>
      <c r="D23" s="219"/>
      <c r="E23" s="219"/>
      <c r="F23" s="219"/>
      <c r="G23" s="219"/>
      <c r="H23" s="220"/>
    </row>
    <row r="24" spans="1:8" ht="14.45" customHeight="1">
      <c r="A24" s="60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38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40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59" t="s">
        <v>272</v>
      </c>
      <c r="B27" s="217" t="s">
        <v>518</v>
      </c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273</v>
      </c>
      <c r="B32" s="217" t="s">
        <v>520</v>
      </c>
      <c r="C32" s="217"/>
      <c r="D32" s="217"/>
      <c r="E32" s="217"/>
      <c r="F32" s="217"/>
      <c r="G32" s="217"/>
      <c r="H32" s="218"/>
    </row>
    <row r="33" spans="1:8" ht="14.45" customHeight="1">
      <c r="A33" s="38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38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38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38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/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521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522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Normal="100" zoomScaleSheetLayoutView="100" zoomScalePageLayoutView="90" workbookViewId="0">
      <selection activeCell="P12" sqref="P1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 t="s">
        <v>208</v>
      </c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2" t="s">
        <v>221</v>
      </c>
      <c r="D8" s="232"/>
      <c r="E8" s="232"/>
      <c r="F8" s="194">
        <v>3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2"/>
      <c r="D9" s="232"/>
      <c r="E9" s="232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93"/>
      <c r="C10" s="236"/>
      <c r="D10" s="236"/>
      <c r="E10" s="236"/>
      <c r="F10" s="198"/>
      <c r="G10" s="119"/>
      <c r="H10" s="39"/>
    </row>
    <row r="11" spans="1:8">
      <c r="A11" s="196"/>
      <c r="B11" s="201"/>
      <c r="C11" s="197">
        <f>SUM(F8:F10)</f>
        <v>3</v>
      </c>
      <c r="H11" s="39"/>
    </row>
    <row r="12" spans="1:8" ht="18.75">
      <c r="A12" s="75" t="s">
        <v>191</v>
      </c>
      <c r="B12" s="20">
        <f>КАГ!B8</f>
        <v>45023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0.84027777777777779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0.88194444444444453</v>
      </c>
      <c r="C14" s="12"/>
      <c r="D14" s="96" t="s">
        <v>173</v>
      </c>
      <c r="E14" s="94"/>
      <c r="F14" s="94"/>
      <c r="G14" s="80" t="str">
        <f>КАГ!G10</f>
        <v>Трунова А.С.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4.1666666666666741E-2</v>
      </c>
      <c r="D15" s="96" t="s">
        <v>170</v>
      </c>
      <c r="E15" s="94"/>
      <c r="F15" s="94"/>
      <c r="G15" s="80" t="str">
        <f>КАГ!G11</f>
        <v>Молотков А.В.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Охлопкова Е.Я.</v>
      </c>
      <c r="D16" s="96" t="s">
        <v>303</v>
      </c>
      <c r="E16" s="94"/>
      <c r="F16" s="94"/>
      <c r="G16" s="80" t="str">
        <f>КАГ!G12</f>
        <v>Мишина Е.А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14265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84</v>
      </c>
      <c r="H18" s="39"/>
    </row>
    <row r="19" spans="1:8" ht="14.45" customHeight="1">
      <c r="A19" s="15" t="s">
        <v>12</v>
      </c>
      <c r="B19" s="68">
        <f>КАГ!B14</f>
        <v>9014</v>
      </c>
      <c r="C19" s="69"/>
      <c r="D19" s="69"/>
      <c r="E19" s="69"/>
      <c r="F19" s="69"/>
      <c r="G19" s="169" t="s">
        <v>402</v>
      </c>
      <c r="H19" s="184" t="str">
        <f>КАГ!H15</f>
        <v>11:34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409</v>
      </c>
      <c r="H20" s="185">
        <f>КАГ!H16</f>
        <v>5396.94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391</v>
      </c>
      <c r="H21" s="172">
        <f>КАГ!H17</f>
        <v>10.254185999999999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IFERROR(SUM(IF($B$21=Вмешательства!F3,SUM(КАГ!$B$9+0.01),"")),"")</f>
        <v>0.84333333333333338</v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0" t="s">
        <v>523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404</v>
      </c>
      <c r="C40" s="121"/>
      <c r="D40" s="237" t="s">
        <v>403</v>
      </c>
      <c r="E40" s="238"/>
      <c r="F40" s="238"/>
      <c r="G40" s="238"/>
      <c r="H40" s="239"/>
    </row>
    <row r="41" spans="1:12" ht="14.45" customHeight="1">
      <c r="A41" s="32"/>
      <c r="B41" s="28"/>
      <c r="C41" s="121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1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1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1"/>
      <c r="D44" s="238"/>
      <c r="E44" s="238"/>
      <c r="F44" s="238"/>
      <c r="G44" s="238"/>
      <c r="H44" s="239"/>
      <c r="L44" s="164"/>
    </row>
    <row r="45" spans="1:12" ht="14.45" customHeight="1">
      <c r="A45" s="32"/>
      <c r="B45" s="28"/>
      <c r="C45" s="121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1"/>
      <c r="D46" s="238"/>
      <c r="E46" s="238"/>
      <c r="F46" s="238"/>
      <c r="G46" s="238"/>
      <c r="H46" s="239"/>
    </row>
    <row r="47" spans="1:12" ht="14.45" customHeight="1">
      <c r="A47" s="38"/>
      <c r="C47" s="121"/>
      <c r="D47" s="238"/>
      <c r="E47" s="238"/>
      <c r="F47" s="238"/>
      <c r="G47" s="238"/>
      <c r="H47" s="239"/>
    </row>
    <row r="48" spans="1:12" ht="14.45" customHeight="1">
      <c r="A48" s="38"/>
      <c r="C48" s="121"/>
      <c r="D48" s="238"/>
      <c r="E48" s="238"/>
      <c r="F48" s="238"/>
      <c r="G48" s="238"/>
      <c r="H48" s="239"/>
    </row>
    <row r="49" spans="1:8" ht="14.45" customHeight="1">
      <c r="A49" s="38"/>
      <c r="C49" s="121"/>
      <c r="D49" s="238"/>
      <c r="E49" s="238"/>
      <c r="F49" s="238"/>
      <c r="G49" s="238"/>
      <c r="H49" s="239"/>
    </row>
    <row r="50" spans="1:8">
      <c r="A50" s="62" t="s">
        <v>199</v>
      </c>
      <c r="B50" s="63" t="s">
        <v>405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3" t="s">
        <v>375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H14" sqref="H14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8.75">
      <c r="A2" s="97" t="s">
        <v>98</v>
      </c>
      <c r="B2" s="98">
        <f>$D$10</f>
        <v>45023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15.75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Охлопкова Е.Я.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14265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84</v>
      </c>
    </row>
    <row r="7" spans="1:4">
      <c r="A7" s="38"/>
      <c r="C7" s="102" t="s">
        <v>12</v>
      </c>
      <c r="D7" s="104">
        <f>КАГ!$B$14</f>
        <v>9014</v>
      </c>
    </row>
    <row r="8" spans="1:4">
      <c r="A8" s="199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45</v>
      </c>
      <c r="C9" s="106" t="s">
        <v>106</v>
      </c>
      <c r="D9" s="104" t="str">
        <f>КАГ!$B$16</f>
        <v>ОКС с ↑ ST</v>
      </c>
    </row>
    <row r="10" spans="1:4">
      <c r="A10" s="200"/>
      <c r="B10" s="31"/>
      <c r="C10" s="153" t="s">
        <v>13</v>
      </c>
      <c r="D10" s="154">
        <f>КАГ!$B$8</f>
        <v>45023</v>
      </c>
    </row>
    <row r="11" spans="1:4">
      <c r="A11" s="27"/>
      <c r="B11" s="113"/>
      <c r="C11" s="113"/>
      <c r="D11" s="114"/>
    </row>
    <row r="12" spans="1:4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17.25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380</v>
      </c>
      <c r="C13" s="191"/>
      <c r="D13" s="142">
        <v>1</v>
      </c>
    </row>
    <row r="14" spans="1:4" ht="30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328</v>
      </c>
      <c r="C14" s="137"/>
      <c r="D14" s="142">
        <v>1</v>
      </c>
    </row>
    <row r="15" spans="1:4" ht="30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17.25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379</v>
      </c>
      <c r="C16" s="137" t="s">
        <v>414</v>
      </c>
      <c r="D16" s="142">
        <v>1</v>
      </c>
    </row>
    <row r="17" spans="1:4" ht="17.25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8" t="s">
        <v>345</v>
      </c>
      <c r="C17" s="137" t="s">
        <v>453</v>
      </c>
      <c r="D17" s="142">
        <v>1</v>
      </c>
    </row>
    <row r="18" spans="1:4" ht="17.25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324</v>
      </c>
      <c r="C18" s="137" t="s">
        <v>515</v>
      </c>
      <c r="D18" s="142">
        <v>1</v>
      </c>
    </row>
    <row r="19" spans="1:4" ht="17.25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324</v>
      </c>
      <c r="C19" s="186" t="s">
        <v>423</v>
      </c>
      <c r="D19" s="142">
        <v>1</v>
      </c>
    </row>
    <row r="20" spans="1:4" ht="17.25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17.25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17.25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17.25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17.25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17.25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8.75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8.75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>
      <c r="A28" s="38" t="s">
        <v>11</v>
      </c>
      <c r="B28" t="s">
        <v>11</v>
      </c>
      <c r="D28" s="39"/>
    </row>
    <row r="29" spans="1:4">
      <c r="A29" s="38" t="s">
        <v>11</v>
      </c>
      <c r="B29" t="s">
        <v>11</v>
      </c>
      <c r="D29" s="39"/>
    </row>
    <row r="30" spans="1:4">
      <c r="A30" s="38" t="s">
        <v>11</v>
      </c>
      <c r="B30" t="s">
        <v>11</v>
      </c>
      <c r="D30" s="39"/>
    </row>
    <row r="31" spans="1:4">
      <c r="A31" s="38" t="s">
        <v>11</v>
      </c>
      <c r="B31" t="s">
        <v>11</v>
      </c>
      <c r="D31" s="39"/>
    </row>
    <row r="32" spans="1:4">
      <c r="A32" s="38" t="s">
        <v>11</v>
      </c>
      <c r="D32" s="39"/>
    </row>
    <row r="33" spans="1:4">
      <c r="A33" s="38"/>
      <c r="D33" s="39"/>
    </row>
    <row r="34" spans="1:4">
      <c r="A34" s="38"/>
      <c r="D34" s="39"/>
    </row>
    <row r="35" spans="1:4" ht="28.5">
      <c r="A35" s="38"/>
      <c r="B35" s="111" t="s">
        <v>516</v>
      </c>
      <c r="C35" s="13"/>
      <c r="D35" s="39"/>
    </row>
    <row r="36" spans="1:4">
      <c r="A36" s="38"/>
      <c r="D36" s="39"/>
    </row>
    <row r="37" spans="1:4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>
      <c r="A38" s="38"/>
      <c r="D38" s="39"/>
    </row>
    <row r="39" spans="1:4">
      <c r="A39" s="38"/>
      <c r="B39" s="112" t="s">
        <v>372</v>
      </c>
      <c r="C39" s="115"/>
      <c r="D39" s="39"/>
    </row>
    <row r="40" spans="1:4">
      <c r="A40" s="40"/>
      <c r="B40" s="31"/>
      <c r="C40" s="31"/>
      <c r="D40" s="41"/>
    </row>
    <row r="41" spans="1:4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493</v>
      </c>
      <c r="G3" s="3" t="s">
        <v>494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408</v>
      </c>
      <c r="F5" t="s">
        <v>131</v>
      </c>
      <c r="G5" s="3" t="s">
        <v>494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493</v>
      </c>
      <c r="G13" s="3" t="s">
        <v>495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496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511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8" zoomScaleNormal="100" workbookViewId="0">
      <selection activeCell="D67" sqref="D6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508</v>
      </c>
      <c r="AN1" s="2" t="s">
        <v>502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0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JL 3.5</v>
      </c>
      <c r="T2" s="116" t="str">
        <f>IFERROR(INDEX(Расходка[Наименование расходного материала],MATCH(Расходка[№],Поиск_расходки[Индекс3],0)),"")</f>
        <v>Fielder</v>
      </c>
      <c r="U2" s="116" t="str">
        <f>IFERROR(INDEX(Расходка[Наименование расходного материала],MATCH(Расходка[№],Поиск_расходки[Индекс4],0)),"")</f>
        <v>Колибри</v>
      </c>
      <c r="V2" s="116" t="str">
        <f>IFERROR(INDEX(Расходка[Наименование расходного материала],MATCH(Расходка[№],Поиск_расходки[Индекс5],0)),"")</f>
        <v>DES, NanoMed</v>
      </c>
      <c r="W2" s="116" t="str">
        <f>IFERROR(INDEX(Расходка[Наименование расходного материала],MATCH(Расходка[№],Поиск_расходки[Индекс6],0)),"")</f>
        <v>DES, Resolute Integtity</v>
      </c>
      <c r="X2" s="116" t="str">
        <f>IFERROR(INDEX(Расходка[Наименование расходного материала],MATCH(Расходка[№],Поиск_расходки[Индекс7],0)),"")</f>
        <v>DES, Resolute Integtity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410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504</v>
      </c>
      <c r="AP2" s="130"/>
    </row>
    <row r="3" spans="1:42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0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>Fielder XT-A</v>
      </c>
      <c r="U3" s="116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/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411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497</v>
      </c>
      <c r="AO3" t="s">
        <v>505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0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Fielder XT-R</v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/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412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510</v>
      </c>
      <c r="AO4" t="s">
        <v>507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0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/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413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506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0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/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414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509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0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/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503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0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/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416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0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/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417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1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0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/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418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2</v>
      </c>
      <c r="I11" s="117">
        <f>IF(ISNUMBER(SEARCH('Карта учёта'!$B$17,Расходка[Наименование расходного материала])),MAX($I$1:I10)+1,0)</f>
        <v>0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/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419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0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/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420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0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/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421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0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/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500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0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/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422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0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/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423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0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/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424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0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/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425</v>
      </c>
      <c r="AI18" t="s">
        <v>95</v>
      </c>
    </row>
    <row r="19" spans="1:35">
      <c r="A19">
        <v>18</v>
      </c>
      <c r="B19" t="s">
        <v>206</v>
      </c>
      <c r="C19" s="1" t="s">
        <v>339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0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/>
      </c>
      <c r="Y19" s="116" t="str">
        <f>IFERROR(INDEX(Расходка[Наименование расходного материала],MATCH(Расходка[№],Поиск_расходки[Индекс8],0)),"")</f>
        <v>Oscor 7F</v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426</v>
      </c>
      <c r="AI19" t="s">
        <v>301</v>
      </c>
    </row>
    <row r="20" spans="1:35">
      <c r="A20">
        <v>19</v>
      </c>
      <c r="B20" t="s">
        <v>3</v>
      </c>
      <c r="C20" t="s">
        <v>322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0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/>
      </c>
      <c r="Y20" s="116" t="str">
        <f>IFERROR(INDEX(Расходка[Наименование расходного материала],MATCH(Расходка[№],Поиск_расходки[Индекс8],0)),"")</f>
        <v>Cougar LS Hydro-Track®</v>
      </c>
      <c r="Z20" s="116" t="str">
        <f>IFERROR(INDEX(Расходка[Наименование расходного материала],MATCH(Расходка[№],Поиск_расходки[Индекс9],0)),"")</f>
        <v>Cougar LS Hydro-Track®</v>
      </c>
      <c r="AA20" s="116" t="str">
        <f>IFERROR(INDEX(Расходка[Наименование расходного материала],MATCH(Расходка[№],Поиск_расходки[Индекс10],0)),"")</f>
        <v>Cougar LS Hydro-Track®</v>
      </c>
      <c r="AB20" s="116" t="str">
        <f>IFERROR(INDEX(Расходка[Наименование расходного материала],MATCH(Расходка[№],Поиск_расходки[Индекс11],0)),"")</f>
        <v>Cougar LS Hydro-Track®</v>
      </c>
      <c r="AC20" s="116" t="str">
        <f>IFERROR(INDEX(Расходка[Наименование расходного материала],MATCH(Расходка[№],Поиск_расходки[Индекс12],0)),"")</f>
        <v>Cougar LS Hydro-Track®</v>
      </c>
      <c r="AD20" s="116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427</v>
      </c>
      <c r="AI20" t="s">
        <v>308</v>
      </c>
    </row>
    <row r="21" spans="1:35">
      <c r="A21">
        <v>20</v>
      </c>
      <c r="B21" t="s">
        <v>3</v>
      </c>
      <c r="C21" t="s">
        <v>343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/>
      </c>
      <c r="Y21" s="116" t="str">
        <f>IFERROR(INDEX(Расходка[Наименование расходного материала],MATCH(Расходка[№],Поиск_расходки[Индекс8],0)),"")</f>
        <v>Cougar XT Hydro-Track®</v>
      </c>
      <c r="Z21" s="116" t="str">
        <f>IFERROR(INDEX(Расходка[Наименование расходного материала],MATCH(Расходка[№],Поиск_расходки[Индекс9],0)),"")</f>
        <v>Cougar XT Hydro-Track®</v>
      </c>
      <c r="AA21" s="116" t="str">
        <f>IFERROR(INDEX(Расходка[Наименование расходного материала],MATCH(Расходка[№],Поиск_расходки[Индекс10],0)),"")</f>
        <v>Cougar XT Hydro-Track®</v>
      </c>
      <c r="AB21" s="116" t="str">
        <f>IFERROR(INDEX(Расходка[Наименование расходного материала],MATCH(Расходка[№],Поиск_расходки[Индекс11],0)),"")</f>
        <v>Cougar XT Hydro-Track®</v>
      </c>
      <c r="AC21" s="116" t="str">
        <f>IFERROR(INDEX(Расходка[Наименование расходного материала],MATCH(Расходка[№],Поиск_расходки[Индекс12],0)),"")</f>
        <v>Cougar XT Hydro-Track®</v>
      </c>
      <c r="AD21" s="116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428</v>
      </c>
    </row>
    <row r="22" spans="1:35">
      <c r="A22">
        <v>21</v>
      </c>
      <c r="B22" t="s">
        <v>3</v>
      </c>
      <c r="C22" t="s">
        <v>315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1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0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/>
      </c>
      <c r="Y22" s="116" t="str">
        <f>IFERROR(INDEX(Расходка[Наименование расходного материала],MATCH(Расходка[№],Поиск_расходки[Индекс8],0)),"")</f>
        <v>Fielder</v>
      </c>
      <c r="Z22" s="116" t="str">
        <f>IFERROR(INDEX(Расходка[Наименование расходного материала],MATCH(Расходка[№],Поиск_расходки[Индекс9],0)),"")</f>
        <v>Fielder</v>
      </c>
      <c r="AA22" s="116" t="str">
        <f>IFERROR(INDEX(Расходка[Наименование расходного материала],MATCH(Расходка[№],Поиск_расходки[Индекс10],0)),"")</f>
        <v>Fielder</v>
      </c>
      <c r="AB22" s="116" t="str">
        <f>IFERROR(INDEX(Расходка[Наименование расходного материала],MATCH(Расходка[№],Поиск_расходки[Индекс11],0)),"")</f>
        <v>Fielder</v>
      </c>
      <c r="AC22" s="116" t="str">
        <f>IFERROR(INDEX(Расходка[Наименование расходного материала],MATCH(Расходка[№],Поиск_расходки[Индекс12],0)),"")</f>
        <v>Fielder</v>
      </c>
      <c r="AD22" s="116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429</v>
      </c>
    </row>
    <row r="23" spans="1:35">
      <c r="A23">
        <v>22</v>
      </c>
      <c r="B23" t="s">
        <v>3</v>
      </c>
      <c r="C23" t="s">
        <v>377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2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0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/>
      </c>
      <c r="Y23" s="116" t="str">
        <f>IFERROR(INDEX(Расходка[Наименование расходного материала],MATCH(Расходка[№],Поиск_расходки[Индекс8],0)),"")</f>
        <v>Fielder XT-A</v>
      </c>
      <c r="Z23" s="116" t="str">
        <f>IFERROR(INDEX(Расходка[Наименование расходного материала],MATCH(Расходка[№],Поиск_расходки[Индекс9],0)),"")</f>
        <v>Fielder XT-A</v>
      </c>
      <c r="AA23" s="116" t="str">
        <f>IFERROR(INDEX(Расходка[Наименование расходного материала],MATCH(Расходка[№],Поиск_расходки[Индекс10],0)),"")</f>
        <v>Fielder XT-A</v>
      </c>
      <c r="AB23" s="116" t="str">
        <f>IFERROR(INDEX(Расходка[Наименование расходного материала],MATCH(Расходка[№],Поиск_расходки[Индекс11],0)),"")</f>
        <v>Fielder XT-A</v>
      </c>
      <c r="AC23" s="116" t="str">
        <f>IFERROR(INDEX(Расходка[Наименование расходного материала],MATCH(Расходка[№],Поиск_расходки[Индекс12],0)),"")</f>
        <v>Fielder XT-A</v>
      </c>
      <c r="AD23" s="116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430</v>
      </c>
    </row>
    <row r="24" spans="1:35">
      <c r="A24">
        <v>23</v>
      </c>
      <c r="B24" t="s">
        <v>3</v>
      </c>
      <c r="C24" t="s">
        <v>378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3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0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/>
      </c>
      <c r="Y24" s="116" t="str">
        <f>IFERROR(INDEX(Расходка[Наименование расходного материала],MATCH(Расходка[№],Поиск_расходки[Индекс8],0)),"")</f>
        <v>Fielder XT-R</v>
      </c>
      <c r="Z24" s="116" t="str">
        <f>IFERROR(INDEX(Расходка[Наименование расходного материала],MATCH(Расходка[№],Поиск_расходки[Индекс9],0)),"")</f>
        <v>Fielder XT-R</v>
      </c>
      <c r="AA24" s="116" t="str">
        <f>IFERROR(INDEX(Расходка[Наименование расходного материала],MATCH(Расходка[№],Поиск_расходки[Индекс10],0)),"")</f>
        <v>Fielder XT-R</v>
      </c>
      <c r="AB24" s="116" t="str">
        <f>IFERROR(INDEX(Расходка[Наименование расходного материала],MATCH(Расходка[№],Поиск_расходки[Индекс11],0)),"")</f>
        <v>Fielder XT-R</v>
      </c>
      <c r="AC24" s="116" t="str">
        <f>IFERROR(INDEX(Расходка[Наименование расходного материала],MATCH(Расходка[№],Поиск_расходки[Индекс12],0)),"")</f>
        <v>Fielder XT-R</v>
      </c>
      <c r="AD24" s="116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431</v>
      </c>
    </row>
    <row r="25" spans="1:35">
      <c r="A25">
        <v>24</v>
      </c>
      <c r="B25" t="s">
        <v>3</v>
      </c>
      <c r="C25" s="1" t="s">
        <v>360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0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/>
      </c>
      <c r="Y25" s="116" t="str">
        <f>IFERROR(INDEX(Расходка[Наименование расходного материала],MATCH(Расходка[№],Поиск_расходки[Индекс8],0)),"")</f>
        <v>Gaia Second</v>
      </c>
      <c r="Z25" s="116" t="str">
        <f>IFERROR(INDEX(Расходка[Наименование расходного материала],MATCH(Расходка[№],Поиск_расходки[Индекс9],0)),"")</f>
        <v>Gaia Second</v>
      </c>
      <c r="AA25" s="116" t="str">
        <f>IFERROR(INDEX(Расходка[Наименование расходного материала],MATCH(Расходка[№],Поиск_расходки[Индекс10],0)),"")</f>
        <v>Gaia Second</v>
      </c>
      <c r="AB25" s="116" t="str">
        <f>IFERROR(INDEX(Расходка[Наименование расходного материала],MATCH(Расходка[№],Поиск_расходки[Индекс11],0)),"")</f>
        <v>Gaia Second</v>
      </c>
      <c r="AC25" s="116" t="str">
        <f>IFERROR(INDEX(Расходка[Наименование расходного материала],MATCH(Расходка[№],Поиск_расходки[Индекс12],0)),"")</f>
        <v>Gaia Second</v>
      </c>
      <c r="AD25" s="116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432</v>
      </c>
    </row>
    <row r="26" spans="1:35">
      <c r="A26">
        <v>25</v>
      </c>
      <c r="B26" t="s">
        <v>3</v>
      </c>
      <c r="C26" s="1" t="s">
        <v>373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0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/>
      </c>
      <c r="Y26" s="116" t="str">
        <f>IFERROR(INDEX(Расходка[Наименование расходного материала],MATCH(Расходка[№],Поиск_расходки[Индекс8],0)),"")</f>
        <v>Gaia Third</v>
      </c>
      <c r="Z26" s="116" t="str">
        <f>IFERROR(INDEX(Расходка[Наименование расходного материала],MATCH(Расходка[№],Поиск_расходки[Индекс9],0)),"")</f>
        <v>Gaia Third</v>
      </c>
      <c r="AA26" s="116" t="str">
        <f>IFERROR(INDEX(Расходка[Наименование расходного материала],MATCH(Расходка[№],Поиск_расходки[Индекс10],0)),"")</f>
        <v>Gaia Third</v>
      </c>
      <c r="AB26" s="116" t="str">
        <f>IFERROR(INDEX(Расходка[Наименование расходного материала],MATCH(Расходка[№],Поиск_расходки[Индекс11],0)),"")</f>
        <v>Gaia Third</v>
      </c>
      <c r="AC26" s="116" t="str">
        <f>IFERROR(INDEX(Расходка[Наименование расходного материала],MATCH(Расходка[№],Поиск_расходки[Индекс12],0)),"")</f>
        <v>Gaia Third</v>
      </c>
      <c r="AD26" s="116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433</v>
      </c>
    </row>
    <row r="27" spans="1:35">
      <c r="A27">
        <v>26</v>
      </c>
      <c r="B27" t="s">
        <v>3</v>
      </c>
      <c r="C27" s="1" t="s">
        <v>323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0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/>
      </c>
      <c r="Y27" s="116" t="str">
        <f>IFERROR(INDEX(Расходка[Наименование расходного материала],MATCH(Расходка[№],Поиск_расходки[Индекс8],0)),"")</f>
        <v>Intuition</v>
      </c>
      <c r="Z27" s="116" t="str">
        <f>IFERROR(INDEX(Расходка[Наименование расходного материала],MATCH(Расходка[№],Поиск_расходки[Индекс9],0)),"")</f>
        <v>Intuition</v>
      </c>
      <c r="AA27" s="116" t="str">
        <f>IFERROR(INDEX(Расходка[Наименование расходного материала],MATCH(Расходка[№],Поиск_расходки[Индекс10],0)),"")</f>
        <v>Intuition</v>
      </c>
      <c r="AB27" s="116" t="str">
        <f>IFERROR(INDEX(Расходка[Наименование расходного материала],MATCH(Расходка[№],Поиск_расходки[Индекс11],0)),"")</f>
        <v>Intuition</v>
      </c>
      <c r="AC27" s="116" t="str">
        <f>IFERROR(INDEX(Расходка[Наименование расходного материала],MATCH(Расходка[№],Поиск_расходки[Индекс12],0)),"")</f>
        <v>Intuition</v>
      </c>
      <c r="AD27" s="116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434</v>
      </c>
    </row>
    <row r="28" spans="1:35">
      <c r="A28">
        <v>27</v>
      </c>
      <c r="B28" t="s">
        <v>3</v>
      </c>
      <c r="C28" t="s">
        <v>319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0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/>
      </c>
      <c r="Y28" s="116" t="str">
        <f>IFERROR(INDEX(Расходка[Наименование расходного материала],MATCH(Расходка[№],Поиск_расходки[Индекс8],0)),"")</f>
        <v>ProVia 3 Hydro-Track®</v>
      </c>
      <c r="Z28" s="116" t="str">
        <f>IFERROR(INDEX(Расходка[Наименование расходного материала],MATCH(Расходка[№],Поиск_расходки[Индекс9],0)),"")</f>
        <v>ProVia 3 Hydro-Track®</v>
      </c>
      <c r="AA28" s="116" t="str">
        <f>IFERROR(INDEX(Расходка[Наименование расходного материала],MATCH(Расходка[№],Поиск_расходки[Индекс10],0)),"")</f>
        <v>ProVia 3 Hydro-Track®</v>
      </c>
      <c r="AB28" s="116" t="str">
        <f>IFERROR(INDEX(Расходка[Наименование расходного материала],MATCH(Расходка[№],Поиск_расходки[Индекс11],0)),"")</f>
        <v>ProVia 3 Hydro-Track®</v>
      </c>
      <c r="AC28" s="116" t="str">
        <f>IFERROR(INDEX(Расходка[Наименование расходного материала],MATCH(Расходка[№],Поиск_расходки[Индекс12],0)),"")</f>
        <v>ProVia 3 Hydro-Track®</v>
      </c>
      <c r="AD28" s="116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435</v>
      </c>
    </row>
    <row r="29" spans="1:35">
      <c r="A29">
        <v>28</v>
      </c>
      <c r="B29" t="s">
        <v>3</v>
      </c>
      <c r="C29" t="s">
        <v>320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0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/>
      </c>
      <c r="Y29" s="116" t="str">
        <f>IFERROR(INDEX(Расходка[Наименование расходного материала],MATCH(Расходка[№],Поиск_расходки[Индекс8],0)),"")</f>
        <v>ProVia 6 Hydro-Track®</v>
      </c>
      <c r="Z29" s="116" t="str">
        <f>IFERROR(INDEX(Расходка[Наименование расходного материала],MATCH(Расходка[№],Поиск_расходки[Индекс9],0)),"")</f>
        <v>ProVia 6 Hydro-Track®</v>
      </c>
      <c r="AA29" s="116" t="str">
        <f>IFERROR(INDEX(Расходка[Наименование расходного материала],MATCH(Расходка[№],Поиск_расходки[Индекс10],0)),"")</f>
        <v>ProVia 6 Hydro-Track®</v>
      </c>
      <c r="AB29" s="116" t="str">
        <f>IFERROR(INDEX(Расходка[Наименование расходного материала],MATCH(Расходка[№],Поиск_расходки[Индекс11],0)),"")</f>
        <v>ProVia 6 Hydro-Track®</v>
      </c>
      <c r="AC29" s="116" t="str">
        <f>IFERROR(INDEX(Расходка[Наименование расходного материала],MATCH(Расходка[№],Поиск_расходки[Индекс12],0)),"")</f>
        <v>ProVia 6 Hydro-Track®</v>
      </c>
      <c r="AD29" s="116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436</v>
      </c>
    </row>
    <row r="30" spans="1:35">
      <c r="A30">
        <v>29</v>
      </c>
      <c r="B30" t="s">
        <v>3</v>
      </c>
      <c r="C30" t="s">
        <v>321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0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/>
      </c>
      <c r="Y30" s="116" t="str">
        <f>IFERROR(INDEX(Расходка[Наименование расходного материала],MATCH(Расходка[№],Поиск_расходки[Индекс8],0)),"")</f>
        <v>ProVia 9 Hydro-Track®</v>
      </c>
      <c r="Z30" s="116" t="str">
        <f>IFERROR(INDEX(Расходка[Наименование расходного материала],MATCH(Расходка[№],Поиск_расходки[Индекс9],0)),"")</f>
        <v>ProVia 9 Hydro-Track®</v>
      </c>
      <c r="AA30" s="116" t="str">
        <f>IFERROR(INDEX(Расходка[Наименование расходного материала],MATCH(Расходка[№],Поиск_расходки[Индекс10],0)),"")</f>
        <v>ProVia 9 Hydro-Track®</v>
      </c>
      <c r="AB30" s="116" t="str">
        <f>IFERROR(INDEX(Расходка[Наименование расходного материала],MATCH(Расходка[№],Поиск_расходки[Индекс11],0)),"")</f>
        <v>ProVia 9 Hydro-Track®</v>
      </c>
      <c r="AC30" s="116" t="str">
        <f>IFERROR(INDEX(Расходка[Наименование расходного материала],MATCH(Расходка[№],Поиск_расходки[Индекс12],0)),"")</f>
        <v>ProVia 9 Hydro-Track®</v>
      </c>
      <c r="AD30" s="116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498</v>
      </c>
    </row>
    <row r="31" spans="1:35">
      <c r="A31">
        <v>30</v>
      </c>
      <c r="B31" t="s">
        <v>3</v>
      </c>
      <c r="C31" t="s">
        <v>317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/>
      </c>
      <c r="Y31" s="116" t="str">
        <f>IFERROR(INDEX(Расходка[Наименование расходного материала],MATCH(Расходка[№],Поиск_расходки[Индекс8],0)),"")</f>
        <v>Rinato</v>
      </c>
      <c r="Z31" s="116" t="str">
        <f>IFERROR(INDEX(Расходка[Наименование расходного материала],MATCH(Расходка[№],Поиск_расходки[Индекс9],0)),"")</f>
        <v>Rinato</v>
      </c>
      <c r="AA31" s="116" t="str">
        <f>IFERROR(INDEX(Расходка[Наименование расходного материала],MATCH(Расходка[№],Поиск_расходки[Индекс10],0)),"")</f>
        <v>Rinato</v>
      </c>
      <c r="AB31" s="116" t="str">
        <f>IFERROR(INDEX(Расходка[Наименование расходного материала],MATCH(Расходка[№],Поиск_расходки[Индекс11],0)),"")</f>
        <v>Rinato</v>
      </c>
      <c r="AC31" s="116" t="str">
        <f>IFERROR(INDEX(Расходка[Наименование расходного материала],MATCH(Расходка[№],Поиск_расходки[Индекс12],0)),"")</f>
        <v>Rinato</v>
      </c>
      <c r="AD31" s="116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437</v>
      </c>
    </row>
    <row r="32" spans="1:35">
      <c r="A32">
        <v>31</v>
      </c>
      <c r="B32" t="s">
        <v>3</v>
      </c>
      <c r="C32" s="1" t="s">
        <v>354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0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/>
      </c>
      <c r="Y32" s="116" t="str">
        <f>IFERROR(INDEX(Расходка[Наименование расходного материала],MATCH(Расходка[№],Поиск_расходки[Индекс8],0)),"")</f>
        <v>Runthrough NS (Floppy)</v>
      </c>
      <c r="Z32" s="116" t="str">
        <f>IFERROR(INDEX(Расходка[Наименование расходного материала],MATCH(Расходка[№],Поиск_расходки[Индекс9],0)),"")</f>
        <v>Runthrough NS (Floppy)</v>
      </c>
      <c r="AA32" s="116" t="str">
        <f>IFERROR(INDEX(Расходка[Наименование расходного материала],MATCH(Расходка[№],Поиск_расходки[Индекс10],0)),"")</f>
        <v>Runthrough NS (Floppy)</v>
      </c>
      <c r="AB32" s="116" t="str">
        <f>IFERROR(INDEX(Расходка[Наименование расходного материала],MATCH(Расходка[№],Поиск_расходки[Индекс11],0)),"")</f>
        <v>Runthrough NS (Floppy)</v>
      </c>
      <c r="AC32" s="116" t="str">
        <f>IFERROR(INDEX(Расходка[Наименование расходного материала],MATCH(Расходка[№],Поиск_расходки[Индекс12],0)),"")</f>
        <v>Runthrough NS (Floppy)</v>
      </c>
      <c r="AD32" s="116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438</v>
      </c>
    </row>
    <row r="33" spans="1:33">
      <c r="A33">
        <v>32</v>
      </c>
      <c r="B33" t="s">
        <v>3</v>
      </c>
      <c r="C33" s="1" t="s">
        <v>362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0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/>
      </c>
      <c r="Y33" s="116" t="str">
        <f>IFERROR(INDEX(Расходка[Наименование расходного материала],MATCH(Расходка[№],Поиск_расходки[Индекс8],0)),"")</f>
        <v>Runthrough NS Hypercoat</v>
      </c>
      <c r="Z33" s="116" t="str">
        <f>IFERROR(INDEX(Расходка[Наименование расходного материала],MATCH(Расходка[№],Поиск_расходки[Индекс9],0)),"")</f>
        <v>Runthrough NS Hypercoat</v>
      </c>
      <c r="AA33" s="116" t="str">
        <f>IFERROR(INDEX(Расходка[Наименование расходного материала],MATCH(Расходка[№],Поиск_расходки[Индекс10],0)),"")</f>
        <v>Runthrough NS Hypercoat</v>
      </c>
      <c r="AB33" s="116" t="str">
        <f>IFERROR(INDEX(Расходка[Наименование расходного материала],MATCH(Расходка[№],Поиск_расходки[Индекс11],0)),"")</f>
        <v>Runthrough NS Hypercoat</v>
      </c>
      <c r="AC33" s="116" t="str">
        <f>IFERROR(INDEX(Расходка[Наименование расходного материала],MATCH(Расходка[№],Поиск_расходки[Индекс12],0)),"")</f>
        <v>Runthrough NS Hypercoat</v>
      </c>
      <c r="AD33" s="116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439</v>
      </c>
    </row>
    <row r="34" spans="1:33">
      <c r="A34">
        <v>33</v>
      </c>
      <c r="B34" t="s">
        <v>3</v>
      </c>
      <c r="C34" s="1" t="s">
        <v>361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0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/>
      </c>
      <c r="Y34" s="116" t="str">
        <f>IFERROR(INDEX(Расходка[Наименование расходного материала],MATCH(Расходка[№],Поиск_расходки[Индекс8],0)),"")</f>
        <v>Runthrough NS Intermediate</v>
      </c>
      <c r="Z34" s="116" t="str">
        <f>IFERROR(INDEX(Расходка[Наименование расходного материала],MATCH(Расходка[№],Поиск_расходки[Индекс9],0)),"")</f>
        <v>Runthrough NS Intermediate</v>
      </c>
      <c r="AA34" s="116" t="str">
        <f>IFERROR(INDEX(Расходка[Наименование расходного материала],MATCH(Расходка[№],Поиск_расходки[Индекс10],0)),"")</f>
        <v>Runthrough NS Intermediate</v>
      </c>
      <c r="AB34" s="116" t="str">
        <f>IFERROR(INDEX(Расходка[Наименование расходного материала],MATCH(Расходка[№],Поиск_расходки[Индекс11],0)),"")</f>
        <v>Runthrough NS Intermediate</v>
      </c>
      <c r="AC34" s="116" t="str">
        <f>IFERROR(INDEX(Расходка[Наименование расходного материала],MATCH(Расходка[№],Поиск_расходки[Индекс12],0)),"")</f>
        <v>Runthrough NS Intermediate</v>
      </c>
      <c r="AD34" s="116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5</v>
      </c>
      <c r="AG34" s="4" t="s">
        <v>440</v>
      </c>
    </row>
    <row r="35" spans="1:33">
      <c r="A35">
        <v>34</v>
      </c>
      <c r="B35" t="s">
        <v>3</v>
      </c>
      <c r="C35" t="s">
        <v>316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0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/>
      </c>
      <c r="Y35" s="116" t="str">
        <f>IFERROR(INDEX(Расходка[Наименование расходного материала],MATCH(Расходка[№],Поиск_расходки[Индекс8],0)),"")</f>
        <v>Sion</v>
      </c>
      <c r="Z35" s="116" t="str">
        <f>IFERROR(INDEX(Расходка[Наименование расходного материала],MATCH(Расходка[№],Поиск_расходки[Индекс9],0)),"")</f>
        <v>Sion</v>
      </c>
      <c r="AA35" s="116" t="str">
        <f>IFERROR(INDEX(Расходка[Наименование расходного материала],MATCH(Расходка[№],Поиск_расходки[Индекс10],0)),"")</f>
        <v>Sion</v>
      </c>
      <c r="AB35" s="116" t="str">
        <f>IFERROR(INDEX(Расходка[Наименование расходного материала],MATCH(Расходка[№],Поиск_расходки[Индекс11],0)),"")</f>
        <v>Sion</v>
      </c>
      <c r="AC35" s="116" t="str">
        <f>IFERROR(INDEX(Расходка[Наименование расходного материала],MATCH(Расходка[№],Поиск_расходки[Индекс12],0)),"")</f>
        <v>Sion</v>
      </c>
      <c r="AD35" s="116" t="str">
        <f>IFERROR(INDEX(Расходка[Наименование расходного материала],MATCH(Расходка[№],Поиск_расходки[Индекс13],0)),"")</f>
        <v>Sion</v>
      </c>
      <c r="AF35" s="4" t="s">
        <v>5</v>
      </c>
      <c r="AG35" s="4" t="s">
        <v>499</v>
      </c>
    </row>
    <row r="36" spans="1:33">
      <c r="A36">
        <v>35</v>
      </c>
      <c r="B36" t="s">
        <v>3</v>
      </c>
      <c r="C36" t="s">
        <v>381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0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/>
      </c>
      <c r="Y36" s="116" t="str">
        <f>IFERROR(INDEX(Расходка[Наименование расходного материала],MATCH(Расходка[№],Поиск_расходки[Индекс8],0)),"")</f>
        <v>Sion Black</v>
      </c>
      <c r="Z36" s="116" t="str">
        <f>IFERROR(INDEX(Расходка[Наименование расходного материала],MATCH(Расходка[№],Поиск_расходки[Индекс9],0)),"")</f>
        <v>Sion Black</v>
      </c>
      <c r="AA36" s="116" t="str">
        <f>IFERROR(INDEX(Расходка[Наименование расходного материала],MATCH(Расходка[№],Поиск_расходки[Индекс10],0)),"")</f>
        <v>Sion Black</v>
      </c>
      <c r="AB36" s="116" t="str">
        <f>IFERROR(INDEX(Расходка[Наименование расходного материала],MATCH(Расходка[№],Поиск_расходки[Индекс11],0)),"")</f>
        <v>Sion Black</v>
      </c>
      <c r="AC36" s="116" t="str">
        <f>IFERROR(INDEX(Расходка[Наименование расходного материала],MATCH(Расходка[№],Поиск_расходки[Индекс12],0)),"")</f>
        <v>Sion Black</v>
      </c>
      <c r="AD36" s="116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5</v>
      </c>
      <c r="AG36" s="4" t="s">
        <v>441</v>
      </c>
    </row>
    <row r="37" spans="1:33">
      <c r="A37">
        <v>36</v>
      </c>
      <c r="B37" t="s">
        <v>3</v>
      </c>
      <c r="C37" s="1" t="s">
        <v>376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0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/>
      </c>
      <c r="Y37" s="116" t="str">
        <f>IFERROR(INDEX(Расходка[Наименование расходного материала],MATCH(Расходка[№],Поиск_расходки[Индекс8],0)),"")</f>
        <v>Sion Blue</v>
      </c>
      <c r="Z37" s="116" t="str">
        <f>IFERROR(INDEX(Расходка[Наименование расходного материала],MATCH(Расходка[№],Поиск_расходки[Индекс9],0)),"")</f>
        <v>Sion Blue</v>
      </c>
      <c r="AA37" s="116" t="str">
        <f>IFERROR(INDEX(Расходка[Наименование расходного материала],MATCH(Расходка[№],Поиск_расходки[Индекс10],0)),"")</f>
        <v>Sion Blue</v>
      </c>
      <c r="AB37" s="116" t="str">
        <f>IFERROR(INDEX(Расходка[Наименование расходного материала],MATCH(Расходка[№],Поиск_расходки[Индекс11],0)),"")</f>
        <v>Sion Blue</v>
      </c>
      <c r="AC37" s="116" t="str">
        <f>IFERROR(INDEX(Расходка[Наименование расходного материала],MATCH(Расходка[№],Поиск_расходки[Индекс12],0)),"")</f>
        <v>Sion Blue</v>
      </c>
      <c r="AD37" s="116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414</v>
      </c>
    </row>
    <row r="38" spans="1:33">
      <c r="A38">
        <v>37</v>
      </c>
      <c r="B38" t="s">
        <v>3</v>
      </c>
      <c r="C38" t="s">
        <v>318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0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/>
      </c>
      <c r="Y38" s="116" t="str">
        <f>IFERROR(INDEX(Расходка[Наименование расходного материала],MATCH(Расходка[№],Поиск_расходки[Индекс8],0)),"")</f>
        <v>Thunder</v>
      </c>
      <c r="Z38" s="116" t="str">
        <f>IFERROR(INDEX(Расходка[Наименование расходного материала],MATCH(Расходка[№],Поиск_расходки[Индекс9],0)),"")</f>
        <v>Thunder</v>
      </c>
      <c r="AA38" s="116" t="str">
        <f>IFERROR(INDEX(Расходка[Наименование расходного материала],MATCH(Расходка[№],Поиск_расходки[Индекс10],0)),"")</f>
        <v>Thunder</v>
      </c>
      <c r="AB38" s="116" t="str">
        <f>IFERROR(INDEX(Расходка[Наименование расходного материала],MATCH(Расходка[№],Поиск_расходки[Индекс11],0)),"")</f>
        <v>Thunder</v>
      </c>
      <c r="AC38" s="116" t="str">
        <f>IFERROR(INDEX(Расходка[Наименование расходного материала],MATCH(Расходка[№],Поиск_расходки[Индекс12],0)),"")</f>
        <v>Thunder</v>
      </c>
      <c r="AD38" s="116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501</v>
      </c>
    </row>
    <row r="39" spans="1:33">
      <c r="A39">
        <v>38</v>
      </c>
      <c r="B39" t="s">
        <v>3</v>
      </c>
      <c r="C39" t="s">
        <v>363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0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/>
      </c>
      <c r="Y39" s="116" t="str">
        <f>IFERROR(INDEX(Расходка[Наименование расходного материала],MATCH(Расходка[№],Поиск_расходки[Индекс8],0)),"")</f>
        <v>Whisper MS</v>
      </c>
      <c r="Z39" s="116" t="str">
        <f>IFERROR(INDEX(Расходка[Наименование расходного материала],MATCH(Расходка[№],Поиск_расходки[Индекс9],0)),"")</f>
        <v>Whisper MS</v>
      </c>
      <c r="AA39" s="116" t="str">
        <f>IFERROR(INDEX(Расходка[Наименование расходного материала],MATCH(Расходка[№],Поиск_расходки[Индекс10],0)),"")</f>
        <v>Whisper MS</v>
      </c>
      <c r="AB39" s="116" t="str">
        <f>IFERROR(INDEX(Расходка[Наименование расходного материала],MATCH(Расходка[№],Поиск_расходки[Индекс11],0)),"")</f>
        <v>Whisper MS</v>
      </c>
      <c r="AC39" s="116" t="str">
        <f>IFERROR(INDEX(Расходка[Наименование расходного материала],MATCH(Расходка[№],Поиск_расходки[Индекс12],0)),"")</f>
        <v>Whisper MS</v>
      </c>
      <c r="AD39" s="116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442</v>
      </c>
    </row>
    <row r="40" spans="1:33">
      <c r="A40">
        <v>39</v>
      </c>
      <c r="B40" t="s">
        <v>3</v>
      </c>
      <c r="C40" t="s">
        <v>364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0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/>
      </c>
      <c r="Y40" s="116" t="str">
        <f>IFERROR(INDEX(Расходка[Наименование расходного материала],MATCH(Расходка[№],Поиск_расходки[Индекс8],0)),"")</f>
        <v>Winn 200T</v>
      </c>
      <c r="Z40" s="116" t="str">
        <f>IFERROR(INDEX(Расходка[Наименование расходного материала],MATCH(Расходка[№],Поиск_расходки[Индекс9],0)),"")</f>
        <v>Winn 200T</v>
      </c>
      <c r="AA40" s="116" t="str">
        <f>IFERROR(INDEX(Расходка[Наименование расходного материала],MATCH(Расходка[№],Поиск_расходки[Индекс10],0)),"")</f>
        <v>Winn 200T</v>
      </c>
      <c r="AB40" s="116" t="str">
        <f>IFERROR(INDEX(Расходка[Наименование расходного материала],MATCH(Расходка[№],Поиск_расходки[Индекс11],0)),"")</f>
        <v>Winn 200T</v>
      </c>
      <c r="AC40" s="116" t="str">
        <f>IFERROR(INDEX(Расходка[Наименование расходного материала],MATCH(Расходка[№],Поиск_расходки[Индекс12],0)),"")</f>
        <v>Winn 200T</v>
      </c>
      <c r="AD40" s="116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443</v>
      </c>
    </row>
    <row r="41" spans="1:33">
      <c r="A41">
        <v>40</v>
      </c>
      <c r="B41" t="s">
        <v>3</v>
      </c>
      <c r="C41" t="s">
        <v>347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/>
      </c>
      <c r="Y41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444</v>
      </c>
    </row>
    <row r="42" spans="1:33">
      <c r="A42">
        <v>41</v>
      </c>
      <c r="B42" t="s">
        <v>3</v>
      </c>
      <c r="C42" t="s">
        <v>96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0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/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445</v>
      </c>
    </row>
    <row r="43" spans="1:33">
      <c r="A43">
        <v>42</v>
      </c>
      <c r="B43" t="s">
        <v>6</v>
      </c>
      <c r="C43" s="1" t="s">
        <v>278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0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/>
      </c>
      <c r="Y43" s="116" t="str">
        <f>IFERROR(INDEX(Расходка[Наименование расходного материала],MATCH(Расходка[№],Поиск_расходки[Индекс8],0)),"")</f>
        <v>BMS, Integtity</v>
      </c>
      <c r="Z43" s="116" t="str">
        <f>IFERROR(INDEX(Расходка[Наименование расходного материала],MATCH(Расходка[№],Поиск_расходки[Индекс9],0)),"")</f>
        <v>BMS, Integtity</v>
      </c>
      <c r="AA43" s="116" t="str">
        <f>IFERROR(INDEX(Расходка[Наименование расходного материала],MATCH(Расходка[№],Поиск_расходки[Индекс10],0)),"")</f>
        <v>BMS, Integtity</v>
      </c>
      <c r="AB43" s="116" t="str">
        <f>IFERROR(INDEX(Расходка[Наименование расходного материала],MATCH(Расходка[№],Поиск_расходки[Индекс11],0)),"")</f>
        <v>BMS, Integtity</v>
      </c>
      <c r="AC43" s="116" t="str">
        <f>IFERROR(INDEX(Расходка[Наименование расходного материала],MATCH(Расходка[№],Поиск_расходки[Индекс12],0)),"")</f>
        <v>BMS, Integtity</v>
      </c>
      <c r="AD43" s="116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418</v>
      </c>
    </row>
    <row r="44" spans="1:33">
      <c r="A44">
        <v>43</v>
      </c>
      <c r="B44" t="s">
        <v>6</v>
      </c>
      <c r="C44" s="161" t="s">
        <v>346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0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/>
      </c>
      <c r="Y44" s="116" t="str">
        <f>IFERROR(INDEX(Расходка[Наименование расходного материала],MATCH(Расходка[№],Поиск_расходки[Индекс8],0)),"")</f>
        <v>DES, Calipso</v>
      </c>
      <c r="Z44" s="116" t="str">
        <f>IFERROR(INDEX(Расходка[Наименование расходного материала],MATCH(Расходка[№],Поиск_расходки[Индекс9],0)),"")</f>
        <v>DES, Calipso</v>
      </c>
      <c r="AA44" s="116" t="str">
        <f>IFERROR(INDEX(Расходка[Наименование расходного материала],MATCH(Расходка[№],Поиск_расходки[Индекс10],0)),"")</f>
        <v>DES, Calipso</v>
      </c>
      <c r="AB44" s="116" t="str">
        <f>IFERROR(INDEX(Расходка[Наименование расходного материала],MATCH(Расходка[№],Поиск_расходки[Индекс11],0)),"")</f>
        <v>DES, Calipso</v>
      </c>
      <c r="AC44" s="116" t="str">
        <f>IFERROR(INDEX(Расходка[Наименование расходного материала],MATCH(Расходка[№],Поиск_расходки[Индекс12],0)),"")</f>
        <v>DES, Calipso</v>
      </c>
      <c r="AD44" s="116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446</v>
      </c>
    </row>
    <row r="45" spans="1:33">
      <c r="A45">
        <v>44</v>
      </c>
      <c r="B45" t="s">
        <v>6</v>
      </c>
      <c r="C45" s="161" t="s">
        <v>345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1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0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/>
      </c>
      <c r="Y45" s="116" t="str">
        <f>IFERROR(INDEX(Расходка[Наименование расходного материала],MATCH(Расходка[№],Поиск_расходки[Индекс8],0)),"")</f>
        <v>DES, NanoMed</v>
      </c>
      <c r="Z45" s="116" t="str">
        <f>IFERROR(INDEX(Расходка[Наименование расходного материала],MATCH(Расходка[№],Поиск_расходки[Индекс9],0)),"")</f>
        <v>DES, NanoMed</v>
      </c>
      <c r="AA45" s="116" t="str">
        <f>IFERROR(INDEX(Расходка[Наименование расходного материала],MATCH(Расходка[№],Поиск_расходки[Индекс10],0)),"")</f>
        <v>DES, NanoMed</v>
      </c>
      <c r="AB45" s="116" t="str">
        <f>IFERROR(INDEX(Расходка[Наименование расходного материала],MATCH(Расходка[№],Поиск_расходки[Индекс11],0)),"")</f>
        <v>DES, NanoMed</v>
      </c>
      <c r="AC45" s="116" t="str">
        <f>IFERROR(INDEX(Расходка[Наименование расходного материала],MATCH(Расходка[№],Поиск_расходки[Индекс12],0)),"")</f>
        <v>DES, NanoMed</v>
      </c>
      <c r="AD45" s="116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447</v>
      </c>
    </row>
    <row r="46" spans="1:33">
      <c r="A46">
        <v>45</v>
      </c>
      <c r="B46" t="s">
        <v>6</v>
      </c>
      <c r="C46" s="132" t="s">
        <v>324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1</v>
      </c>
      <c r="K46" s="117">
        <f>IF(ISNUMBER(SEARCH('Карта учёта'!$B$19,Расходка[Наименование расходного материала])),MAX($K$1:K45)+1,0)</f>
        <v>1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/>
      </c>
      <c r="Y46" s="116" t="str">
        <f>IFERROR(INDEX(Расходка[Наименование расходного материала],MATCH(Расходка[№],Поиск_расходки[Индекс8],0)),"")</f>
        <v>DES, Resolute Integtity</v>
      </c>
      <c r="Z46" s="116" t="str">
        <f>IFERROR(INDEX(Расходка[Наименование расходного материала],MATCH(Расходка[№],Поиск_расходки[Индекс9],0)),"")</f>
        <v>DES, Resolute Integtity</v>
      </c>
      <c r="AA46" s="116" t="str">
        <f>IFERROR(INDEX(Расходка[Наименование расходного материала],MATCH(Расходка[№],Поиск_расходки[Индекс10],0)),"")</f>
        <v>DES, Resolute Integtity</v>
      </c>
      <c r="AB46" s="116" t="str">
        <f>IFERROR(INDEX(Расходка[Наименование расходного материала],MATCH(Расходка[№],Поиск_расходки[Индекс11],0)),"")</f>
        <v>DES, Resolute Integtity</v>
      </c>
      <c r="AC46" s="116" t="str">
        <f>IFERROR(INDEX(Расходка[Наименование расходного материала],MATCH(Расходка[№],Поиск_расходки[Индекс12],0)),"")</f>
        <v>DES, Resolute Integtity</v>
      </c>
      <c r="AD46" s="116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448</v>
      </c>
    </row>
    <row r="47" spans="1:33">
      <c r="A47">
        <v>46</v>
      </c>
      <c r="B47" t="s">
        <v>6</v>
      </c>
      <c r="C47" t="s">
        <v>358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0</v>
      </c>
      <c r="K47" s="117">
        <f>IF(ISNUMBER(SEARCH('Карта учёта'!$B$19,Расходка[Наименование расходного материала])),MAX($K$1:K46)+1,0)</f>
        <v>0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/>
      </c>
      <c r="Y47" s="116" t="str">
        <f>IFERROR(INDEX(Расходка[Наименование расходного материала],MATCH(Расходка[№],Поиск_расходки[Индекс8],0)),"")</f>
        <v>DES, Yukon Chrome PC</v>
      </c>
      <c r="Z47" s="116" t="str">
        <f>IFERROR(INDEX(Расходка[Наименование расходного материала],MATCH(Расходка[№],Поиск_расходки[Индекс9],0)),"")</f>
        <v>DES, Yukon Chrome PC</v>
      </c>
      <c r="AA47" s="116" t="str">
        <f>IFERROR(INDEX(Расходка[Наименование расходного материала],MATCH(Расходка[№],Поиск_расходки[Индекс10],0)),"")</f>
        <v>DES, Yukon Chrome PC</v>
      </c>
      <c r="AB47" s="116" t="str">
        <f>IFERROR(INDEX(Расходка[Наименование расходного материала],MATCH(Расходка[№],Поиск_расходки[Индекс11],0)),"")</f>
        <v>DES, Yukon Chrome PC</v>
      </c>
      <c r="AC47" s="116" t="str">
        <f>IFERROR(INDEX(Расходка[Наименование расходного материала],MATCH(Расходка[№],Поиск_расходки[Индекс12],0)),"")</f>
        <v>DES, Yukon Chrome PC</v>
      </c>
      <c r="AD47" s="116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449</v>
      </c>
    </row>
    <row r="48" spans="1:33">
      <c r="A48">
        <v>47</v>
      </c>
      <c r="B48" t="s">
        <v>6</v>
      </c>
      <c r="C48" s="165" t="s">
        <v>389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0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/>
      </c>
      <c r="Y48" s="116" t="str">
        <f>IFERROR(INDEX(Расходка[Наименование расходного материала],MATCH(Расходка[№],Поиск_расходки[Индекс8],0)),"")</f>
        <v>DES, Firehawk</v>
      </c>
      <c r="Z48" s="116" t="str">
        <f>IFERROR(INDEX(Расходка[Наименование расходного материала],MATCH(Расходка[№],Поиск_расходки[Индекс9],0)),"")</f>
        <v>DES, Firehawk</v>
      </c>
      <c r="AA48" s="116" t="str">
        <f>IFERROR(INDEX(Расходка[Наименование расходного материала],MATCH(Расходка[№],Поиск_расходки[Индекс10],0)),"")</f>
        <v>DES, Firehawk</v>
      </c>
      <c r="AB48" s="116" t="str">
        <f>IFERROR(INDEX(Расходка[Наименование расходного материала],MATCH(Расходка[№],Поиск_расходки[Индекс11],0)),"")</f>
        <v>DES, Firehawk</v>
      </c>
      <c r="AC48" s="116" t="str">
        <f>IFERROR(INDEX(Расходка[Наименование расходного материала],MATCH(Расходка[№],Поиск_расходки[Индекс12],0)),"")</f>
        <v>DES, Firehawk</v>
      </c>
      <c r="AD48" s="116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450</v>
      </c>
    </row>
    <row r="49" spans="1:33">
      <c r="A49">
        <v>48</v>
      </c>
      <c r="B49" t="s">
        <v>6</v>
      </c>
      <c r="C49" t="s">
        <v>388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0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/>
      </c>
      <c r="Y49" s="116" t="str">
        <f>IFERROR(INDEX(Расходка[Наименование расходного материала],MATCH(Расходка[№],Поиск_расходки[Индекс8],0)),"")</f>
        <v>DES, Resolute Onyx</v>
      </c>
      <c r="Z49" s="116" t="str">
        <f>IFERROR(INDEX(Расходка[Наименование расходного материала],MATCH(Расходка[№],Поиск_расходки[Индекс9],0)),"")</f>
        <v>DES, Resolute Onyx</v>
      </c>
      <c r="AA49" s="116" t="str">
        <f>IFERROR(INDEX(Расходка[Наименование расходного материала],MATCH(Расходка[№],Поиск_расходки[Индекс10],0)),"")</f>
        <v>DES, Resolute Onyx</v>
      </c>
      <c r="AB49" s="116" t="str">
        <f>IFERROR(INDEX(Расходка[Наименование расходного материала],MATCH(Расходка[№],Поиск_расходки[Индекс11],0)),"")</f>
        <v>DES, Resolute Onyx</v>
      </c>
      <c r="AC49" s="116" t="str">
        <f>IFERROR(INDEX(Расходка[Наименование расходного материала],MATCH(Расходка[№],Поиск_расходки[Индекс12],0)),"")</f>
        <v>DES, Resolute Onyx</v>
      </c>
      <c r="AD49" s="116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451</v>
      </c>
    </row>
    <row r="50" spans="1:33">
      <c r="A50">
        <v>49</v>
      </c>
      <c r="B50" t="s">
        <v>95</v>
      </c>
      <c r="C50" s="1" t="s">
        <v>325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0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/>
      </c>
      <c r="Y50" s="116" t="str">
        <f>IFERROR(INDEX(Расходка[Наименование расходного материала],MATCH(Расходка[№],Поиск_расходки[Индекс8],0)),"")</f>
        <v>Guidezilla™ II 6F</v>
      </c>
      <c r="Z50" s="116" t="str">
        <f>IFERROR(INDEX(Расходка[Наименование расходного материала],MATCH(Расходка[№],Поиск_расходки[Индекс9],0)),"")</f>
        <v>Guidezilla™ II 6F</v>
      </c>
      <c r="AA50" s="116" t="str">
        <f>IFERROR(INDEX(Расходка[Наименование расходного материала],MATCH(Расходка[№],Поиск_расходки[Индекс10],0)),"")</f>
        <v>Guidezilla™ II 6F</v>
      </c>
      <c r="AB50" s="116" t="str">
        <f>IFERROR(INDEX(Расходка[Наименование расходного материала],MATCH(Расходка[№],Поиск_расходки[Индекс11],0)),"")</f>
        <v>Guidezilla™ II 6F</v>
      </c>
      <c r="AC50" s="116" t="str">
        <f>IFERROR(INDEX(Расходка[Наименование расходного материала],MATCH(Расходка[№],Поиск_расходки[Индекс12],0)),"")</f>
        <v>Guidezilla™ II 6F</v>
      </c>
      <c r="AD50" s="116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452</v>
      </c>
    </row>
    <row r="51" spans="1:33">
      <c r="A51">
        <v>50</v>
      </c>
      <c r="B51" t="s">
        <v>95</v>
      </c>
      <c r="C51" s="1" t="s">
        <v>344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/>
      </c>
      <c r="Y51" s="116" t="str">
        <f>IFERROR(INDEX(Расходка[Наименование расходного материала],MATCH(Расходка[№],Поиск_расходки[Индекс8],0)),"")</f>
        <v>Telescope ™ II 6F</v>
      </c>
      <c r="Z51" s="116" t="str">
        <f>IFERROR(INDEX(Расходка[Наименование расходного материала],MATCH(Расходка[№],Поиск_расходки[Индекс9],0)),"")</f>
        <v>Telescope ™ II 6F</v>
      </c>
      <c r="AA51" s="116" t="str">
        <f>IFERROR(INDEX(Расходка[Наименование расходного материала],MATCH(Расходка[№],Поиск_расходки[Индекс10],0)),"")</f>
        <v>Telescope ™ II 6F</v>
      </c>
      <c r="AB51" s="116" t="str">
        <f>IFERROR(INDEX(Расходка[Наименование расходного материала],MATCH(Расходка[№],Поиск_расходки[Индекс11],0)),"")</f>
        <v>Telescope ™ II 6F</v>
      </c>
      <c r="AC51" s="116" t="str">
        <f>IFERROR(INDEX(Расходка[Наименование расходного материала],MATCH(Расходка[№],Поиск_расходки[Индекс12],0)),"")</f>
        <v>Telescope ™ II 6F</v>
      </c>
      <c r="AD51" s="116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453</v>
      </c>
    </row>
    <row r="52" spans="1:33">
      <c r="A52">
        <v>51</v>
      </c>
      <c r="B52" t="s">
        <v>4</v>
      </c>
      <c r="C52" t="s">
        <v>351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0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/>
      </c>
      <c r="Y52" s="116" t="str">
        <f>IFERROR(INDEX(Расходка[Наименование расходного материала],MATCH(Расходка[№],Поиск_расходки[Индекс8],0)),"")</f>
        <v>Launcher 6F AL 1</v>
      </c>
      <c r="Z52" s="116" t="str">
        <f>IFERROR(INDEX(Расходка[Наименование расходного материала],MATCH(Расходка[№],Поиск_расходки[Индекс9],0)),"")</f>
        <v>Launcher 6F AL 1</v>
      </c>
      <c r="AA52" s="116" t="str">
        <f>IFERROR(INDEX(Расходка[Наименование расходного материала],MATCH(Расходка[№],Поиск_расходки[Индекс10],0)),"")</f>
        <v>Launcher 6F AL 1</v>
      </c>
      <c r="AB52" s="116" t="str">
        <f>IFERROR(INDEX(Расходка[Наименование расходного материала],MATCH(Расходка[№],Поиск_расходки[Индекс11],0)),"")</f>
        <v>Launcher 6F AL 1</v>
      </c>
      <c r="AC52" s="116" t="str">
        <f>IFERROR(INDEX(Расходка[Наименование расходного материала],MATCH(Расходка[№],Поиск_расходки[Индекс12],0)),"")</f>
        <v>Launcher 6F AL 1</v>
      </c>
      <c r="AD52" s="116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454</v>
      </c>
    </row>
    <row r="53" spans="1:33">
      <c r="A53">
        <v>52</v>
      </c>
      <c r="B53" t="s">
        <v>4</v>
      </c>
      <c r="C53" t="s">
        <v>352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0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/>
      </c>
      <c r="Y53" s="116" t="str">
        <f>IFERROR(INDEX(Расходка[Наименование расходного материала],MATCH(Расходка[№],Поиск_расходки[Индекс8],0)),"")</f>
        <v>Launcher 6F AL 2</v>
      </c>
      <c r="Z53" s="116" t="str">
        <f>IFERROR(INDEX(Расходка[Наименование расходного материала],MATCH(Расходка[№],Поиск_расходки[Индекс9],0)),"")</f>
        <v>Launcher 6F AL 2</v>
      </c>
      <c r="AA53" s="116" t="str">
        <f>IFERROR(INDEX(Расходка[Наименование расходного материала],MATCH(Расходка[№],Поиск_расходки[Индекс10],0)),"")</f>
        <v>Launcher 6F AL 2</v>
      </c>
      <c r="AB53" s="116" t="str">
        <f>IFERROR(INDEX(Расходка[Наименование расходного материала],MATCH(Расходка[№],Поиск_расходки[Индекс11],0)),"")</f>
        <v>Launcher 6F AL 2</v>
      </c>
      <c r="AC53" s="116" t="str">
        <f>IFERROR(INDEX(Расходка[Наименование расходного материала],MATCH(Расходка[№],Поиск_расходки[Индекс12],0)),"")</f>
        <v>Launcher 6F AL 2</v>
      </c>
      <c r="AD53" s="116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455</v>
      </c>
    </row>
    <row r="54" spans="1:33">
      <c r="A54">
        <v>53</v>
      </c>
      <c r="B54" t="s">
        <v>4</v>
      </c>
      <c r="C54" t="s">
        <v>326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0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/>
      </c>
      <c r="Y54" s="116" t="str">
        <f>IFERROR(INDEX(Расходка[Наименование расходного материала],MATCH(Расходка[№],Поиск_расходки[Индекс8],0)),"")</f>
        <v>Launcher 6F EBU 3.5</v>
      </c>
      <c r="Z54" s="116" t="str">
        <f>IFERROR(INDEX(Расходка[Наименование расходного материала],MATCH(Расходка[№],Поиск_расходки[Индекс9],0)),"")</f>
        <v>Launcher 6F EBU 3.5</v>
      </c>
      <c r="AA54" s="116" t="str">
        <f>IFERROR(INDEX(Расходка[Наименование расходного материала],MATCH(Расходка[№],Поиск_расходки[Индекс10],0)),"")</f>
        <v>Launcher 6F EBU 3.5</v>
      </c>
      <c r="AB54" s="116" t="str">
        <f>IFERROR(INDEX(Расходка[Наименование расходного материала],MATCH(Расходка[№],Поиск_расходки[Индекс11],0)),"")</f>
        <v>Launcher 6F EBU 3.5</v>
      </c>
      <c r="AC54" s="116" t="str">
        <f>IFERROR(INDEX(Расходка[Наименование расходного материала],MATCH(Расходка[№],Поиск_расходки[Индекс12],0)),"")</f>
        <v>Launcher 6F EBU 3.5</v>
      </c>
      <c r="AD54" s="116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456</v>
      </c>
    </row>
    <row r="55" spans="1:33">
      <c r="A55">
        <v>54</v>
      </c>
      <c r="B55" t="s">
        <v>4</v>
      </c>
      <c r="C55" t="s">
        <v>327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0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/>
      </c>
      <c r="Y55" s="116" t="str">
        <f>IFERROR(INDEX(Расходка[Наименование расходного материала],MATCH(Расходка[№],Поиск_расходки[Индекс8],0)),"")</f>
        <v>Launcher 6F EBU 4.0</v>
      </c>
      <c r="Z55" s="116" t="str">
        <f>IFERROR(INDEX(Расходка[Наименование расходного материала],MATCH(Расходка[№],Поиск_расходки[Индекс9],0)),"")</f>
        <v>Launcher 6F EBU 4.0</v>
      </c>
      <c r="AA55" s="116" t="str">
        <f>IFERROR(INDEX(Расходка[Наименование расходного материала],MATCH(Расходка[№],Поиск_расходки[Индекс10],0)),"")</f>
        <v>Launcher 6F EBU 4.0</v>
      </c>
      <c r="AB55" s="116" t="str">
        <f>IFERROR(INDEX(Расходка[Наименование расходного материала],MATCH(Расходка[№],Поиск_расходки[Индекс11],0)),"")</f>
        <v>Launcher 6F EBU 4.0</v>
      </c>
      <c r="AC55" s="116" t="str">
        <f>IFERROR(INDEX(Расходка[Наименование расходного материала],MATCH(Расходка[№],Поиск_расходки[Индекс12],0)),"")</f>
        <v>Launcher 6F EBU 4.0</v>
      </c>
      <c r="AD55" s="116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457</v>
      </c>
    </row>
    <row r="56" spans="1:33">
      <c r="A56">
        <v>55</v>
      </c>
      <c r="B56" t="s">
        <v>4</v>
      </c>
      <c r="C56" t="s">
        <v>328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1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0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/>
      </c>
      <c r="Y56" s="116" t="str">
        <f>IFERROR(INDEX(Расходка[Наименование расходного материала],MATCH(Расходка[№],Поиск_расходки[Индекс8],0)),"")</f>
        <v>Launcher 6F JL 3.5</v>
      </c>
      <c r="Z56" s="116" t="str">
        <f>IFERROR(INDEX(Расходка[Наименование расходного материала],MATCH(Расходка[№],Поиск_расходки[Индекс9],0)),"")</f>
        <v>Launcher 6F JL 3.5</v>
      </c>
      <c r="AA56" s="116" t="str">
        <f>IFERROR(INDEX(Расходка[Наименование расходного материала],MATCH(Расходка[№],Поиск_расходки[Индекс10],0)),"")</f>
        <v>Launcher 6F JL 3.5</v>
      </c>
      <c r="AB56" s="116" t="str">
        <f>IFERROR(INDEX(Расходка[Наименование расходного материала],MATCH(Расходка[№],Поиск_расходки[Индекс11],0)),"")</f>
        <v>Launcher 6F JL 3.5</v>
      </c>
      <c r="AC56" s="116" t="str">
        <f>IFERROR(INDEX(Расходка[Наименование расходного материала],MATCH(Расходка[№],Поиск_расходки[Индекс12],0)),"")</f>
        <v>Launcher 6F JL 3.5</v>
      </c>
      <c r="AD56" s="116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458</v>
      </c>
    </row>
    <row r="57" spans="1:33">
      <c r="A57">
        <v>56</v>
      </c>
      <c r="B57" t="s">
        <v>4</v>
      </c>
      <c r="C57" t="s">
        <v>329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0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/>
      </c>
      <c r="Y57" s="116" t="str">
        <f>IFERROR(INDEX(Расходка[Наименование расходного материала],MATCH(Расходка[№],Поиск_расходки[Индекс8],0)),"")</f>
        <v>Launcher 6F JL 4.0</v>
      </c>
      <c r="Z57" s="116" t="str">
        <f>IFERROR(INDEX(Расходка[Наименование расходного материала],MATCH(Расходка[№],Поиск_расходки[Индекс9],0)),"")</f>
        <v>Launcher 6F JL 4.0</v>
      </c>
      <c r="AA57" s="116" t="str">
        <f>IFERROR(INDEX(Расходка[Наименование расходного материала],MATCH(Расходка[№],Поиск_расходки[Индекс10],0)),"")</f>
        <v>Launcher 6F JL 4.0</v>
      </c>
      <c r="AB57" s="116" t="str">
        <f>IFERROR(INDEX(Расходка[Наименование расходного материала],MATCH(Расходка[№],Поиск_расходки[Индекс11],0)),"")</f>
        <v>Launcher 6F JL 4.0</v>
      </c>
      <c r="AC57" s="116" t="str">
        <f>IFERROR(INDEX(Расходка[Наименование расходного материала],MATCH(Расходка[№],Поиск_расходки[Индекс12],0)),"")</f>
        <v>Launcher 6F JL 4.0</v>
      </c>
      <c r="AD57" s="116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459</v>
      </c>
    </row>
    <row r="58" spans="1:33">
      <c r="A58">
        <v>57</v>
      </c>
      <c r="B58" t="s">
        <v>4</v>
      </c>
      <c r="C58" t="s">
        <v>335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0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/>
      </c>
      <c r="Y58" s="116" t="str">
        <f>IFERROR(INDEX(Расходка[Наименование расходного материала],MATCH(Расходка[№],Поиск_расходки[Индекс8],0)),"")</f>
        <v>Launcher 6F JL 4.5</v>
      </c>
      <c r="Z58" s="116" t="str">
        <f>IFERROR(INDEX(Расходка[Наименование расходного материала],MATCH(Расходка[№],Поиск_расходки[Индекс9],0)),"")</f>
        <v>Launcher 6F JL 4.5</v>
      </c>
      <c r="AA58" s="116" t="str">
        <f>IFERROR(INDEX(Расходка[Наименование расходного материала],MATCH(Расходка[№],Поиск_расходки[Индекс10],0)),"")</f>
        <v>Launcher 6F JL 4.5</v>
      </c>
      <c r="AB58" s="116" t="str">
        <f>IFERROR(INDEX(Расходка[Наименование расходного материала],MATCH(Расходка[№],Поиск_расходки[Индекс11],0)),"")</f>
        <v>Launcher 6F JL 4.5</v>
      </c>
      <c r="AC58" s="116" t="str">
        <f>IFERROR(INDEX(Расходка[Наименование расходного материала],MATCH(Расходка[№],Поиск_расходки[Индекс12],0)),"")</f>
        <v>Launcher 6F JL 4.5</v>
      </c>
      <c r="AD58" s="116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460</v>
      </c>
    </row>
    <row r="59" spans="1:33">
      <c r="A59">
        <v>58</v>
      </c>
      <c r="B59" t="s">
        <v>4</v>
      </c>
      <c r="C59" t="s">
        <v>330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0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/>
      </c>
      <c r="Y59" s="116" t="str">
        <f>IFERROR(INDEX(Расходка[Наименование расходного материала],MATCH(Расходка[№],Поиск_расходки[Индекс8],0)),"")</f>
        <v>Launcher 6F JR 3.5</v>
      </c>
      <c r="Z59" s="116" t="str">
        <f>IFERROR(INDEX(Расходка[Наименование расходного материала],MATCH(Расходка[№],Поиск_расходки[Индекс9],0)),"")</f>
        <v>Launcher 6F JR 3.5</v>
      </c>
      <c r="AA59" s="116" t="str">
        <f>IFERROR(INDEX(Расходка[Наименование расходного материала],MATCH(Расходка[№],Поиск_расходки[Индекс10],0)),"")</f>
        <v>Launcher 6F JR 3.5</v>
      </c>
      <c r="AB59" s="116" t="str">
        <f>IFERROR(INDEX(Расходка[Наименование расходного материала],MATCH(Расходка[№],Поиск_расходки[Индекс11],0)),"")</f>
        <v>Launcher 6F JR 3.5</v>
      </c>
      <c r="AC59" s="116" t="str">
        <f>IFERROR(INDEX(Расходка[Наименование расходного материала],MATCH(Расходка[№],Поиск_расходки[Индекс12],0)),"")</f>
        <v>Launcher 6F JR 3.5</v>
      </c>
      <c r="AD59" s="116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461</v>
      </c>
    </row>
    <row r="60" spans="1:33">
      <c r="A60">
        <v>59</v>
      </c>
      <c r="B60" t="s">
        <v>4</v>
      </c>
      <c r="C60" t="s">
        <v>331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0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/>
      </c>
      <c r="Y60" s="116" t="str">
        <f>IFERROR(INDEX(Расходка[Наименование расходного материала],MATCH(Расходка[№],Поиск_расходки[Индекс8],0)),"")</f>
        <v>Launcher 6F JR 4.0</v>
      </c>
      <c r="Z60" s="116" t="str">
        <f>IFERROR(INDEX(Расходка[Наименование расходного материала],MATCH(Расходка[№],Поиск_расходки[Индекс9],0)),"")</f>
        <v>Launcher 6F JR 4.0</v>
      </c>
      <c r="AA60" s="116" t="str">
        <f>IFERROR(INDEX(Расходка[Наименование расходного материала],MATCH(Расходка[№],Поиск_расходки[Индекс10],0)),"")</f>
        <v>Launcher 6F JR 4.0</v>
      </c>
      <c r="AB60" s="116" t="str">
        <f>IFERROR(INDEX(Расходка[Наименование расходного материала],MATCH(Расходка[№],Поиск_расходки[Индекс11],0)),"")</f>
        <v>Launcher 6F JR 4.0</v>
      </c>
      <c r="AC60" s="116" t="str">
        <f>IFERROR(INDEX(Расходка[Наименование расходного материала],MATCH(Расходка[№],Поиск_расходки[Индекс12],0)),"")</f>
        <v>Launcher 6F JR 4.0</v>
      </c>
      <c r="AD60" s="116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462</v>
      </c>
    </row>
    <row r="61" spans="1:33">
      <c r="A61">
        <v>60</v>
      </c>
      <c r="B61" t="s">
        <v>4</v>
      </c>
      <c r="C61" t="s">
        <v>341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/>
      </c>
      <c r="Y61" s="116" t="str">
        <f>IFERROR(INDEX(Расходка[Наименование расходного материала],MATCH(Расходка[№],Поиск_расходки[Индекс8],0)),"")</f>
        <v>Launcher 7F JL 3.5</v>
      </c>
      <c r="Z61" s="116" t="str">
        <f>IFERROR(INDEX(Расходка[Наименование расходного материала],MATCH(Расходка[№],Поиск_расходки[Индекс9],0)),"")</f>
        <v>Launcher 7F JL 3.5</v>
      </c>
      <c r="AA61" s="116" t="str">
        <f>IFERROR(INDEX(Расходка[Наименование расходного материала],MATCH(Расходка[№],Поиск_расходки[Индекс10],0)),"")</f>
        <v>Launcher 7F JL 3.5</v>
      </c>
      <c r="AB61" s="116" t="str">
        <f>IFERROR(INDEX(Расходка[Наименование расходного материала],MATCH(Расходка[№],Поиск_расходки[Индекс11],0)),"")</f>
        <v>Launcher 7F JL 3.5</v>
      </c>
      <c r="AC61" s="116" t="str">
        <f>IFERROR(INDEX(Расходка[Наименование расходного материала],MATCH(Расходка[№],Поиск_расходки[Индекс12],0)),"")</f>
        <v>Launcher 7F JL 3.5</v>
      </c>
      <c r="AD61" s="116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423</v>
      </c>
    </row>
    <row r="62" spans="1:33">
      <c r="A62">
        <v>61</v>
      </c>
      <c r="B62" t="s">
        <v>4</v>
      </c>
      <c r="C62" t="s">
        <v>340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0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/>
      </c>
      <c r="Y62" s="116" t="str">
        <f>IFERROR(INDEX(Расходка[Наименование расходного материала],MATCH(Расходка[№],Поиск_расходки[Индекс8],0)),"")</f>
        <v>Launcher 7F JL 4.0</v>
      </c>
      <c r="Z62" s="116" t="str">
        <f>IFERROR(INDEX(Расходка[Наименование расходного материала],MATCH(Расходка[№],Поиск_расходки[Индекс9],0)),"")</f>
        <v>Launcher 7F JL 4.0</v>
      </c>
      <c r="AA62" s="116" t="str">
        <f>IFERROR(INDEX(Расходка[Наименование расходного материала],MATCH(Расходка[№],Поиск_расходки[Индекс10],0)),"")</f>
        <v>Launcher 7F JL 4.0</v>
      </c>
      <c r="AB62" s="116" t="str">
        <f>IFERROR(INDEX(Расходка[Наименование расходного материала],MATCH(Расходка[№],Поиск_расходки[Индекс11],0)),"")</f>
        <v>Launcher 7F JL 4.0</v>
      </c>
      <c r="AC62" s="116" t="str">
        <f>IFERROR(INDEX(Расходка[Наименование расходного материала],MATCH(Расходка[№],Поиск_расходки[Индекс12],0)),"")</f>
        <v>Launcher 7F JL 4.0</v>
      </c>
      <c r="AD62" s="116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463</v>
      </c>
    </row>
    <row r="63" spans="1:33">
      <c r="A63">
        <v>62</v>
      </c>
      <c r="B63" t="s">
        <v>301</v>
      </c>
      <c r="C63" s="1" t="s">
        <v>332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0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/>
      </c>
      <c r="Y63" s="116" t="str">
        <f>IFERROR(INDEX(Расходка[Наименование расходного материала],MATCH(Расходка[№],Поиск_расходки[Индекс8],0)),"")</f>
        <v>Angio-Seal™ VIP</v>
      </c>
      <c r="Z63" s="116" t="str">
        <f>IFERROR(INDEX(Расходка[Наименование расходного материала],MATCH(Расходка[№],Поиск_расходки[Индекс9],0)),"")</f>
        <v>Angio-Seal™ VIP</v>
      </c>
      <c r="AA63" s="116" t="str">
        <f>IFERROR(INDEX(Расходка[Наименование расходного материала],MATCH(Расходка[№],Поиск_расходки[Индекс10],0)),"")</f>
        <v>Angio-Seal™ VIP</v>
      </c>
      <c r="AB63" s="116" t="str">
        <f>IFERROR(INDEX(Расходка[Наименование расходного материала],MATCH(Расходка[№],Поиск_расходки[Индекс11],0)),"")</f>
        <v>Angio-Seal™ VIP</v>
      </c>
      <c r="AC63" s="116" t="str">
        <f>IFERROR(INDEX(Расходка[Наименование расходного материала],MATCH(Расходка[№],Поиск_расходки[Индекс12],0)),"")</f>
        <v>Angio-Seal™ VIP</v>
      </c>
      <c r="AD63" s="116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464</v>
      </c>
    </row>
    <row r="64" spans="1:33">
      <c r="A64">
        <v>63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0</v>
      </c>
      <c r="N64" s="117">
        <f>IF(ISNUMBER(SEARCH('Карта учёта'!$B$22,Расходка[Наименование расходного материала])),MAX($N$1:N63)+1,0)</f>
        <v>0</v>
      </c>
      <c r="O64" s="117">
        <f>IF(ISNUMBER(SEARCH('Карта учёта'!$B$23,Расходка[Наименование расходного материала])),MAX($O$1:O63)+1,0)</f>
        <v>0</v>
      </c>
      <c r="P64" s="117">
        <f>IF(ISNUMBER(SEARCH('Карта учёта'!$B$24,Расходка[Наименование расходного материала])),MAX($P$1:P63)+1,0)</f>
        <v>0</v>
      </c>
      <c r="Q64" s="117">
        <f>IF(ISNUMBER(SEARCH('Карта учёта'!$B$25,Расходка[Наименование расходного материала])),MAX($Q$1:Q63)+1,0)</f>
        <v>0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/>
      </c>
      <c r="AA64" s="116" t="str">
        <f>IFERROR(INDEX(Расходка[Наименование расходного материала],MATCH(Расходка[№],Поиск_расходки[Индекс10],0)),"")</f>
        <v/>
      </c>
      <c r="AB64" s="116" t="str">
        <f>IFERROR(INDEX(Расходка[Наименование расходного материала],MATCH(Расходка[№],Поиск_расходки[Индекс11],0)),"")</f>
        <v/>
      </c>
      <c r="AC64" s="116" t="str">
        <f>IFERROR(INDEX(Расходка[Наименование расходного материала],MATCH(Расходка[№],Поиск_расходки[Индекс12],0)),"")</f>
        <v/>
      </c>
      <c r="AD64" s="116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465</v>
      </c>
    </row>
    <row r="65" spans="5:33"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466</v>
      </c>
    </row>
    <row r="66" spans="5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467</v>
      </c>
    </row>
    <row r="67" spans="5:33">
      <c r="AF67" s="4" t="s">
        <v>6</v>
      </c>
      <c r="AG67" s="4" t="s">
        <v>468</v>
      </c>
    </row>
    <row r="68" spans="5:33">
      <c r="AF68" s="4" t="s">
        <v>6</v>
      </c>
      <c r="AG68" s="4" t="s">
        <v>469</v>
      </c>
    </row>
    <row r="69" spans="5:33">
      <c r="AF69" s="4" t="s">
        <v>6</v>
      </c>
      <c r="AG69" s="4" t="s">
        <v>470</v>
      </c>
    </row>
    <row r="70" spans="5:33">
      <c r="AF70" s="4" t="s">
        <v>6</v>
      </c>
      <c r="AG70" s="4" t="s">
        <v>471</v>
      </c>
    </row>
    <row r="71" spans="5:33">
      <c r="AF71" s="4" t="s">
        <v>6</v>
      </c>
      <c r="AG71" s="4" t="s">
        <v>426</v>
      </c>
    </row>
    <row r="72" spans="5:33">
      <c r="AF72" s="4" t="s">
        <v>6</v>
      </c>
      <c r="AG72" s="4" t="s">
        <v>472</v>
      </c>
    </row>
    <row r="73" spans="5:33">
      <c r="AF73" s="4" t="s">
        <v>6</v>
      </c>
      <c r="AG73" s="4" t="s">
        <v>427</v>
      </c>
    </row>
    <row r="74" spans="5:33">
      <c r="AF74" s="4" t="s">
        <v>6</v>
      </c>
      <c r="AG74" s="4" t="s">
        <v>473</v>
      </c>
    </row>
    <row r="75" spans="5:33">
      <c r="AF75" s="4" t="s">
        <v>6</v>
      </c>
      <c r="AG75" s="4" t="s">
        <v>474</v>
      </c>
    </row>
    <row r="76" spans="5:33">
      <c r="AF76" s="4" t="s">
        <v>6</v>
      </c>
      <c r="AG76" s="4" t="s">
        <v>475</v>
      </c>
    </row>
    <row r="77" spans="5:33">
      <c r="AF77" s="4" t="s">
        <v>6</v>
      </c>
      <c r="AG77" s="4" t="s">
        <v>476</v>
      </c>
    </row>
    <row r="78" spans="5:33">
      <c r="AF78" s="4" t="s">
        <v>6</v>
      </c>
      <c r="AG78" s="4" t="s">
        <v>477</v>
      </c>
    </row>
    <row r="79" spans="5:33">
      <c r="AF79" s="4" t="s">
        <v>6</v>
      </c>
      <c r="AG79" s="4" t="s">
        <v>478</v>
      </c>
    </row>
    <row r="80" spans="5:33">
      <c r="AF80" s="4" t="s">
        <v>6</v>
      </c>
      <c r="AG80" s="4" t="s">
        <v>479</v>
      </c>
    </row>
    <row r="81" spans="32:33">
      <c r="AF81" s="4" t="s">
        <v>6</v>
      </c>
      <c r="AG81" s="4" t="s">
        <v>480</v>
      </c>
    </row>
    <row r="82" spans="32:33">
      <c r="AF82" s="4" t="s">
        <v>6</v>
      </c>
      <c r="AG82" s="4" t="s">
        <v>481</v>
      </c>
    </row>
    <row r="83" spans="32:33">
      <c r="AF83" s="4" t="s">
        <v>6</v>
      </c>
      <c r="AG83" s="4" t="s">
        <v>482</v>
      </c>
    </row>
    <row r="84" spans="32:33">
      <c r="AF84" s="4" t="s">
        <v>6</v>
      </c>
      <c r="AG84" s="4" t="s">
        <v>433</v>
      </c>
    </row>
    <row r="85" spans="32:33">
      <c r="AF85" s="4" t="s">
        <v>6</v>
      </c>
      <c r="AG85" s="4" t="s">
        <v>434</v>
      </c>
    </row>
    <row r="86" spans="32:33">
      <c r="AF86" s="4" t="s">
        <v>6</v>
      </c>
      <c r="AG86" s="4" t="s">
        <v>483</v>
      </c>
    </row>
    <row r="87" spans="32:33">
      <c r="AF87" s="4" t="s">
        <v>6</v>
      </c>
      <c r="AG87" s="4" t="s">
        <v>484</v>
      </c>
    </row>
    <row r="88" spans="32:33">
      <c r="AF88" s="4" t="s">
        <v>6</v>
      </c>
      <c r="AG88" s="4" t="s">
        <v>485</v>
      </c>
    </row>
    <row r="89" spans="32:33">
      <c r="AF89" s="4" t="s">
        <v>6</v>
      </c>
      <c r="AG89" s="4" t="s">
        <v>486</v>
      </c>
    </row>
    <row r="90" spans="32:33">
      <c r="AF90" s="4" t="s">
        <v>6</v>
      </c>
      <c r="AG90" s="4" t="s">
        <v>487</v>
      </c>
    </row>
    <row r="91" spans="32:33">
      <c r="AF91" s="4" t="s">
        <v>6</v>
      </c>
      <c r="AG91" s="4" t="s">
        <v>488</v>
      </c>
    </row>
    <row r="92" spans="32:33">
      <c r="AF92" s="4" t="s">
        <v>6</v>
      </c>
      <c r="AG92" s="4" t="s">
        <v>489</v>
      </c>
    </row>
    <row r="93" spans="32:33">
      <c r="AF93" s="4" t="s">
        <v>6</v>
      </c>
      <c r="AG93" s="4" t="s">
        <v>490</v>
      </c>
    </row>
    <row r="94" spans="32:33">
      <c r="AF94" s="4" t="s">
        <v>6</v>
      </c>
      <c r="AG94" s="4" t="s">
        <v>437</v>
      </c>
    </row>
    <row r="95" spans="32:33">
      <c r="AF95" s="4" t="s">
        <v>6</v>
      </c>
      <c r="AG95" s="4" t="s">
        <v>438</v>
      </c>
    </row>
    <row r="96" spans="32:33">
      <c r="AF96" s="4" t="s">
        <v>6</v>
      </c>
      <c r="AG96" s="4" t="s">
        <v>491</v>
      </c>
    </row>
    <row r="97" spans="32:33">
      <c r="AF97" s="4" t="s">
        <v>6</v>
      </c>
      <c r="AG97" s="4" t="s">
        <v>492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7" zoomScale="90" zoomScaleNormal="90" workbookViewId="0">
      <selection activeCell="A89" sqref="A8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266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257</v>
      </c>
    </row>
    <row r="41" spans="1:2">
      <c r="A41" t="s">
        <v>170</v>
      </c>
      <c r="B41" t="s">
        <v>251</v>
      </c>
    </row>
    <row r="42" spans="1:2">
      <c r="A42" t="s">
        <v>170</v>
      </c>
      <c r="B42" t="s">
        <v>252</v>
      </c>
    </row>
    <row r="43" spans="1:2">
      <c r="A43" t="s">
        <v>303</v>
      </c>
      <c r="B43" t="s">
        <v>260</v>
      </c>
    </row>
    <row r="44" spans="1:2">
      <c r="A44" t="s">
        <v>303</v>
      </c>
      <c r="B44" t="s">
        <v>261</v>
      </c>
    </row>
    <row r="45" spans="1:2">
      <c r="A45" t="s">
        <v>303</v>
      </c>
      <c r="B45" t="s">
        <v>262</v>
      </c>
    </row>
    <row r="46" spans="1:2">
      <c r="A46" t="s">
        <v>303</v>
      </c>
      <c r="B46" t="s">
        <v>178</v>
      </c>
    </row>
    <row r="47" spans="1:2">
      <c r="A47" t="s">
        <v>303</v>
      </c>
      <c r="B47" t="s">
        <v>258</v>
      </c>
    </row>
    <row r="48" spans="1:2">
      <c r="A48" t="s">
        <v>303</v>
      </c>
      <c r="B48" t="s">
        <v>269</v>
      </c>
    </row>
    <row r="49" spans="1:2">
      <c r="A49" t="s">
        <v>303</v>
      </c>
      <c r="B49" t="s">
        <v>177</v>
      </c>
    </row>
    <row r="50" spans="1:2">
      <c r="A50" t="s">
        <v>303</v>
      </c>
      <c r="B50" t="s">
        <v>259</v>
      </c>
    </row>
    <row r="51" spans="1:2">
      <c r="A51" t="s">
        <v>303</v>
      </c>
      <c r="B51" t="s">
        <v>371</v>
      </c>
    </row>
    <row r="52" spans="1:2">
      <c r="A52" t="s">
        <v>303</v>
      </c>
      <c r="B52" t="s">
        <v>367</v>
      </c>
    </row>
    <row r="53" spans="1:2">
      <c r="A53" t="s">
        <v>303</v>
      </c>
      <c r="B53" t="s">
        <v>512</v>
      </c>
    </row>
    <row r="54" spans="1:2">
      <c r="A54" t="s">
        <v>171</v>
      </c>
      <c r="B54" t="s">
        <v>144</v>
      </c>
    </row>
    <row r="55" spans="1:2">
      <c r="A55" t="s">
        <v>171</v>
      </c>
      <c r="B55" t="s">
        <v>147</v>
      </c>
    </row>
    <row r="56" spans="1:2">
      <c r="A56" t="s">
        <v>171</v>
      </c>
      <c r="B56" t="s">
        <v>150</v>
      </c>
    </row>
    <row r="57" spans="1:2">
      <c r="A57" t="s">
        <v>171</v>
      </c>
      <c r="B57" t="s">
        <v>153</v>
      </c>
    </row>
    <row r="58" spans="1:2">
      <c r="A58" t="s">
        <v>171</v>
      </c>
      <c r="B58" t="s">
        <v>156</v>
      </c>
    </row>
    <row r="59" spans="1:2">
      <c r="A59" t="s">
        <v>171</v>
      </c>
      <c r="B59" t="s">
        <v>159</v>
      </c>
    </row>
    <row r="60" spans="1:2">
      <c r="A60" t="s">
        <v>171</v>
      </c>
      <c r="B60" t="s">
        <v>164</v>
      </c>
    </row>
    <row r="61" spans="1:2">
      <c r="A61" t="s">
        <v>171</v>
      </c>
      <c r="B61" t="s">
        <v>275</v>
      </c>
    </row>
    <row r="62" spans="1:2">
      <c r="A62" t="s">
        <v>171</v>
      </c>
      <c r="B62" t="s">
        <v>166</v>
      </c>
    </row>
    <row r="63" spans="1:2">
      <c r="A63" t="s">
        <v>171</v>
      </c>
      <c r="B63" t="s">
        <v>167</v>
      </c>
    </row>
    <row r="64" spans="1:2">
      <c r="A64" t="s">
        <v>171</v>
      </c>
      <c r="B64" t="s">
        <v>168</v>
      </c>
    </row>
    <row r="65" spans="1:2">
      <c r="A65" t="s">
        <v>171</v>
      </c>
      <c r="B65" t="s">
        <v>169</v>
      </c>
    </row>
    <row r="66" spans="1:2">
      <c r="A66" t="s">
        <v>171</v>
      </c>
      <c r="B66" t="s">
        <v>141</v>
      </c>
    </row>
    <row r="67" spans="1:2">
      <c r="A67" t="s">
        <v>171</v>
      </c>
      <c r="B67" t="s">
        <v>185</v>
      </c>
    </row>
    <row r="68" spans="1:2">
      <c r="A68" t="s">
        <v>172</v>
      </c>
      <c r="B68" t="s">
        <v>342</v>
      </c>
    </row>
    <row r="69" spans="1:2">
      <c r="A69" t="s">
        <v>172</v>
      </c>
      <c r="B69" t="s">
        <v>143</v>
      </c>
    </row>
    <row r="70" spans="1:2">
      <c r="A70" t="s">
        <v>172</v>
      </c>
      <c r="B70" t="s">
        <v>369</v>
      </c>
    </row>
    <row r="71" spans="1:2">
      <c r="A71" t="s">
        <v>172</v>
      </c>
      <c r="B71" t="s">
        <v>146</v>
      </c>
    </row>
    <row r="72" spans="1:2">
      <c r="A72" t="s">
        <v>172</v>
      </c>
      <c r="B72" t="s">
        <v>140</v>
      </c>
    </row>
    <row r="73" spans="1:2">
      <c r="A73" t="s">
        <v>172</v>
      </c>
      <c r="B73" t="s">
        <v>149</v>
      </c>
    </row>
    <row r="74" spans="1:2">
      <c r="A74" t="s">
        <v>172</v>
      </c>
      <c r="B74" t="s">
        <v>152</v>
      </c>
    </row>
    <row r="75" spans="1:2">
      <c r="A75" t="s">
        <v>172</v>
      </c>
      <c r="B75" t="s">
        <v>155</v>
      </c>
    </row>
    <row r="76" spans="1:2">
      <c r="A76" t="s">
        <v>172</v>
      </c>
      <c r="B76" t="s">
        <v>158</v>
      </c>
    </row>
    <row r="77" spans="1:2">
      <c r="A77" t="s">
        <v>172</v>
      </c>
      <c r="B77" t="s">
        <v>161</v>
      </c>
    </row>
    <row r="78" spans="1:2">
      <c r="A78" t="s">
        <v>172</v>
      </c>
      <c r="B78" t="s">
        <v>163</v>
      </c>
    </row>
    <row r="79" spans="1:2">
      <c r="A79" t="s">
        <v>184</v>
      </c>
      <c r="B79" t="s">
        <v>142</v>
      </c>
    </row>
    <row r="80" spans="1:2">
      <c r="A80" t="s">
        <v>184</v>
      </c>
      <c r="B80" t="s">
        <v>274</v>
      </c>
    </row>
    <row r="81" spans="1:2">
      <c r="A81" t="s">
        <v>184</v>
      </c>
      <c r="B81" t="s">
        <v>145</v>
      </c>
    </row>
    <row r="82" spans="1:2">
      <c r="A82" t="s">
        <v>184</v>
      </c>
      <c r="B82" t="s">
        <v>148</v>
      </c>
    </row>
    <row r="83" spans="1:2">
      <c r="A83" t="s">
        <v>184</v>
      </c>
      <c r="B83" t="s">
        <v>151</v>
      </c>
    </row>
    <row r="84" spans="1:2">
      <c r="A84" t="s">
        <v>184</v>
      </c>
      <c r="B84" t="s">
        <v>154</v>
      </c>
    </row>
    <row r="85" spans="1:2">
      <c r="A85" t="s">
        <v>184</v>
      </c>
      <c r="B85" t="s">
        <v>160</v>
      </c>
    </row>
    <row r="86" spans="1:2">
      <c r="A86" t="s">
        <v>184</v>
      </c>
      <c r="B86" t="s">
        <v>157</v>
      </c>
    </row>
    <row r="87" spans="1:2">
      <c r="A87" t="s">
        <v>184</v>
      </c>
      <c r="B87" t="s">
        <v>162</v>
      </c>
    </row>
    <row r="88" spans="1:2">
      <c r="A88" t="s">
        <v>184</v>
      </c>
      <c r="B88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8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2023-04-07T18:23:12Z</cp:lastPrinted>
  <dcterms:created xsi:type="dcterms:W3CDTF">2015-06-05T18:19:34Z</dcterms:created>
  <dcterms:modified xsi:type="dcterms:W3CDTF">2023-04-07T18:26:10Z</dcterms:modified>
</cp:coreProperties>
</file>