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15" windowWidth="20730" windowHeight="116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B15" i="9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<sst xmlns="http://schemas.openxmlformats.org/spreadsheetml/2006/main" count="829" uniqueCount="521">
  <si>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</si>
  <si>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</si>
  <si>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</si>
  <si>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</si>
  <si>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</si>
  <si>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</si>
  <si>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</si>
  <si>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</si>
  <si>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</si>
  <si>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</si>
  <si>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</si>
  <si>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</si>
  <si>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</si>
  <si>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</si>
  <si>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</si>
  <si>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</si>
  <si>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</si>
  <si>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</si>
  <si>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</si>
  <si>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</si>
  <si>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</si>
  <si>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</si>
  <si>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</si>
  <si>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</si>
  <si>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</si>
  <si>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</si>
  <si>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</si>
  <si>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</si>
  <si>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</si>
  <si>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</si>
  <si>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</si>
  <si>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</si>
  <si>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</si>
  <si>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</si>
  <si>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</si>
  <si>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</si>
  <si>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</si>
  <si>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</si>
  <si>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</si>
  <si>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</si>
  <si>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</si>
  <si>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</si>
  <si>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</si>
  <si>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</si>
  <si>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</si>
  <si>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</si>
  <si>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</si>
  <si>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</si>
  <si>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</si>
  <si>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</si>
  <si>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</si>
  <si>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</si>
  <si>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</si>
  <si>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</si>
  <si>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</si>
  <si>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</si>
  <si>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</si>
  <si>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</si>
  <si>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</si>
  <si>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</si>
  <si>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</si>
  <si>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</si>
  <si>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</si>
  <si>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</si>
  <si>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</si>
  <si>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</si>
  <si>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</si>
  <si>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</si>
  <si>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</si>
  <si>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</si>
  <si>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</si>
  <si>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</si>
  <si>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</si>
  <si>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</si>
  <si>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</si>
  <si>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</si>
  <si>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</si>
  <si>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</si>
  <si>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</si>
  <si>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</si>
  <si>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</si>
  <si>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</si>
  <si>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</si>
  <si>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</si>
  <si>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</si>
  <si>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</si>
  <si>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</si>
  <si>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</si>
  <si>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</si>
  <si>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</si>
  <si>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</si>
  <si>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</si>
  <si>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</si>
  <si>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</si>
  <si>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</si>
  <si>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</si>
  <si>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</si>
  <si>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</si>
  <si>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</si>
  <si>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</si>
  <si>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</si>
  <si>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</si>
  <si>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</si>
  <si>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</si>
  <si>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</si>
  <si>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</si>
  <si>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</si>
  <si>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</si>
  <si>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</si>
  <si>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</si>
  <si>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</si>
  <si>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</si>
  <si>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</si>
  <si>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</si>
  <si>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</si>
  <si>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</si>
  <si>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</si>
  <si>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</si>
  <si>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</si>
  <si>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</si>
  <si>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</si>
  <si>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</si>
  <si>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</si>
  <si>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</si>
  <si>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</si>
  <si>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</si>
  <si>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</si>
  <si>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</si>
  <si>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</si>
  <si>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</si>
  <si>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</si>
  <si>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</si>
  <si>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</si>
  <si>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</si>
  <si>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</si>
  <si>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</si>
  <si>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</si>
  <si>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</si>
  <si>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</si>
  <si>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</si>
  <si>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</si>
  <si>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</si>
  <si>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</si>
  <si>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</si>
  <si>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</si>
  <si>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</si>
  <si>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</si>
  <si>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</si>
  <si>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</si>
  <si>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</si>
  <si>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</si>
  <si>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</si>
  <si>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</si>
  <si>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</si>
  <si>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</si>
  <si>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</si>
  <si>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</si>
  <si>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</si>
  <si>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</si>
  <si>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</si>
  <si>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</si>
  <si>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</si>
  <si>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</si>
  <si>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</si>
  <si>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</si>
  <si>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</si>
  <si>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</si>
  <si>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</si>
  <si>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</si>
  <si>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</si>
  <si>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</si>
  <si>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</si>
  <si>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</si>
  <si>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</si>
  <si>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</si>
  <si>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</si>
  <si>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</si>
  <si>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</si>
  <si>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</si>
  <si>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</si>
  <si>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</si>
  <si>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</si>
  <si>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</si>
  <si>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</si>
  <si>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</si>
  <si>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</si>
  <si>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</si>
  <si>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</si>
  <si>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</si>
  <si>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</si>
  <si>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</si>
  <si>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</si>
  <si>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</si>
  <si>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</si>
  <si>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</si>
  <si>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</si>
  <si>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</si>
  <si>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</si>
  <si>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</si>
  <si>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</si>
  <si>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</si>
  <si>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</si>
  <si>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</si>
  <si>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</si>
  <si>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</si>
  <si>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</si>
  <si>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</si>
  <si>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</si>
  <si>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</si>
  <si>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</si>
  <si>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</si>
  <si>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</si>
  <si>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</si>
  <si>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</si>
  <si>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</si>
  <si>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</si>
  <si>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</si>
  <si>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</si>
  <si>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</si>
  <si>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</si>
  <si>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</si>
  <si>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</si>
  <si>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</si>
  <si>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</si>
  <si>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</si>
  <si>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</si>
  <si>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</si>
  <si>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</si>
  <si>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</si>
  <si>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</si>
  <si>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</si>
  <si>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</si>
  <si>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</si>
  <si>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</si>
  <si>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</si>
  <si>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</si>
  <si>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</si>
  <si>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</si>
  <si>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</si>
  <si>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</si>
  <si>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</si>
  <si>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</si>
  <si>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</si>
  <si>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</si>
  <si>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</si>
  <si>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</si>
  <si>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</si>
  <si>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</si>
  <si>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</si>
  <si>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</si>
  <si>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</si>
  <si>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</si>
  <si>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</si>
  <si>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</si>
  <si>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</si>
  <si>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</si>
  <si>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</si>
  <si>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</si>
  <si>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</si>
  <si>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</si>
  <si>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</si>
  <si>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</si>
  <si>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</si>
  <si>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</si>
  <si>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</si>
  <si>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</si>
  <si>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</si>
  <si>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</si>
  <si>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</si>
  <si>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</si>
  <si>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</si>
  <si>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</si>
  <si>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</si>
  <si>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</si>
  <si>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</si>
  <si>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</si>
  <si>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</si>
  <si>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</si>
  <si>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</si>
  <si>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</si>
  <si>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</si>
  <si>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</si>
  <si>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</si>
  <si>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</si>
  <si>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</si>
  <si>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</si>
  <si>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</si>
  <si>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</si>
  <si>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</si>
  <si>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</si>
  <si>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</si>
  <si>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</si>
  <si>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</si>
  <si>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</si>
  <si>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</si>
  <si>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</si>
  <si>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</si>
  <si>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</si>
  <si>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</si>
  <si>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</si>
  <si>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</si>
  <si>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</si>
  <si>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</si>
  <si>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</si>
  <si>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</si>
  <si>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</si>
  <si>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</si>
  <si>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</si>
  <si>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</si>
  <si>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</si>
  <si>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</si>
  <si>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</si>
  <si>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</si>
  <si>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</si>
  <si>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</si>
  <si>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</si>
  <si>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</si>
  <si>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</si>
  <si>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</si>
  <si>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</si>
  <si>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</si>
  <si>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</si>
  <si>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</si>
  <si>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</si>
  <si>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</si>
  <si>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</si>
  <si>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</si>
  <si>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</si>
  <si>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</si>
  <si>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</si>
  <si>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</si>
  <si>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</si>
  <si>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</si>
  <si>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</si>
  <si>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</si>
  <si>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</si>
  <si>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</si>
  <si>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</si>
  <si>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</si>
  <si>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</si>
  <si>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</si>
  <si>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</si>
  <si>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</si>
  <si>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</si>
  <si>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</si>
  <si>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</si>
  <si>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</si>
  <si>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</si>
  <si>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</si>
  <si>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</si>
  <si>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</si>
  <si>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</si>
  <si>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</si>
  <si>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</si>
  <si>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</si>
  <si>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</si>
  <si>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</si>
  <si>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</si>
  <si>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</si>
  <si>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</si>
  <si>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</si>
  <si>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</si>
  <si>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</si>
  <si>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</si>
  <si>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</si>
  <si>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</si>
  <si>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</si>
  <si>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</si>
  <si>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</si>
  <si>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</si>
  <si>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</si>
  <si>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</si>
  <si>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</si>
  <si>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</si>
  <si>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</si>
  <si>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</si>
  <si>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</si>
  <si>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</si>
  <si>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</si>
  <si>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</si>
  <si>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</si>
  <si>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</si>
  <si>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</si>
  <si>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</si>
  <si>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</si>
  <si>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</si>
  <si>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</si>
  <si>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</si>
  <si>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</si>
  <si>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</si>
  <si>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</si>
  <si>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</si>
  <si>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</si>
  <si>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</si>
  <si>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</si>
  <si>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</si>
  <si>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</si>
  <si>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</si>
  <si>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</si>
  <si>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</si>
  <si>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</si>
  <si>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</si>
  <si>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</si>
  <si>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</si>
  <si>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</si>
  <si>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</si>
  <si>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</si>
  <si>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</si>
  <si>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</si>
  <si>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</si>
  <si>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</si>
  <si>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</si>
  <si>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</si>
  <si>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</si>
  <si>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</si>
  <si>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</si>
  <si>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</si>
  <si>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</si>
  <si>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</si>
  <si>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</si>
  <si>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</si>
  <si>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</si>
  <si>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</si>
  <si>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</si>
  <si>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</si>
  <si>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</si>
  <si>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</si>
  <si>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</si>
  <si>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</si>
  <si>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</si>
  <si>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</si>
  <si>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</si>
  <si>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</si>
  <si>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</si>
  <si>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</si>
  <si>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</si>
  <si>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</si>
  <si>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</si>
  <si>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</si>
  <si>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</si>
  <si>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</si>
  <si>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</si>
  <si>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</si>
  <si>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</si>
  <si>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</si>
  <si>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</si>
  <si>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</si>
  <si>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</si>
  <si>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</si>
  <si>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</si>
  <si>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</si>
  <si>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</si>
  <si>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</si>
  <si>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</si>
  <si>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</si>
  <si>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</si>
  <si>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</si>
  <si>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</si>
  <si>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</si>
  <si>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</si>
  <si>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</si>
  <si>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</si>
  <si>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</si>
  <si>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</si>
  <si>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</si>
  <si>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</si>
  <si>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</si>
  <si>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</si>
  <si>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</si>
  <si>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</si>
  <si>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</si>
  <si>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</si>
  <si>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</si>
  <si>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</si>
  <si>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</si>
  <si>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</si>
  <si>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</si>
  <si>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</si>
  <si>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</si>
  <si>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</si>
  <si>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</si>
  <si>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</si>
  <si>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</si>
  <si>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</si>
  <si>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</si>
  <si>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</si>
  <si>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</si>
  <si>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</si>
  <si>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</si>
  <si>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</si>
  <si>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</si>
  <si>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</si>
  <si>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</si>
  <si>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</si>
  <si>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</si>
  <si>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</si>
  <si>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</si>
  <si>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</si>
  <si>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</si>
  <si>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</si>
  <si>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</si>
  <si>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</si>
  <si>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</si>
  <si>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</si>
  <si>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100 ml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</si>
  <si>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</si>
  <si>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Интраоперационное ведение эптифибатида 1 фл.  В зону проксимального сегмента ПНА  имплантированы  DES NanoMed 3,5-14, давлением 14 атм. и DES, Resolute Integtity 4.0-18, давлением 14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</si>
  <si>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3.5 - 14</t>
  </si>
  <si>
    <t>лучевой</t>
  </si>
  <si>
    <t>2.25 - 20</t>
  </si>
  <si>
    <t xml:space="preserve">Транслюминальная баллонная ангиопластика коронарных артерий. </t>
  </si>
  <si>
    <t>Total DAP, µGy∙m²</t>
  </si>
  <si>
    <r>
      <t xml:space="preserve">Коллатеральный кровоток: </t>
    </r>
    <r>
      <rPr>
        <sz val="10"/>
        <color theme="1"/>
        <rFont val="Calibri"/>
        <family val="2"/>
        <charset val="204"/>
        <scheme val="minor"/>
      </rPr>
      <t>нет.</t>
    </r>
  </si>
  <si>
    <t>Sion black</t>
  </si>
  <si>
    <t>проходим, контуры ровные.</t>
  </si>
  <si>
    <t xml:space="preserve">проходим, контуры ровные, кровоток TIMI III. </t>
  </si>
  <si>
    <t>03:08</t>
  </si>
  <si>
    <t>Вялов В.В.</t>
  </si>
  <si>
    <t>Правый</t>
  </si>
  <si>
    <t xml:space="preserve">неровности контуров проксимального сегмента, на фоне выраженной с-образной деформации определяется септальный стеноз среднего сегмента до 50%. Антеградный кровоток TIMI III. </t>
  </si>
  <si>
    <t>Контроль места пункции, повязка  на руке до 6 ч. Консервативная стратегия.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</si>
</sst>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40% -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2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13" sqref="L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274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252</v>
      </c>
      <c r="B8" s="25">
        <v>45066</v>
      </c>
      <c r="C8" s="60"/>
      <c r="D8" s="21" t="s">
        <v>247</v>
      </c>
      <c r="E8" s="34"/>
      <c r="F8" s="34"/>
      <c r="G8" s="22"/>
      <c r="H8" s="23"/>
    </row>
    <row r="9" spans="1:8" ht="15.6" customHeight="1">
      <c r="A9" s="26" t="s">
        <v>254</v>
      </c>
      <c r="B9" s="27">
        <v>0.47222222222222227</v>
      </c>
      <c r="C9" s="60"/>
      <c r="D9" s="108" t="s">
        <v>233</v>
      </c>
      <c r="E9" s="106"/>
      <c r="F9" s="106"/>
      <c r="G9" s="28" t="s">
        <v>224</v>
      </c>
      <c r="H9" s="30"/>
    </row>
    <row r="10" spans="1:8" ht="15.6" customHeight="1" thickBot="1">
      <c r="A10" s="96" t="s">
        <v>255</v>
      </c>
      <c r="B10" s="97">
        <v>0.48958333333333331</v>
      </c>
      <c r="C10" s="61"/>
      <c r="D10" s="109" t="s">
        <v>234</v>
      </c>
      <c r="E10" s="107"/>
      <c r="F10" s="107"/>
      <c r="G10" s="29" t="s">
        <v>336</v>
      </c>
      <c r="H10" s="31"/>
    </row>
    <row r="11" spans="1:8" ht="18" thickTop="1" thickBot="1">
      <c r="A11" s="102" t="s">
        <v>253</v>
      </c>
      <c r="B11" s="103" t="s">
        <v>517</v>
      </c>
      <c r="C11" s="62"/>
      <c r="D11" s="109" t="s">
        <v>231</v>
      </c>
      <c r="E11" s="107"/>
      <c r="F11" s="107"/>
      <c r="G11" s="29" t="s">
        <v>327</v>
      </c>
      <c r="H11" s="31"/>
    </row>
    <row r="12" spans="1:8" ht="16.5" thickTop="1">
      <c r="A12" s="94" t="s">
        <v>8</v>
      </c>
      <c r="B12" s="95">
        <v>20444</v>
      </c>
      <c r="C12" s="63"/>
      <c r="D12" s="109" t="s">
        <v>364</v>
      </c>
      <c r="E12" s="107"/>
      <c r="F12" s="107"/>
      <c r="G12" s="29" t="s">
        <v>321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12911</v>
      </c>
      <c r="C14" s="63"/>
      <c r="D14" s="41"/>
      <c r="E14" s="41"/>
      <c r="F14" s="41"/>
      <c r="G14" s="42"/>
      <c r="H14" s="64"/>
    </row>
    <row r="15" spans="1:8" ht="15.75">
      <c r="A15" s="20" t="s">
        <v>194</v>
      </c>
      <c r="B15" s="24">
        <v>35</v>
      </c>
      <c r="C15" s="18"/>
      <c r="D15" s="41"/>
      <c r="E15" s="41"/>
      <c r="F15" s="41"/>
      <c r="G15" s="194" t="s">
        <v>497</v>
      </c>
      <c r="H15" s="198" t="s">
        <v>516</v>
      </c>
    </row>
    <row r="16" spans="1:8" ht="15.6" customHeight="1">
      <c r="A16" s="20" t="s">
        <v>133</v>
      </c>
      <c r="B16" s="24" t="s">
        <v>376</v>
      </c>
      <c r="C16" s="18"/>
      <c r="D16" s="41"/>
      <c r="E16" s="41"/>
      <c r="F16" s="41"/>
      <c r="G16" s="195" t="s">
        <v>511</v>
      </c>
      <c r="H16" s="193">
        <v>1697.03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486</v>
      </c>
      <c r="H17" s="197">
        <f>H16*0.0019</f>
        <v>3.2243569999999999</v>
      </c>
    </row>
    <row r="18" spans="1:8" ht="14.45" customHeight="1">
      <c r="A18" s="65" t="s">
        <v>249</v>
      </c>
      <c r="B18" s="100" t="s">
        <v>518</v>
      </c>
      <c r="C18" s="18"/>
      <c r="D18" s="33" t="s">
        <v>271</v>
      </c>
      <c r="E18" s="33"/>
      <c r="F18" s="33"/>
      <c r="G18" s="98" t="s">
        <v>250</v>
      </c>
      <c r="H18" s="99" t="s">
        <v>508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273</v>
      </c>
      <c r="B20" s="228" t="s">
        <v>514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332</v>
      </c>
      <c r="B22" s="233" t="s">
        <v>519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333</v>
      </c>
      <c r="B27" s="233" t="s">
        <v>515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334</v>
      </c>
      <c r="B32" s="233" t="s">
        <v>515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 t="s">
        <v>512</v>
      </c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484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520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272</v>
      </c>
    </row>
    <row r="51" spans="1:13">
      <c r="A51" s="70" t="s">
        <v>261</v>
      </c>
      <c r="B51" s="71" t="s">
        <v>504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267</v>
      </c>
      <c r="B53" s="74" t="s">
        <v>374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G8" sqref="G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/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48"/>
      <c r="D8" s="248"/>
      <c r="E8" s="248"/>
      <c r="F8" s="82"/>
      <c r="G8" s="136"/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модели],MATCH(ЧКВ!B21,Модель_Метод[Модель],0)),IF(ЧКВ!A6=Вмешательства!D36,INDEX(Модель_Метод[Код модели],MATCH(ЧКВ!B21,Модель_Метод[Модель],0)),"")),"")</f>
        <v>Код модели: 21167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252</v>
      </c>
      <c r="B12" s="25">
        <f>КАГ!B8</f>
        <v>45066</v>
      </c>
      <c r="C12" s="63"/>
      <c r="D12" s="21" t="s">
        <v>247</v>
      </c>
      <c r="E12" s="34"/>
      <c r="F12" s="34"/>
      <c r="G12" s="22"/>
      <c r="H12" s="23"/>
    </row>
    <row r="13" spans="1:8" ht="15.75">
      <c r="A13" s="88" t="s">
        <v>254</v>
      </c>
      <c r="B13" s="27">
        <v>0.96527777777777779</v>
      </c>
      <c r="C13" s="63"/>
      <c r="D13" s="108" t="s">
        <v>233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255</v>
      </c>
      <c r="B14" s="27">
        <v>2.7777777777777776E-2</v>
      </c>
      <c r="C14" s="63"/>
      <c r="D14" s="109" t="s">
        <v>234</v>
      </c>
      <c r="E14" s="107"/>
      <c r="F14" s="107"/>
      <c r="G14" s="93" t="str">
        <f>КАГ!G10</f>
        <v>Синицина И.А.</v>
      </c>
      <c r="H14" s="105" t="str">
        <f>IF(ISBLANK(КАГ!H10),"",КАГ!H10)</f>
        <v/>
      </c>
    </row>
    <row r="15" spans="1:8" ht="16.5" thickBot="1">
      <c r="A15" s="192" t="s">
        <v>485</v>
      </c>
      <c r="B15" s="217">
        <f>IF(B14&lt;B13,B14+1,B14)-B13</f>
        <v>6.2499999999999889E-2</v>
      </c>
      <c r="C15" s="18"/>
      <c r="D15" s="109" t="s">
        <v>231</v>
      </c>
      <c r="E15" s="107"/>
      <c r="F15" s="107"/>
      <c r="G15" s="93" t="str">
        <f>КАГ!G11</f>
        <v>Станкевич И.В.</v>
      </c>
      <c r="H15" s="105" t="str">
        <f>IF(ISBLANK(КАГ!H11),"",КАГ!H11)</f>
        <v/>
      </c>
    </row>
    <row r="16" spans="1:8" ht="18" thickTop="1" thickBot="1">
      <c r="A16" s="102" t="s">
        <v>253</v>
      </c>
      <c r="B16" s="177" t="str">
        <f>КАГ!B11</f>
        <v>Вялов В.В.</v>
      </c>
      <c r="C16" s="18"/>
      <c r="D16" s="109" t="s">
        <v>364</v>
      </c>
      <c r="E16" s="107"/>
      <c r="F16" s="107"/>
      <c r="G16" s="93" t="str">
        <f>КАГ!G12</f>
        <v>Баранова В.Б.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20444</v>
      </c>
      <c r="C17" s="18"/>
      <c r="D17" s="109" t="s">
        <v>245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67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12911</v>
      </c>
      <c r="C19" s="80"/>
      <c r="D19" s="80"/>
      <c r="E19" s="80"/>
      <c r="F19" s="80"/>
      <c r="G19" s="194" t="s">
        <v>497</v>
      </c>
      <c r="H19" s="209" t="str">
        <f>КАГ!H15</f>
        <v>03:08</v>
      </c>
    </row>
    <row r="20" spans="1:8" ht="14.45" customHeight="1">
      <c r="A20" s="76" t="s">
        <v>194</v>
      </c>
      <c r="B20" s="78">
        <f>КАГ!B15</f>
        <v>35</v>
      </c>
      <c r="C20" s="81"/>
      <c r="D20" s="81"/>
      <c r="E20" s="81"/>
      <c r="F20" s="81"/>
      <c r="G20" s="195" t="s">
        <v>498</v>
      </c>
      <c r="H20" s="210">
        <f>КАГ!H16</f>
        <v>1697.03</v>
      </c>
    </row>
    <row r="21" spans="1:8" ht="14.45" customHeight="1">
      <c r="A21" s="76" t="s">
        <v>133</v>
      </c>
      <c r="B21" s="75" t="str">
        <f>КАГ!B16</f>
        <v>ОКС БПST</v>
      </c>
      <c r="C21" s="81"/>
      <c r="E21" s="83"/>
      <c r="F21" s="83"/>
      <c r="G21" s="196" t="s">
        <v>486</v>
      </c>
      <c r="H21" s="197">
        <f>КАГ!H17</f>
        <v>3.2243569999999999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/>
      </c>
      <c r="H22" s="214" t="str">
        <f>IFERROR(SUM(IF($B$21=Вмешательства!F17,SUM(КАГ!$B$9+0.01),"")),"")</f>
        <v/>
      </c>
    </row>
    <row r="23" spans="1:8" ht="14.45" customHeight="1">
      <c r="A23" s="73" t="s">
        <v>489</v>
      </c>
      <c r="B23" s="201" t="s">
        <v>488</v>
      </c>
      <c r="C23" s="191"/>
      <c r="D23" s="191"/>
      <c r="E23" s="191"/>
      <c r="F23" s="191"/>
      <c r="H23" s="44"/>
    </row>
    <row r="24" spans="1:8" ht="14.45" customHeight="1">
      <c r="A24" s="212" t="s">
        <v>487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506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493</v>
      </c>
      <c r="B38" s="204"/>
      <c r="C38" s="205"/>
      <c r="D38" s="205"/>
      <c r="E38" s="215" t="str">
        <f>IF(A6=Вмешательства!D4,Вмешательства!F12,IF(ЧКВ!A6=Вмешательства!D36,Вмешательства!F12,"-----"))</f>
        <v>СТЕНТ/Ы</v>
      </c>
      <c r="F38" s="205"/>
      <c r="G38" s="208"/>
    </row>
    <row r="39" spans="1:12" ht="15.75">
      <c r="A39" s="202" t="s">
        <v>490</v>
      </c>
      <c r="B39" s="81" t="s">
        <v>492</v>
      </c>
      <c r="C39" s="140"/>
      <c r="D39" s="141" t="s">
        <v>248</v>
      </c>
      <c r="E39" s="84"/>
      <c r="F39" s="84"/>
      <c r="G39" s="84"/>
      <c r="H39" s="85"/>
    </row>
    <row r="40" spans="1:12" ht="14.45" customHeight="1">
      <c r="A40" s="203" t="s">
        <v>491</v>
      </c>
      <c r="B40" s="207" t="s">
        <v>504</v>
      </c>
      <c r="C40" s="139"/>
      <c r="D40" s="252" t="s">
        <v>499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260</v>
      </c>
      <c r="B50" s="71" t="s">
        <v>505</v>
      </c>
      <c r="C50" s="18"/>
      <c r="D50" s="18"/>
      <c r="E50" s="18"/>
      <c r="F50" s="18"/>
      <c r="G50" s="18"/>
      <c r="H50" s="44"/>
    </row>
    <row r="51" spans="1:8">
      <c r="A51" s="79" t="s">
        <v>267</v>
      </c>
      <c r="B51" s="74" t="s">
        <v>374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463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6" sqref="B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125</v>
      </c>
      <c r="B2" s="111">
        <f>$D$10</f>
        <v>45066</v>
      </c>
      <c r="C2" s="176" t="str">
        <f>IF(ЧКВ!A6=Вмешательства!D4,Вмешательства!K7,IF(ЧКВ!A6=Вмешательства!D36,Вмешательства!K7,Вмешательства!K9))</f>
        <v>ВМП 1</v>
      </c>
      <c r="D2" s="112" t="s">
        <v>126</v>
      </c>
    </row>
    <row r="3" spans="1:4" ht="20.45" customHeight="1">
      <c r="A3" s="113" t="s">
        <v>124</v>
      </c>
      <c r="B3" s="114"/>
      <c r="C3" s="18"/>
      <c r="D3" s="44"/>
    </row>
    <row r="4" spans="1:4" ht="17.25" thickBot="1">
      <c r="A4" s="170" t="s">
        <v>256</v>
      </c>
      <c r="B4" s="171" t="s">
        <v>132</v>
      </c>
      <c r="C4" s="172" t="s">
        <v>15</v>
      </c>
      <c r="D4" s="173" t="str">
        <f>КАГ!$B$11</f>
        <v>Вялов В.В.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20444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55">
        <f>ЧКВ!A6</f>
        <v>0</v>
      </c>
      <c r="C6" s="152" t="s">
        <v>10</v>
      </c>
      <c r="D6" s="117">
        <f>DATEDIF(D5,D10,"y")</f>
        <v>67</v>
      </c>
    </row>
    <row r="7" spans="1:4">
      <c r="A7" s="43"/>
      <c r="B7" s="18"/>
      <c r="C7" s="115" t="s">
        <v>12</v>
      </c>
      <c r="D7" s="117">
        <f>КАГ!$B$14</f>
        <v>12911</v>
      </c>
    </row>
    <row r="8" spans="1:4">
      <c r="A8" s="118" t="str">
        <f>ЧКВ!$A$9</f>
        <v>Код модели: 21167</v>
      </c>
      <c r="B8" s="119"/>
      <c r="C8" s="115" t="s">
        <v>194</v>
      </c>
      <c r="D8" s="117">
        <f>КАГ!$B$15</f>
        <v>35</v>
      </c>
    </row>
    <row r="9" spans="1:4">
      <c r="A9" s="118" t="str">
        <f>ЧКВ!$A$10</f>
        <v xml:space="preserve">Код метода: </v>
      </c>
      <c r="B9" s="18"/>
      <c r="C9" s="120" t="s">
        <v>133</v>
      </c>
      <c r="D9" s="117" t="str">
        <f>КАГ!$B$16</f>
        <v>ОКС БПST</v>
      </c>
    </row>
    <row r="10" spans="1:4">
      <c r="A10" s="45"/>
      <c r="B10" s="36"/>
      <c r="C10" s="174" t="s">
        <v>13</v>
      </c>
      <c r="D10" s="175">
        <f>КАГ!$B$8</f>
        <v>45066</v>
      </c>
    </row>
    <row r="11" spans="1:4">
      <c r="A11" s="32"/>
      <c r="B11" s="127"/>
      <c r="C11" s="127"/>
      <c r="D11" s="128"/>
    </row>
    <row r="12" spans="1:4" ht="18.75" customHeight="1">
      <c r="A12" s="158" t="s">
        <v>403</v>
      </c>
      <c r="B12" s="159" t="s">
        <v>0</v>
      </c>
      <c r="C12" s="159" t="s">
        <v>14</v>
      </c>
      <c r="D12" s="160" t="s">
        <v>127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3" s="178" t="s">
        <v>513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402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79"/>
      <c r="C15" s="156"/>
      <c r="D15" s="162"/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79"/>
      <c r="C16" s="156"/>
      <c r="D16" s="162"/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79"/>
      <c r="C17" s="156"/>
      <c r="D17" s="162"/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79"/>
      <c r="C18" s="156"/>
      <c r="D18" s="162"/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79"/>
      <c r="C19" s="211"/>
      <c r="D19" s="162"/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469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460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E8" sqref="E8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188</v>
      </c>
      <c r="J1" s="2" t="s">
        <v>191</v>
      </c>
      <c r="K1" s="2" t="s">
        <v>189</v>
      </c>
      <c r="L1" s="2" t="s">
        <v>192</v>
      </c>
    </row>
    <row r="2" spans="1:15">
      <c r="A2" s="10">
        <v>1</v>
      </c>
      <c r="B2" s="2" t="s">
        <v>9</v>
      </c>
      <c r="C2" s="10" t="s">
        <v>289</v>
      </c>
      <c r="D2" s="5" t="s">
        <v>274</v>
      </c>
      <c r="F2" t="s">
        <v>91</v>
      </c>
      <c r="G2">
        <v>155800</v>
      </c>
      <c r="I2" t="s">
        <v>98</v>
      </c>
      <c r="J2" s="2">
        <v>21166</v>
      </c>
      <c r="K2" t="s">
        <v>99</v>
      </c>
      <c r="L2" s="2">
        <v>47</v>
      </c>
      <c r="M2" s="12"/>
      <c r="N2" t="s">
        <v>276</v>
      </c>
    </row>
    <row r="3" spans="1:15">
      <c r="A3" s="10">
        <v>2</v>
      </c>
      <c r="B3" s="2" t="s">
        <v>18</v>
      </c>
      <c r="C3" s="10" t="s">
        <v>85</v>
      </c>
      <c r="D3" s="5" t="s">
        <v>275</v>
      </c>
      <c r="F3" t="s">
        <v>92</v>
      </c>
      <c r="G3">
        <v>218190</v>
      </c>
      <c r="I3" t="s">
        <v>376</v>
      </c>
      <c r="J3" s="2">
        <v>21167</v>
      </c>
      <c r="K3" t="s">
        <v>100</v>
      </c>
      <c r="L3" s="2">
        <v>46</v>
      </c>
      <c r="N3" t="s">
        <v>268</v>
      </c>
    </row>
    <row r="4" spans="1:15" ht="30">
      <c r="A4" s="10">
        <v>3</v>
      </c>
      <c r="B4" s="2" t="s">
        <v>38</v>
      </c>
      <c r="C4" s="10" t="s">
        <v>39</v>
      </c>
      <c r="D4" s="5" t="s">
        <v>269</v>
      </c>
      <c r="F4" t="s">
        <v>93</v>
      </c>
      <c r="G4">
        <v>218140</v>
      </c>
      <c r="I4" t="s">
        <v>190</v>
      </c>
      <c r="J4" s="2">
        <v>21168</v>
      </c>
      <c r="K4" t="s">
        <v>101</v>
      </c>
      <c r="L4" s="2">
        <v>45</v>
      </c>
      <c r="N4" t="s">
        <v>431</v>
      </c>
    </row>
    <row r="5" spans="1:15" ht="30">
      <c r="A5" s="10">
        <v>4</v>
      </c>
      <c r="B5" s="2" t="s">
        <v>36</v>
      </c>
      <c r="C5" s="10" t="s">
        <v>37</v>
      </c>
      <c r="D5" s="5" t="s">
        <v>510</v>
      </c>
      <c r="F5" t="s">
        <v>94</v>
      </c>
      <c r="G5">
        <v>218160</v>
      </c>
    </row>
    <row r="6" spans="1:15" ht="30">
      <c r="A6" s="10">
        <v>5</v>
      </c>
      <c r="B6" s="2"/>
      <c r="C6" s="10" t="s">
        <v>290</v>
      </c>
      <c r="D6" s="5" t="s">
        <v>193</v>
      </c>
      <c r="F6" t="s">
        <v>95</v>
      </c>
      <c r="G6">
        <v>194510</v>
      </c>
    </row>
    <row r="7" spans="1:15">
      <c r="A7" s="10">
        <v>6</v>
      </c>
      <c r="B7" s="9"/>
      <c r="C7" s="10" t="s">
        <v>80</v>
      </c>
      <c r="D7" s="5" t="s">
        <v>308</v>
      </c>
      <c r="F7" t="s">
        <v>96</v>
      </c>
      <c r="G7">
        <v>323500</v>
      </c>
      <c r="I7" t="s">
        <v>288</v>
      </c>
      <c r="K7" t="s">
        <v>369</v>
      </c>
    </row>
    <row r="8" spans="1:15">
      <c r="A8" s="10">
        <v>7</v>
      </c>
      <c r="B8" s="2" t="s">
        <v>35</v>
      </c>
      <c r="C8" s="10" t="s">
        <v>86</v>
      </c>
      <c r="D8" s="5" t="s">
        <v>87</v>
      </c>
      <c r="F8" t="s">
        <v>97</v>
      </c>
      <c r="G8">
        <v>323510</v>
      </c>
      <c r="I8" t="s">
        <v>278</v>
      </c>
      <c r="K8" t="s">
        <v>404</v>
      </c>
    </row>
    <row r="9" spans="1:15">
      <c r="A9" s="10">
        <v>8</v>
      </c>
      <c r="B9" s="2"/>
      <c r="C9" s="10" t="s">
        <v>291</v>
      </c>
      <c r="D9" s="5" t="s">
        <v>200</v>
      </c>
      <c r="F9" t="s">
        <v>450</v>
      </c>
      <c r="G9">
        <v>136170</v>
      </c>
      <c r="I9" t="s">
        <v>279</v>
      </c>
      <c r="K9" t="s">
        <v>405</v>
      </c>
    </row>
    <row r="10" spans="1:15">
      <c r="A10" s="10">
        <v>9</v>
      </c>
      <c r="B10" s="2" t="s">
        <v>25</v>
      </c>
      <c r="C10" s="10" t="s">
        <v>292</v>
      </c>
      <c r="D10" s="5" t="s">
        <v>26</v>
      </c>
      <c r="I10" t="s">
        <v>280</v>
      </c>
    </row>
    <row r="11" spans="1:15">
      <c r="A11" s="10">
        <v>10</v>
      </c>
      <c r="B11" s="2" t="s">
        <v>19</v>
      </c>
      <c r="C11" s="10" t="s">
        <v>293</v>
      </c>
      <c r="D11" s="5" t="s">
        <v>20</v>
      </c>
      <c r="F11" t="s">
        <v>493</v>
      </c>
      <c r="G11" s="16"/>
      <c r="H11" s="16"/>
      <c r="I11" t="s">
        <v>281</v>
      </c>
    </row>
    <row r="12" spans="1:15">
      <c r="A12" s="10">
        <v>11</v>
      </c>
      <c r="B12" s="2" t="s">
        <v>21</v>
      </c>
      <c r="C12" s="10" t="s">
        <v>294</v>
      </c>
      <c r="D12" s="5" t="s">
        <v>22</v>
      </c>
      <c r="F12" t="s">
        <v>494</v>
      </c>
      <c r="G12" s="16"/>
      <c r="H12" s="16"/>
      <c r="I12" t="s">
        <v>282</v>
      </c>
      <c r="O12" s="10"/>
    </row>
    <row r="13" spans="1:15">
      <c r="A13" s="10">
        <v>12</v>
      </c>
      <c r="B13" s="2" t="s">
        <v>23</v>
      </c>
      <c r="C13" s="10" t="s">
        <v>295</v>
      </c>
      <c r="D13" s="5" t="s">
        <v>24</v>
      </c>
      <c r="F13" t="s">
        <v>495</v>
      </c>
      <c r="G13" s="16"/>
      <c r="H13" s="16"/>
      <c r="I13" t="s">
        <v>283</v>
      </c>
      <c r="N13" s="12"/>
      <c r="O13" s="12"/>
    </row>
    <row r="14" spans="1:15">
      <c r="A14" s="10">
        <v>13</v>
      </c>
      <c r="B14" s="2" t="s">
        <v>27</v>
      </c>
      <c r="C14" s="10" t="s">
        <v>296</v>
      </c>
      <c r="D14" s="5" t="s">
        <v>28</v>
      </c>
      <c r="G14" s="16"/>
      <c r="H14" s="16"/>
      <c r="I14" t="s">
        <v>284</v>
      </c>
    </row>
    <row r="15" spans="1:15">
      <c r="A15" s="10">
        <v>14</v>
      </c>
      <c r="B15" s="2" t="s">
        <v>29</v>
      </c>
      <c r="C15" s="10" t="s">
        <v>297</v>
      </c>
      <c r="D15" s="5" t="s">
        <v>30</v>
      </c>
      <c r="G15" s="16"/>
      <c r="H15" s="16"/>
      <c r="I15" t="s">
        <v>270</v>
      </c>
    </row>
    <row r="16" spans="1:15">
      <c r="A16" s="10">
        <v>15</v>
      </c>
      <c r="B16" s="2" t="s">
        <v>31</v>
      </c>
      <c r="C16" s="10" t="s">
        <v>298</v>
      </c>
      <c r="D16" s="5" t="s">
        <v>32</v>
      </c>
      <c r="F16" t="s">
        <v>133</v>
      </c>
      <c r="G16" s="16"/>
      <c r="H16" s="16"/>
      <c r="I16" t="s">
        <v>285</v>
      </c>
    </row>
    <row r="17" spans="1:9">
      <c r="A17" s="10">
        <v>16</v>
      </c>
      <c r="B17" s="2" t="s">
        <v>33</v>
      </c>
      <c r="C17" s="10" t="s">
        <v>299</v>
      </c>
      <c r="D17" s="5" t="s">
        <v>34</v>
      </c>
      <c r="F17" s="16" t="s">
        <v>98</v>
      </c>
      <c r="I17" t="s">
        <v>277</v>
      </c>
    </row>
    <row r="18" spans="1:9" ht="30">
      <c r="A18" s="10">
        <v>17</v>
      </c>
      <c r="B18" s="2" t="s">
        <v>40</v>
      </c>
      <c r="C18" s="10" t="s">
        <v>41</v>
      </c>
      <c r="D18" s="5" t="s">
        <v>42</v>
      </c>
      <c r="F18" s="16" t="s">
        <v>375</v>
      </c>
      <c r="I18" t="s">
        <v>286</v>
      </c>
    </row>
    <row r="19" spans="1:9" ht="30">
      <c r="A19" s="10">
        <v>18</v>
      </c>
      <c r="B19" s="2" t="s">
        <v>43</v>
      </c>
      <c r="C19" s="10" t="s">
        <v>44</v>
      </c>
      <c r="D19" s="5" t="s">
        <v>45</v>
      </c>
      <c r="F19" s="16" t="s">
        <v>190</v>
      </c>
      <c r="I19" t="s">
        <v>287</v>
      </c>
    </row>
    <row r="20" spans="1:9" ht="30">
      <c r="A20" s="10">
        <v>19</v>
      </c>
      <c r="B20" s="2" t="s">
        <v>46</v>
      </c>
      <c r="C20" s="10" t="s">
        <v>47</v>
      </c>
      <c r="D20" s="5" t="s">
        <v>48</v>
      </c>
      <c r="F20" s="16" t="s">
        <v>152</v>
      </c>
    </row>
    <row r="21" spans="1:9" ht="30">
      <c r="A21" s="10">
        <v>20</v>
      </c>
      <c r="B21" s="2" t="s">
        <v>49</v>
      </c>
      <c r="C21" s="10" t="s">
        <v>50</v>
      </c>
      <c r="D21" s="5" t="s">
        <v>51</v>
      </c>
      <c r="F21" s="16" t="s">
        <v>154</v>
      </c>
      <c r="G21" s="13"/>
      <c r="H21" s="13"/>
      <c r="I21" s="13"/>
    </row>
    <row r="22" spans="1:9" ht="30">
      <c r="A22" s="10">
        <v>21</v>
      </c>
      <c r="B22" s="2" t="s">
        <v>52</v>
      </c>
      <c r="C22" s="10" t="s">
        <v>53</v>
      </c>
      <c r="D22" s="5" t="s">
        <v>54</v>
      </c>
      <c r="F22" s="16" t="s">
        <v>153</v>
      </c>
      <c r="G22" s="13"/>
      <c r="H22" s="13"/>
      <c r="I22" s="13"/>
    </row>
    <row r="23" spans="1:9">
      <c r="A23" s="10">
        <v>22</v>
      </c>
      <c r="B23" s="2" t="s">
        <v>55</v>
      </c>
      <c r="C23" s="10" t="s">
        <v>56</v>
      </c>
      <c r="D23" s="5" t="s">
        <v>57</v>
      </c>
      <c r="F23" s="16" t="s">
        <v>155</v>
      </c>
      <c r="G23" s="13"/>
      <c r="H23" s="13"/>
      <c r="I23" s="13"/>
    </row>
    <row r="24" spans="1:9">
      <c r="A24" s="10">
        <v>23</v>
      </c>
      <c r="B24" s="2" t="s">
        <v>58</v>
      </c>
      <c r="C24" s="10" t="s">
        <v>59</v>
      </c>
      <c r="D24" s="5" t="s">
        <v>60</v>
      </c>
      <c r="F24" s="16"/>
      <c r="G24" s="13"/>
      <c r="H24" s="13"/>
      <c r="I24" s="13"/>
    </row>
    <row r="25" spans="1:9" ht="30">
      <c r="A25" s="10">
        <v>24</v>
      </c>
      <c r="B25" s="2" t="s">
        <v>61</v>
      </c>
      <c r="C25" s="10" t="s">
        <v>62</v>
      </c>
      <c r="D25" s="5" t="s">
        <v>63</v>
      </c>
      <c r="G25" s="13"/>
      <c r="H25" s="13"/>
      <c r="I25" s="13"/>
    </row>
    <row r="26" spans="1:9" ht="45">
      <c r="A26" s="10">
        <v>25</v>
      </c>
      <c r="B26" s="2" t="s">
        <v>64</v>
      </c>
      <c r="C26" s="10" t="s">
        <v>65</v>
      </c>
      <c r="D26" s="5" t="s">
        <v>66</v>
      </c>
      <c r="G26" s="13"/>
      <c r="H26" s="13"/>
      <c r="I26" s="13"/>
    </row>
    <row r="27" spans="1:9">
      <c r="A27" s="10">
        <v>26</v>
      </c>
      <c r="B27" s="2" t="s">
        <v>67</v>
      </c>
      <c r="C27" s="91" t="s">
        <v>305</v>
      </c>
      <c r="D27" s="5" t="s">
        <v>306</v>
      </c>
      <c r="G27" s="13"/>
      <c r="H27" s="13"/>
      <c r="I27" s="13"/>
    </row>
    <row r="28" spans="1:9" ht="45">
      <c r="A28" s="10">
        <v>27</v>
      </c>
      <c r="B28" s="2" t="s">
        <v>68</v>
      </c>
      <c r="C28" s="91" t="s">
        <v>69</v>
      </c>
      <c r="D28" s="5" t="s">
        <v>70</v>
      </c>
      <c r="G28" s="13"/>
      <c r="H28" s="13"/>
      <c r="I28" s="13"/>
    </row>
    <row r="29" spans="1:9" ht="30">
      <c r="A29" s="10">
        <v>28</v>
      </c>
      <c r="B29" s="2" t="s">
        <v>71</v>
      </c>
      <c r="C29" s="91" t="s">
        <v>72</v>
      </c>
      <c r="D29" s="5" t="s">
        <v>73</v>
      </c>
      <c r="G29" s="13"/>
      <c r="H29" s="13"/>
      <c r="I29" s="13"/>
    </row>
    <row r="30" spans="1:9" ht="60">
      <c r="A30" s="10">
        <v>29</v>
      </c>
      <c r="B30" s="2" t="s">
        <v>74</v>
      </c>
      <c r="C30" s="91" t="s">
        <v>301</v>
      </c>
      <c r="D30" s="5" t="s">
        <v>75</v>
      </c>
      <c r="F30" s="189" t="s">
        <v>476</v>
      </c>
      <c r="G30" s="13"/>
      <c r="H30" s="13"/>
      <c r="I30" s="13"/>
    </row>
    <row r="31" spans="1:9">
      <c r="A31" s="10">
        <v>30</v>
      </c>
      <c r="B31" s="2" t="s">
        <v>76</v>
      </c>
      <c r="C31" s="91" t="s">
        <v>300</v>
      </c>
      <c r="D31" s="5" t="s">
        <v>77</v>
      </c>
      <c r="F31" s="188"/>
      <c r="G31" s="13"/>
      <c r="H31" s="13"/>
      <c r="I31" s="13"/>
    </row>
    <row r="32" spans="1:9">
      <c r="A32" s="10">
        <v>31</v>
      </c>
      <c r="B32" s="2" t="s">
        <v>78</v>
      </c>
      <c r="C32" s="91" t="s">
        <v>302</v>
      </c>
      <c r="D32" s="5" t="s">
        <v>79</v>
      </c>
      <c r="F32" s="187" t="s">
        <v>473</v>
      </c>
      <c r="G32" s="13"/>
      <c r="H32" s="13"/>
      <c r="I32" s="13"/>
    </row>
    <row r="33" spans="1:9">
      <c r="A33" s="10">
        <v>32</v>
      </c>
      <c r="B33" s="2" t="s">
        <v>81</v>
      </c>
      <c r="C33" s="91" t="s">
        <v>82</v>
      </c>
      <c r="D33" s="5" t="s">
        <v>303</v>
      </c>
      <c r="F33" s="187" t="s">
        <v>477</v>
      </c>
      <c r="G33" s="13"/>
      <c r="H33" s="13"/>
      <c r="I33" s="13"/>
    </row>
    <row r="34" spans="1:9" ht="30">
      <c r="A34" s="10">
        <v>33</v>
      </c>
      <c r="B34" s="2" t="s">
        <v>83</v>
      </c>
      <c r="C34" s="91" t="s">
        <v>84</v>
      </c>
      <c r="D34" s="5" t="s">
        <v>304</v>
      </c>
      <c r="F34" s="187" t="s">
        <v>478</v>
      </c>
      <c r="G34" s="13"/>
      <c r="H34" s="13"/>
      <c r="I34" s="13"/>
    </row>
    <row r="35" spans="1:9">
      <c r="A35" s="10">
        <v>34</v>
      </c>
      <c r="B35" s="9"/>
      <c r="C35" s="91" t="s">
        <v>307</v>
      </c>
      <c r="D35" s="6" t="s">
        <v>88</v>
      </c>
      <c r="F35" s="187" t="s">
        <v>474</v>
      </c>
      <c r="G35" s="13"/>
      <c r="H35" s="13"/>
      <c r="I35" s="13"/>
    </row>
    <row r="36" spans="1:9">
      <c r="A36" s="10"/>
      <c r="B36" s="2"/>
      <c r="C36" s="10"/>
      <c r="D36" s="5"/>
      <c r="F36" s="187" t="s">
        <v>475</v>
      </c>
      <c r="G36" s="13"/>
      <c r="H36" s="13"/>
      <c r="I36" s="13"/>
    </row>
    <row r="37" spans="1:9">
      <c r="A37" s="10"/>
      <c r="B37" s="9"/>
      <c r="C37" s="10"/>
      <c r="D37" s="5"/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2"/>
  <sheetViews>
    <sheetView topLeftCell="A6" zoomScaleNormal="100" workbookViewId="0">
      <selection activeCell="AF9" sqref="AF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128</v>
      </c>
      <c r="F1" s="130" t="s">
        <v>129</v>
      </c>
      <c r="G1" s="130" t="s">
        <v>340</v>
      </c>
      <c r="H1" s="130" t="s">
        <v>341</v>
      </c>
      <c r="I1" s="130" t="s">
        <v>342</v>
      </c>
      <c r="J1" s="130" t="s">
        <v>343</v>
      </c>
      <c r="K1" s="131" t="s">
        <v>344</v>
      </c>
      <c r="L1" s="131" t="s">
        <v>345</v>
      </c>
      <c r="M1" s="131" t="s">
        <v>346</v>
      </c>
      <c r="N1" s="131" t="s">
        <v>347</v>
      </c>
      <c r="O1" s="131" t="s">
        <v>348</v>
      </c>
      <c r="P1" s="131" t="s">
        <v>349</v>
      </c>
      <c r="Q1" s="131" t="s">
        <v>350</v>
      </c>
      <c r="R1" s="130" t="s">
        <v>130</v>
      </c>
      <c r="S1" s="130" t="s">
        <v>131</v>
      </c>
      <c r="T1" s="130" t="s">
        <v>351</v>
      </c>
      <c r="U1" s="130" t="s">
        <v>352</v>
      </c>
      <c r="V1" s="130" t="s">
        <v>353</v>
      </c>
      <c r="W1" s="130" t="s">
        <v>354</v>
      </c>
      <c r="X1" s="130" t="s">
        <v>355</v>
      </c>
      <c r="Y1" s="130" t="s">
        <v>356</v>
      </c>
      <c r="Z1" s="130" t="s">
        <v>357</v>
      </c>
      <c r="AA1" s="130" t="s">
        <v>358</v>
      </c>
      <c r="AB1" s="130" t="s">
        <v>359</v>
      </c>
      <c r="AC1" s="130" t="s">
        <v>360</v>
      </c>
      <c r="AD1" s="130" t="s">
        <v>361</v>
      </c>
      <c r="AF1" s="2" t="s">
        <v>157</v>
      </c>
      <c r="AG1" s="2" t="s">
        <v>187</v>
      </c>
      <c r="AI1" t="s">
        <v>257</v>
      </c>
      <c r="AJ1" t="s">
        <v>258</v>
      </c>
      <c r="AK1" t="s">
        <v>259</v>
      </c>
      <c r="AM1" t="s">
        <v>440</v>
      </c>
    </row>
    <row r="2" spans="1:39">
      <c r="A2">
        <v>1</v>
      </c>
      <c r="B2" t="s">
        <v>121</v>
      </c>
      <c r="C2" s="1" t="s">
        <v>373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1</v>
      </c>
      <c r="H2" s="131">
        <f>IF(ISNUMBER(SEARCH('Карта учёта'!$B$16,Расходка[Наименование расходного материала])),MAX($H$1:H1)+1,0)</f>
        <v>1</v>
      </c>
      <c r="I2" s="131">
        <f>IF(ISNUMBER(SEARCH('Карта учёта'!$B$17,Расходка[Наименование расходного материала])),MAX($I$1:I1)+1,0)</f>
        <v>1</v>
      </c>
      <c r="J2" s="131">
        <f>IF(ISNUMBER(SEARCH('Карта учёта'!$B$18,Расходка[Наименование расходного материала])),MAX($J$1:J1)+1,0)</f>
        <v>1</v>
      </c>
      <c r="K2" s="131">
        <f>IF(ISNUMBER(SEARCH('Карта учёта'!$B$19,Расходка[Наименование расходного материала])),MAX($K$1:K1)+1,0)</f>
        <v>1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Sion Black</v>
      </c>
      <c r="S2" s="130" t="str">
        <f>IFERROR(INDEX(Расходка[Наименование расходного материала],MATCH(Расходка[№],Поиск_расходки[Индекс2],0)),"")</f>
        <v>Launcher 6F JL 4.5</v>
      </c>
      <c r="T2" s="130" t="str">
        <f>IFERROR(INDEX(Расходка[Наименование расходного материала],MATCH(Расходка[№],Поиск_расходки[Индекс3],0)),"")</f>
        <v>Hunter® 6F</v>
      </c>
      <c r="U2" s="130" t="str">
        <f>IFERROR(INDEX(Расходка[Наименование расходного материала],MATCH(Расходка[№],Поиск_расходки[Индекс4],0)),"")</f>
        <v>Hunter® 6F</v>
      </c>
      <c r="V2" s="130" t="str">
        <f>IFERROR(INDEX(Расходка[Наименование расходного материала],MATCH(Расходка[№],Поиск_расходки[Индекс5],0)),"")</f>
        <v>Hunter® 6F</v>
      </c>
      <c r="W2" s="130" t="str">
        <f>IFERROR(INDEX(Расходка[Наименование расходного материала],MATCH(Расходка[№],Поиск_расходки[Индекс6],0)),"")</f>
        <v>Hunter® 6F</v>
      </c>
      <c r="X2" s="130" t="str">
        <f>IFERROR(INDEX(Расходка[Наименование расходного материала],MATCH(Расходка[№],Поиск_расходки[Индекс7],0)),"")</f>
        <v>Hunter® 6F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483</v>
      </c>
      <c r="AI2" t="s">
        <v>251</v>
      </c>
      <c r="AJ2" t="s">
        <v>260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121</v>
      </c>
      <c r="C3" t="s">
        <v>462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2</v>
      </c>
      <c r="H3" s="131">
        <f>IF(ISNUMBER(SEARCH('Карта учёта'!$B$16,Расходка[Наименование расходного материала])),MAX($H$1:H2)+1,0)</f>
        <v>2</v>
      </c>
      <c r="I3" s="131">
        <f>IF(ISNUMBER(SEARCH('Карта учёта'!$B$17,Расходка[Наименование расходного материала])),MAX($I$1:I2)+1,0)</f>
        <v>2</v>
      </c>
      <c r="J3" s="131">
        <f>IF(ISNUMBER(SEARCH('Карта учёта'!$B$18,Расходка[Наименование расходного материала])),MAX($J$1:J2)+1,0)</f>
        <v>2</v>
      </c>
      <c r="K3" s="131">
        <f>IF(ISNUMBER(SEARCH('Карта учёта'!$B$19,Расходка[Наименование расходного материала])),MAX($K$1:K2)+1,0)</f>
        <v>2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 xml:space="preserve">Medtronic Export Advance </v>
      </c>
      <c r="U3" s="130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3" s="130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0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0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102</v>
      </c>
      <c r="AI3" t="s">
        <v>251</v>
      </c>
      <c r="AJ3" t="s">
        <v>261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338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3</v>
      </c>
      <c r="H4" s="131">
        <f>IF(ISNUMBER(SEARCH('Карта учёта'!$B$16,Расходка[Наименование расходного материала])),MAX($H$1:H3)+1,0)</f>
        <v>3</v>
      </c>
      <c r="I4" s="131">
        <f>IF(ISNUMBER(SEARCH('Карта учёта'!$B$17,Расходка[Наименование расходного материала])),MAX($I$1:I3)+1,0)</f>
        <v>3</v>
      </c>
      <c r="J4" s="131">
        <f>IF(ISNUMBER(SEARCH('Карта учёта'!$B$18,Расходка[Наименование расходного материала])),MAX($J$1:J3)+1,0)</f>
        <v>3</v>
      </c>
      <c r="K4" s="131">
        <f>IF(ISNUMBER(SEARCH('Карта учёта'!$B$19,Расходка[Наименование расходного материала])),MAX($K$1:K3)+1,0)</f>
        <v>3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>Euphora</v>
      </c>
      <c r="U4" s="130" t="str">
        <f>IFERROR(INDEX(Расходка[Наименование расходного материала],MATCH(Расходка[№],Поиск_расходки[Индекс4],0)),"")</f>
        <v>Euphora</v>
      </c>
      <c r="V4" s="130" t="str">
        <f>IFERROR(INDEX(Расходка[Наименование расходного материала],MATCH(Расходка[№],Поиск_расходки[Индекс5],0)),"")</f>
        <v>Euphora</v>
      </c>
      <c r="W4" s="130" t="str">
        <f>IFERROR(INDEX(Расходка[Наименование расходного материала],MATCH(Расходка[№],Поиск_расходки[Индекс6],0)),"")</f>
        <v>Euphora</v>
      </c>
      <c r="X4" s="130" t="str">
        <f>IFERROR(INDEX(Расходка[Наименование расходного материала],MATCH(Расходка[№],Поиск_расходки[Индекс7],0)),"")</f>
        <v>Euphora</v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432</v>
      </c>
      <c r="AI4" t="s">
        <v>251</v>
      </c>
      <c r="AJ4" t="s">
        <v>262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380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4</v>
      </c>
      <c r="H5" s="131">
        <f>IF(ISNUMBER(SEARCH('Карта учёта'!$B$16,Расходка[Наименование расходного материала])),MAX($H$1:H4)+1,0)</f>
        <v>4</v>
      </c>
      <c r="I5" s="131">
        <f>IF(ISNUMBER(SEARCH('Карта учёта'!$B$17,Расходка[Наименование расходного материала])),MAX($I$1:I4)+1,0)</f>
        <v>4</v>
      </c>
      <c r="J5" s="131">
        <f>IF(ISNUMBER(SEARCH('Карта учёта'!$B$18,Расходка[Наименование расходного материала])),MAX($J$1:J4)+1,0)</f>
        <v>4</v>
      </c>
      <c r="K5" s="131">
        <f>IF(ISNUMBER(SEARCH('Карта учёта'!$B$19,Расходка[Наименование расходного материала])),MAX($K$1:K4)+1,0)</f>
        <v>4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>NC Accuforce</v>
      </c>
      <c r="U5" s="130" t="str">
        <f>IFERROR(INDEX(Расходка[Наименование расходного материала],MATCH(Расходка[№],Поиск_расходки[Индекс4],0)),"")</f>
        <v>NC Accuforce</v>
      </c>
      <c r="V5" s="130" t="str">
        <f>IFERROR(INDEX(Расходка[Наименование расходного материала],MATCH(Расходка[№],Поиск_расходки[Индекс5],0)),"")</f>
        <v>NC Accuforce</v>
      </c>
      <c r="W5" s="130" t="str">
        <f>IFERROR(INDEX(Расходка[Наименование расходного материала],MATCH(Расходка[№],Поиск_расходки[Индекс6],0)),"")</f>
        <v>NC Accuforce</v>
      </c>
      <c r="X5" s="130" t="str">
        <f>IFERROR(INDEX(Расходка[Наименование расходного материала],MATCH(Расходка[№],Поиск_расходки[Индекс7],0)),"")</f>
        <v>NC Accuforce</v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471</v>
      </c>
      <c r="AI5" t="s">
        <v>251</v>
      </c>
      <c r="AJ5" t="s">
        <v>263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371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5</v>
      </c>
      <c r="H6" s="131">
        <f>IF(ISNUMBER(SEARCH('Карта учёта'!$B$16,Расходка[Наименование расходного материала])),MAX($H$1:H5)+1,0)</f>
        <v>5</v>
      </c>
      <c r="I6" s="131">
        <f>IF(ISNUMBER(SEARCH('Карта учёта'!$B$17,Расходка[Наименование расходного материала])),MAX($I$1:I5)+1,0)</f>
        <v>5</v>
      </c>
      <c r="J6" s="131">
        <f>IF(ISNUMBER(SEARCH('Карта учёта'!$B$18,Расходка[Наименование расходного материала])),MAX($J$1:J5)+1,0)</f>
        <v>5</v>
      </c>
      <c r="K6" s="131">
        <f>IF(ISNUMBER(SEARCH('Карта учёта'!$B$19,Расходка[Наименование расходного материала])),MAX($K$1:K5)+1,0)</f>
        <v>5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>NC Euphora</v>
      </c>
      <c r="U6" s="130" t="str">
        <f>IFERROR(INDEX(Расходка[Наименование расходного материала],MATCH(Расходка[№],Поиск_расходки[Индекс4],0)),"")</f>
        <v>NC Euphora</v>
      </c>
      <c r="V6" s="130" t="str">
        <f>IFERROR(INDEX(Расходка[Наименование расходного материала],MATCH(Расходка[№],Поиск_расходки[Индекс5],0)),"")</f>
        <v>NC Euphora</v>
      </c>
      <c r="W6" s="130" t="str">
        <f>IFERROR(INDEX(Расходка[Наименование расходного материала],MATCH(Расходка[№],Поиск_расходки[Индекс6],0)),"")</f>
        <v>NC Euphora</v>
      </c>
      <c r="X6" s="130" t="str">
        <f>IFERROR(INDEX(Расходка[Наименование расходного материала],MATCH(Расходка[№],Поиск_расходки[Индекс7],0)),"")</f>
        <v>NC Euphora</v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103</v>
      </c>
      <c r="AI6" t="s">
        <v>251</v>
      </c>
      <c r="AJ6" t="s">
        <v>264</v>
      </c>
      <c r="AK6" t="str">
        <f t="shared" si="0"/>
        <v>Контраст: Сканлюкс 370</v>
      </c>
      <c r="AM6" t="s">
        <v>121</v>
      </c>
    </row>
    <row r="7" spans="1:39">
      <c r="A7">
        <v>6</v>
      </c>
      <c r="B7" t="s">
        <v>5</v>
      </c>
      <c r="C7" t="s">
        <v>337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6</v>
      </c>
      <c r="H7" s="131">
        <f>IF(ISNUMBER(SEARCH('Карта учёта'!$B$16,Расходка[Наименование расходного материала])),MAX($H$1:H6)+1,0)</f>
        <v>6</v>
      </c>
      <c r="I7" s="131">
        <f>IF(ISNUMBER(SEARCH('Карта учёта'!$B$17,Расходка[Наименование расходного материала])),MAX($I$1:I6)+1,0)</f>
        <v>6</v>
      </c>
      <c r="J7" s="131">
        <f>IF(ISNUMBER(SEARCH('Карта учёта'!$B$18,Расходка[Наименование расходного материала])),MAX($J$1:J6)+1,0)</f>
        <v>6</v>
      </c>
      <c r="K7" s="131">
        <f>IF(ISNUMBER(SEARCH('Карта учёта'!$B$19,Расходка[Наименование расходного материала])),MAX($K$1:K6)+1,0)</f>
        <v>6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>Sapphire</v>
      </c>
      <c r="U7" s="130" t="str">
        <f>IFERROR(INDEX(Расходка[Наименование расходного материала],MATCH(Расходка[№],Поиск_расходки[Индекс4],0)),"")</f>
        <v>Sapphire</v>
      </c>
      <c r="V7" s="130" t="str">
        <f>IFERROR(INDEX(Расходка[Наименование расходного материала],MATCH(Расходка[№],Поиск_расходки[Индекс5],0)),"")</f>
        <v>Sapphire</v>
      </c>
      <c r="W7" s="130" t="str">
        <f>IFERROR(INDEX(Расходка[Наименование расходного материала],MATCH(Расходка[№],Поиск_расходки[Индекс6],0)),"")</f>
        <v>Sapphire</v>
      </c>
      <c r="X7" s="130" t="str">
        <f>IFERROR(INDEX(Расходка[Наименование расходного материала],MATCH(Расходка[№],Поиск_расходки[Индекс7],0)),"")</f>
        <v>Sapphire</v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156</v>
      </c>
      <c r="AI7" t="s">
        <v>251</v>
      </c>
      <c r="AJ7" t="s">
        <v>265</v>
      </c>
      <c r="AK7" t="str">
        <f t="shared" ref="AK7:AK8" si="1">CONCATENATE(AI7,AJ7)</f>
        <v>Контраст: Йогексол 350</v>
      </c>
      <c r="AM7" t="s">
        <v>370</v>
      </c>
    </row>
    <row r="8" spans="1:39">
      <c r="A8">
        <v>7</v>
      </c>
      <c r="B8" t="s">
        <v>5</v>
      </c>
      <c r="C8" t="s">
        <v>381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7</v>
      </c>
      <c r="H8" s="131">
        <f>IF(ISNUMBER(SEARCH('Карта учёта'!$B$16,Расходка[Наименование расходного материала])),MAX($H$1:H7)+1,0)</f>
        <v>7</v>
      </c>
      <c r="I8" s="131">
        <f>IF(ISNUMBER(SEARCH('Карта учёта'!$B$17,Расходка[Наименование расходного материала])),MAX($I$1:I7)+1,0)</f>
        <v>7</v>
      </c>
      <c r="J8" s="131">
        <f>IF(ISNUMBER(SEARCH('Карта учёта'!$B$18,Расходка[Наименование расходного материала])),MAX($J$1:J7)+1,0)</f>
        <v>7</v>
      </c>
      <c r="K8" s="131">
        <f>IF(ISNUMBER(SEARCH('Карта учёта'!$B$19,Расходка[Наименование расходного материала])),MAX($K$1:K7)+1,0)</f>
        <v>7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>Sprinter Legend</v>
      </c>
      <c r="U8" s="130" t="str">
        <f>IFERROR(INDEX(Расходка[Наименование расходного материала],MATCH(Расходка[№],Поиск_расходки[Индекс4],0)),"")</f>
        <v>Sprinter Legend</v>
      </c>
      <c r="V8" s="130" t="str">
        <f>IFERROR(INDEX(Расходка[Наименование расходного материала],MATCH(Расходка[№],Поиск_расходки[Индекс5],0)),"")</f>
        <v>Sprinter Legend</v>
      </c>
      <c r="W8" s="130" t="str">
        <f>IFERROR(INDEX(Расходка[Наименование расходного материала],MATCH(Расходка[№],Поиск_расходки[Индекс6],0)),"")</f>
        <v>Sprinter Legend</v>
      </c>
      <c r="X8" s="130" t="str">
        <f>IFERROR(INDEX(Расходка[Наименование расходного материала],MATCH(Расходка[№],Поиск_расходки[Индекс7],0)),"")</f>
        <v>Sprinter Legend</v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509</v>
      </c>
      <c r="AI8" t="s">
        <v>251</v>
      </c>
      <c r="AJ8" t="s">
        <v>266</v>
      </c>
      <c r="AK8" t="str">
        <f t="shared" si="1"/>
        <v>Контраст: Визипак 320</v>
      </c>
      <c r="AM8" t="s">
        <v>267</v>
      </c>
    </row>
    <row r="9" spans="1:39">
      <c r="A9">
        <v>8</v>
      </c>
      <c r="B9" t="s">
        <v>5</v>
      </c>
      <c r="C9" t="s">
        <v>445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8</v>
      </c>
      <c r="H9" s="131">
        <f>IF(ISNUMBER(SEARCH('Карта учёта'!$B$16,Расходка[Наименование расходного материала])),MAX($H$1:H8)+1,0)</f>
        <v>8</v>
      </c>
      <c r="I9" s="131">
        <f>IF(ISNUMBER(SEARCH('Карта учёта'!$B$17,Расходка[Наименование расходного материала])),MAX($I$1:I8)+1,0)</f>
        <v>8</v>
      </c>
      <c r="J9" s="131">
        <f>IF(ISNUMBER(SEARCH('Карта учёта'!$B$18,Расходка[Наименование расходного материала])),MAX($J$1:J8)+1,0)</f>
        <v>8</v>
      </c>
      <c r="K9" s="131">
        <f>IF(ISNUMBER(SEARCH('Карта учёта'!$B$19,Расходка[Наименование расходного материала])),MAX($K$1:K8)+1,0)</f>
        <v>8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>SubMarine Rapido, Invatec</v>
      </c>
      <c r="U9" s="130" t="str">
        <f>IFERROR(INDEX(Расходка[Наименование расходного материала],MATCH(Расходка[№],Поиск_расходки[Индекс4],0)),"")</f>
        <v>SubMarine Rapido, Invatec</v>
      </c>
      <c r="V9" s="130" t="str">
        <f>IFERROR(INDEX(Расходка[Наименование расходного материала],MATCH(Расходка[№],Поиск_расходки[Индекс5],0)),"")</f>
        <v>SubMarine Rapido, Invatec</v>
      </c>
      <c r="W9" s="130" t="str">
        <f>IFERROR(INDEX(Расходка[Наименование расходного материала],MATCH(Расходка[№],Поиск_расходки[Индекс6],0)),"")</f>
        <v>SubMarine Rapido, Invatec</v>
      </c>
      <c r="X9" s="130" t="str">
        <f>IFERROR(INDEX(Расходка[Наименование расходного материала],MATCH(Расходка[№],Поиск_расходки[Индекс7],0)),"")</f>
        <v>SubMarine Rapido, Invatec</v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472</v>
      </c>
      <c r="AM9" t="s">
        <v>122</v>
      </c>
    </row>
    <row r="10" spans="1:39">
      <c r="A10">
        <v>9</v>
      </c>
      <c r="B10" t="s">
        <v>5</v>
      </c>
      <c r="C10" t="s">
        <v>467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9</v>
      </c>
      <c r="H10" s="131">
        <f>IF(ISNUMBER(SEARCH('Карта учёта'!$B$16,Расходка[Наименование расходного материала])),MAX($H$1:H9)+1,0)</f>
        <v>9</v>
      </c>
      <c r="I10" s="131">
        <f>IF(ISNUMBER(SEARCH('Карта учёта'!$B$17,Расходка[Наименование расходного материала])),MAX($I$1:I9)+1,0)</f>
        <v>9</v>
      </c>
      <c r="J10" s="131">
        <f>IF(ISNUMBER(SEARCH('Карта учёта'!$B$18,Расходка[Наименование расходного материала])),MAX($J$1:J9)+1,0)</f>
        <v>9</v>
      </c>
      <c r="K10" s="131">
        <f>IF(ISNUMBER(SEARCH('Карта учёта'!$B$19,Расходка[Наименование расходного материала])),MAX($K$1:K9)+1,0)</f>
        <v>9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>Колибри</v>
      </c>
      <c r="U10" s="130" t="str">
        <f>IFERROR(INDEX(Расходка[Наименование расходного материала],MATCH(Расходка[№],Поиск_расходки[Индекс4],0)),"")</f>
        <v>Колибри</v>
      </c>
      <c r="V10" s="130" t="str">
        <f>IFERROR(INDEX(Расходка[Наименование расходного материала],MATCH(Расходка[№],Поиск_расходки[Индекс5],0)),"")</f>
        <v>Колибри</v>
      </c>
      <c r="W10" s="130" t="str">
        <f>IFERROR(INDEX(Расходка[Наименование расходного материала],MATCH(Расходка[№],Поиск_расходки[Индекс6],0)),"")</f>
        <v>Колибри</v>
      </c>
      <c r="X10" s="130" t="str">
        <f>IFERROR(INDEX(Расходка[Наименование расходного материала],MATCH(Расходка[№],Поиск_расходки[Индекс7],0)),"")</f>
        <v>Колибри</v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104</v>
      </c>
      <c r="AM10" t="s">
        <v>362</v>
      </c>
    </row>
    <row r="11" spans="1:39">
      <c r="A11">
        <v>10</v>
      </c>
      <c r="B11" t="s">
        <v>5</v>
      </c>
      <c r="C11" t="s">
        <v>496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10</v>
      </c>
      <c r="H11" s="131">
        <f>IF(ISNUMBER(SEARCH('Карта учёта'!$B$16,Расходка[Наименование расходного материала])),MAX($H$1:H10)+1,0)</f>
        <v>10</v>
      </c>
      <c r="I11" s="131">
        <f>IF(ISNUMBER(SEARCH('Карта учёта'!$B$17,Расходка[Наименование расходного материала])),MAX($I$1:I10)+1,0)</f>
        <v>10</v>
      </c>
      <c r="J11" s="131">
        <f>IF(ISNUMBER(SEARCH('Карта учёта'!$B$18,Расходка[Наименование расходного материала])),MAX($J$1:J10)+1,0)</f>
        <v>10</v>
      </c>
      <c r="K11" s="131">
        <f>IF(ISNUMBER(SEARCH('Карта учёта'!$B$19,Расходка[Наименование расходного материала])),MAX($K$1:K10)+1,0)</f>
        <v>10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 xml:space="preserve">NC Колибри </v>
      </c>
      <c r="U11" s="130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11" s="130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11" s="130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112</v>
      </c>
      <c r="AI11" s="2" t="s">
        <v>90</v>
      </c>
      <c r="AJ11" s="185" t="s">
        <v>441</v>
      </c>
      <c r="AM11" t="s">
        <v>372</v>
      </c>
    </row>
    <row r="12" spans="1:39">
      <c r="A12">
        <v>11</v>
      </c>
      <c r="B12" t="s">
        <v>372</v>
      </c>
      <c r="C12" s="1" t="s">
        <v>401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11</v>
      </c>
      <c r="H12" s="131">
        <f>IF(ISNUMBER(SEARCH('Карта учёта'!$B$16,Расходка[Наименование расходного материала])),MAX($H$1:H11)+1,0)</f>
        <v>11</v>
      </c>
      <c r="I12" s="131">
        <f>IF(ISNUMBER(SEARCH('Карта учёта'!$B$17,Расходка[Наименование расходного материала])),MAX($I$1:I11)+1,0)</f>
        <v>11</v>
      </c>
      <c r="J12" s="131">
        <f>IF(ISNUMBER(SEARCH('Карта учёта'!$B$18,Расходка[Наименование расходного материала])),MAX($J$1:J11)+1,0)</f>
        <v>11</v>
      </c>
      <c r="K12" s="131">
        <f>IF(ISNUMBER(SEARCH('Карта учёта'!$B$19,Расходка[Наименование расходного материала])),MAX($K$1:K11)+1,0)</f>
        <v>11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>Nitrex 260</v>
      </c>
      <c r="U12" s="130" t="str">
        <f>IFERROR(INDEX(Расходка[Наименование расходного материала],MATCH(Расходка[№],Поиск_расходки[Индекс4],0)),"")</f>
        <v>Nitrex 260</v>
      </c>
      <c r="V12" s="130" t="str">
        <f>IFERROR(INDEX(Расходка[Наименование расходного материала],MATCH(Расходка[№],Поиск_расходки[Индекс5],0)),"")</f>
        <v>Nitrex 260</v>
      </c>
      <c r="W12" s="130" t="str">
        <f>IFERROR(INDEX(Расходка[Наименование расходного материала],MATCH(Расходка[№],Поиск_расходки[Индекс6],0)),"")</f>
        <v>Nitrex 260</v>
      </c>
      <c r="X12" s="130" t="str">
        <f>IFERROR(INDEX(Расходка[Наименование расходного материала],MATCH(Расходка[№],Поиск_расходки[Индекс7],0)),"")</f>
        <v>Nitrex 260</v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105</v>
      </c>
      <c r="AI12" s="2">
        <v>155760</v>
      </c>
      <c r="AJ12" s="149" t="s">
        <v>377</v>
      </c>
    </row>
    <row r="13" spans="1:39">
      <c r="A13">
        <v>12</v>
      </c>
      <c r="B13" t="s">
        <v>372</v>
      </c>
      <c r="C13" t="s">
        <v>456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12</v>
      </c>
      <c r="H13" s="131">
        <f>IF(ISNUMBER(SEARCH('Карта учёта'!$B$16,Расходка[Наименование расходного материала])),MAX($H$1:H12)+1,0)</f>
        <v>12</v>
      </c>
      <c r="I13" s="131">
        <f>IF(ISNUMBER(SEARCH('Карта учёта'!$B$17,Расходка[Наименование расходного материала])),MAX($I$1:I12)+1,0)</f>
        <v>12</v>
      </c>
      <c r="J13" s="131">
        <f>IF(ISNUMBER(SEARCH('Карта учёта'!$B$18,Расходка[Наименование расходного материала])),MAX($J$1:J12)+1,0)</f>
        <v>12</v>
      </c>
      <c r="K13" s="131">
        <f>IF(ISNUMBER(SEARCH('Карта учёта'!$B$19,Расходка[Наименование расходного материала])),MAX($K$1:K12)+1,0)</f>
        <v>12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>RadiFocus</v>
      </c>
      <c r="U13" s="130" t="str">
        <f>IFERROR(INDEX(Расходка[Наименование расходного материала],MATCH(Расходка[№],Поиск_расходки[Индекс4],0)),"")</f>
        <v>RadiFocus</v>
      </c>
      <c r="V13" s="130" t="str">
        <f>IFERROR(INDEX(Расходка[Наименование расходного материала],MATCH(Расходка[№],Поиск_расходки[Индекс5],0)),"")</f>
        <v>RadiFocus</v>
      </c>
      <c r="W13" s="130" t="str">
        <f>IFERROR(INDEX(Расходка[Наименование расходного материала],MATCH(Расходка[№],Поиск_расходки[Индекс6],0)),"")</f>
        <v>RadiFocus</v>
      </c>
      <c r="X13" s="130" t="str">
        <f>IFERROR(INDEX(Расходка[Наименование расходного материала],MATCH(Расходка[№],Поиск_расходки[Индекс7],0)),"")</f>
        <v>RadiFocus</v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106</v>
      </c>
      <c r="AI13" s="2">
        <v>155800</v>
      </c>
      <c r="AJ13" s="150" t="s">
        <v>378</v>
      </c>
    </row>
    <row r="14" spans="1:39">
      <c r="A14">
        <v>13</v>
      </c>
      <c r="B14" t="s">
        <v>370</v>
      </c>
      <c r="C14" t="s">
        <v>400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13</v>
      </c>
      <c r="H14" s="131">
        <f>IF(ISNUMBER(SEARCH('Карта учёта'!$B$16,Расходка[Наименование расходного материала])),MAX($H$1:H13)+1,0)</f>
        <v>13</v>
      </c>
      <c r="I14" s="131">
        <f>IF(ISNUMBER(SEARCH('Карта учёта'!$B$17,Расходка[Наименование расходного материала])),MAX($I$1:I13)+1,0)</f>
        <v>13</v>
      </c>
      <c r="J14" s="131">
        <f>IF(ISNUMBER(SEARCH('Карта учёта'!$B$18,Расходка[Наименование расходного материала])),MAX($J$1:J13)+1,0)</f>
        <v>13</v>
      </c>
      <c r="K14" s="131">
        <f>IF(ISNUMBER(SEARCH('Карта учёта'!$B$19,Расходка[Наименование расходного материала])),MAX($K$1:K13)+1,0)</f>
        <v>13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>BasixCOMPAK</v>
      </c>
      <c r="U14" s="130" t="str">
        <f>IFERROR(INDEX(Расходка[Наименование расходного материала],MATCH(Расходка[№],Поиск_расходки[Индекс4],0)),"")</f>
        <v>BasixCOMPAK</v>
      </c>
      <c r="V14" s="130" t="str">
        <f>IFERROR(INDEX(Расходка[Наименование расходного материала],MATCH(Расходка[№],Поиск_расходки[Индекс5],0)),"")</f>
        <v>BasixCOMPAK</v>
      </c>
      <c r="W14" s="130" t="str">
        <f>IFERROR(INDEX(Расходка[Наименование расходного материала],MATCH(Расходка[№],Поиск_расходки[Индекс6],0)),"")</f>
        <v>BasixCOMPAK</v>
      </c>
      <c r="X14" s="130" t="str">
        <f>IFERROR(INDEX(Расходка[Наименование расходного материала],MATCH(Расходка[№],Поиск_расходки[Индекс7],0)),"")</f>
        <v>BasixCOMPAK</v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107</v>
      </c>
      <c r="AI14" s="2">
        <v>218190</v>
      </c>
      <c r="AJ14" s="150" t="s">
        <v>379</v>
      </c>
    </row>
    <row r="15" spans="1:39">
      <c r="A15">
        <v>14</v>
      </c>
      <c r="B15" t="s">
        <v>370</v>
      </c>
      <c r="C15" t="s">
        <v>453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14</v>
      </c>
      <c r="H15" s="131">
        <f>IF(ISNUMBER(SEARCH('Карта учёта'!$B$16,Расходка[Наименование расходного материала])),MAX($H$1:H14)+1,0)</f>
        <v>14</v>
      </c>
      <c r="I15" s="131">
        <f>IF(ISNUMBER(SEARCH('Карта учёта'!$B$17,Расходка[Наименование расходного материала])),MAX($I$1:I14)+1,0)</f>
        <v>14</v>
      </c>
      <c r="J15" s="131">
        <f>IF(ISNUMBER(SEARCH('Карта учёта'!$B$18,Расходка[Наименование расходного материала])),MAX($J$1:J14)+1,0)</f>
        <v>14</v>
      </c>
      <c r="K15" s="131">
        <f>IF(ISNUMBER(SEARCH('Карта учёта'!$B$19,Расходка[Наименование расходного материала])),MAX($K$1:K14)+1,0)</f>
        <v>14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>BasixTOUCH</v>
      </c>
      <c r="U15" s="130" t="str">
        <f>IFERROR(INDEX(Расходка[Наименование расходного материала],MATCH(Расходка[№],Поиск_расходки[Индекс4],0)),"")</f>
        <v>BasixTOUCH</v>
      </c>
      <c r="V15" s="130" t="str">
        <f>IFERROR(INDEX(Расходка[Наименование расходного материала],MATCH(Расходка[№],Поиск_расходки[Индекс5],0)),"")</f>
        <v>BasixTOUCH</v>
      </c>
      <c r="W15" s="130" t="str">
        <f>IFERROR(INDEX(Расходка[Наименование расходного материала],MATCH(Расходка[№],Поиск_расходки[Индекс6],0)),"")</f>
        <v>BasixTOUCH</v>
      </c>
      <c r="X15" s="130" t="str">
        <f>IFERROR(INDEX(Расходка[Наименование расходного материала],MATCH(Расходка[№],Поиск_расходки[Индекс7],0)),"")</f>
        <v>BasixTOUCH</v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174</v>
      </c>
      <c r="AI15" s="2">
        <v>136170</v>
      </c>
      <c r="AJ15" t="s">
        <v>5</v>
      </c>
    </row>
    <row r="16" spans="1:39">
      <c r="A16">
        <v>15</v>
      </c>
      <c r="B16" t="s">
        <v>370</v>
      </c>
      <c r="C16" t="s">
        <v>439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15</v>
      </c>
      <c r="H16" s="131">
        <f>IF(ISNUMBER(SEARCH('Карта учёта'!$B$16,Расходка[Наименование расходного материала])),MAX($H$1:H15)+1,0)</f>
        <v>15</v>
      </c>
      <c r="I16" s="131">
        <f>IF(ISNUMBER(SEARCH('Карта учёта'!$B$17,Расходка[Наименование расходного материала])),MAX($I$1:I15)+1,0)</f>
        <v>15</v>
      </c>
      <c r="J16" s="131">
        <f>IF(ISNUMBER(SEARCH('Карта учёта'!$B$18,Расходка[Наименование расходного материала])),MAX($J$1:J15)+1,0)</f>
        <v>15</v>
      </c>
      <c r="K16" s="131">
        <f>IF(ISNUMBER(SEARCH('Карта учёта'!$B$19,Расходка[Наименование расходного материала])),MAX($K$1:K15)+1,0)</f>
        <v>15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>Dolphin</v>
      </c>
      <c r="U16" s="130" t="str">
        <f>IFERROR(INDEX(Расходка[Наименование расходного материала],MATCH(Расходка[№],Поиск_расходки[Индекс4],0)),"")</f>
        <v>Dolphin</v>
      </c>
      <c r="V16" s="130" t="str">
        <f>IFERROR(INDEX(Расходка[Наименование расходного материала],MATCH(Расходка[№],Поиск_расходки[Индекс5],0)),"")</f>
        <v>Dolphin</v>
      </c>
      <c r="W16" s="130" t="str">
        <f>IFERROR(INDEX(Расходка[Наименование расходного материала],MATCH(Расходка[№],Поиск_расходки[Индекс6],0)),"")</f>
        <v>Dolphin</v>
      </c>
      <c r="X16" s="130" t="str">
        <f>IFERROR(INDEX(Расходка[Наименование расходного материала],MATCH(Расходка[№],Поиск_расходки[Индекс7],0)),"")</f>
        <v>Dolphin</v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108</v>
      </c>
    </row>
    <row r="17" spans="1:33">
      <c r="A17">
        <v>16</v>
      </c>
      <c r="B17" t="s">
        <v>370</v>
      </c>
      <c r="C17" t="s">
        <v>468</v>
      </c>
      <c r="E17" s="131">
        <f>IF(ISNUMBER(SEARCH('Карта учёта'!$B$13,Расходка[[#This Row],[Наименование расходного материала]])),MAX($E$1:E16)+1,0)</f>
        <v>0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16</v>
      </c>
      <c r="H17" s="131">
        <f>IF(ISNUMBER(SEARCH('Карта учёта'!$B$16,Расходка[Наименование расходного материала])),MAX($H$1:H16)+1,0)</f>
        <v>16</v>
      </c>
      <c r="I17" s="131">
        <f>IF(ISNUMBER(SEARCH('Карта учёта'!$B$17,Расходка[Наименование расходного материала])),MAX($I$1:I16)+1,0)</f>
        <v>16</v>
      </c>
      <c r="J17" s="131">
        <f>IF(ISNUMBER(SEARCH('Карта учёта'!$B$18,Расходка[Наименование расходного материала])),MAX($J$1:J16)+1,0)</f>
        <v>16</v>
      </c>
      <c r="K17" s="131">
        <f>IF(ISNUMBER(SEARCH('Карта учёта'!$B$19,Расходка[Наименование расходного материала])),MAX($K$1:K16)+1,0)</f>
        <v>16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>Lepu Medical</v>
      </c>
      <c r="U17" s="130" t="str">
        <f>IFERROR(INDEX(Расходка[Наименование расходного материала],MATCH(Расходка[№],Поиск_расходки[Индекс4],0)),"")</f>
        <v>Lepu Medical</v>
      </c>
      <c r="V17" s="130" t="str">
        <f>IFERROR(INDEX(Расходка[Наименование расходного материала],MATCH(Расходка[№],Поиск_расходки[Индекс5],0)),"")</f>
        <v>Lepu Medical</v>
      </c>
      <c r="W17" s="130" t="str">
        <f>IFERROR(INDEX(Расходка[Наименование расходного материала],MATCH(Расходка[№],Поиск_расходки[Индекс6],0)),"")</f>
        <v>Lepu Medical</v>
      </c>
      <c r="X17" s="130" t="str">
        <f>IFERROR(INDEX(Расходка[Наименование расходного материала],MATCH(Расходка[№],Поиск_расходки[Индекс7],0)),"")</f>
        <v>Lepu Medical</v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109</v>
      </c>
    </row>
    <row r="18" spans="1:33">
      <c r="A18">
        <v>17</v>
      </c>
      <c r="B18" t="s">
        <v>370</v>
      </c>
      <c r="C18" t="s">
        <v>458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17</v>
      </c>
      <c r="H18" s="131">
        <f>IF(ISNUMBER(SEARCH('Карта учёта'!$B$16,Расходка[Наименование расходного материала])),MAX($H$1:H17)+1,0)</f>
        <v>17</v>
      </c>
      <c r="I18" s="131">
        <f>IF(ISNUMBER(SEARCH('Карта учёта'!$B$17,Расходка[Наименование расходного материала])),MAX($I$1:I17)+1,0)</f>
        <v>17</v>
      </c>
      <c r="J18" s="131">
        <f>IF(ISNUMBER(SEARCH('Карта учёта'!$B$18,Расходка[Наименование расходного материала])),MAX($J$1:J17)+1,0)</f>
        <v>17</v>
      </c>
      <c r="K18" s="131">
        <f>IF(ISNUMBER(SEARCH('Карта учёта'!$B$19,Расходка[Наименование расходного материала])),MAX($K$1:K17)+1,0)</f>
        <v>17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>Perouse Medical FLAMINGO</v>
      </c>
      <c r="U18" s="130" t="str">
        <f>IFERROR(INDEX(Расходка[Наименование расходного материала],MATCH(Расходка[№],Поиск_расходки[Индекс4],0)),"")</f>
        <v>Perouse Medical FLAMINGO</v>
      </c>
      <c r="V18" s="130" t="str">
        <f>IFERROR(INDEX(Расходка[Наименование расходного материала],MATCH(Расходка[№],Поиск_расходки[Индекс5],0)),"")</f>
        <v>Perouse Medical FLAMINGO</v>
      </c>
      <c r="W18" s="130" t="str">
        <f>IFERROR(INDEX(Расходка[Наименование расходного материала],MATCH(Расходка[№],Поиск_расходки[Индекс6],0)),"")</f>
        <v>Perouse Medical FLAMINGO</v>
      </c>
      <c r="X18" s="130" t="str">
        <f>IFERROR(INDEX(Расходка[Наименование расходного материала],MATCH(Расходка[№],Поиск_расходки[Индекс7],0)),"")</f>
        <v>Perouse Medical FLAMINGO</v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110</v>
      </c>
    </row>
    <row r="19" spans="1:33">
      <c r="A19">
        <v>18</v>
      </c>
      <c r="B19" t="s">
        <v>267</v>
      </c>
      <c r="C19" s="1" t="s">
        <v>406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18</v>
      </c>
      <c r="H19" s="131">
        <f>IF(ISNUMBER(SEARCH('Карта учёта'!$B$16,Расходка[Наименование расходного материала])),MAX($H$1:H18)+1,0)</f>
        <v>18</v>
      </c>
      <c r="I19" s="131">
        <f>IF(ISNUMBER(SEARCH('Карта учёта'!$B$17,Расходка[Наименование расходного материала])),MAX($I$1:I18)+1,0)</f>
        <v>18</v>
      </c>
      <c r="J19" s="131">
        <f>IF(ISNUMBER(SEARCH('Карта учёта'!$B$18,Расходка[Наименование расходного материала])),MAX($J$1:J18)+1,0)</f>
        <v>18</v>
      </c>
      <c r="K19" s="131">
        <f>IF(ISNUMBER(SEARCH('Карта учёта'!$B$19,Расходка[Наименование расходного материала])),MAX($K$1:K18)+1,0)</f>
        <v>18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>Oscor 7F</v>
      </c>
      <c r="U19" s="130" t="str">
        <f>IFERROR(INDEX(Расходка[Наименование расходного материала],MATCH(Расходка[№],Поиск_расходки[Индекс4],0)),"")</f>
        <v>Oscor 7F</v>
      </c>
      <c r="V19" s="130" t="str">
        <f>IFERROR(INDEX(Расходка[Наименование расходного материала],MATCH(Расходка[№],Поиск_расходки[Индекс5],0)),"")</f>
        <v>Oscor 7F</v>
      </c>
      <c r="W19" s="130" t="str">
        <f>IFERROR(INDEX(Расходка[Наименование расходного материала],MATCH(Расходка[№],Поиск_расходки[Индекс6],0)),"")</f>
        <v>Oscor 7F</v>
      </c>
      <c r="X19" s="130" t="str">
        <f>IFERROR(INDEX(Расходка[Наименование расходного материала],MATCH(Расходка[№],Поиск_расходки[Индекс7],0)),"")</f>
        <v>Oscor 7F</v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111</v>
      </c>
    </row>
    <row r="20" spans="1:33">
      <c r="A20">
        <v>19</v>
      </c>
      <c r="B20" t="s">
        <v>3</v>
      </c>
      <c r="C20" t="s">
        <v>389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19</v>
      </c>
      <c r="H20" s="131">
        <f>IF(ISNUMBER(SEARCH('Карта учёта'!$B$16,Расходка[Наименование расходного материала])),MAX($H$1:H19)+1,0)</f>
        <v>19</v>
      </c>
      <c r="I20" s="131">
        <f>IF(ISNUMBER(SEARCH('Карта учёта'!$B$17,Расходка[Наименование расходного материала])),MAX($I$1:I19)+1,0)</f>
        <v>19</v>
      </c>
      <c r="J20" s="131">
        <f>IF(ISNUMBER(SEARCH('Карта учёта'!$B$18,Расходка[Наименование расходного материала])),MAX($J$1:J19)+1,0)</f>
        <v>19</v>
      </c>
      <c r="K20" s="131">
        <f>IF(ISNUMBER(SEARCH('Карта учёта'!$B$19,Расходка[Наименование расходного материала])),MAX($K$1:K19)+1,0)</f>
        <v>19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>Cougar LS Hydro-Track®</v>
      </c>
      <c r="U20" s="130" t="str">
        <f>IFERROR(INDEX(Расходка[Наименование расходного материала],MATCH(Расходка[№],Поиск_расходки[Индекс4],0)),"")</f>
        <v>Cougar LS Hydro-Track®</v>
      </c>
      <c r="V20" s="130" t="str">
        <f>IFERROR(INDEX(Расходка[Наименование расходного материала],MATCH(Расходка[№],Поиск_расходки[Индекс5],0)),"")</f>
        <v>Cougar LS Hydro-Track®</v>
      </c>
      <c r="W20" s="130" t="str">
        <f>IFERROR(INDEX(Расходка[Наименование расходного материала],MATCH(Расходка[№],Поиск_расходки[Индекс6],0)),"")</f>
        <v>Cougar LS Hydro-Track®</v>
      </c>
      <c r="X20" s="130" t="str">
        <f>IFERROR(INDEX(Расходка[Наименование расходного материала],MATCH(Расходка[№],Поиск_расходки[Индекс7],0)),"")</f>
        <v>Cougar LS Hydro-Track®</v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410</v>
      </c>
    </row>
    <row r="21" spans="1:33">
      <c r="A21">
        <v>20</v>
      </c>
      <c r="B21" t="s">
        <v>3</v>
      </c>
      <c r="C21" t="s">
        <v>417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20</v>
      </c>
      <c r="H21" s="131">
        <f>IF(ISNUMBER(SEARCH('Карта учёта'!$B$16,Расходка[Наименование расходного материала])),MAX($H$1:H20)+1,0)</f>
        <v>20</v>
      </c>
      <c r="I21" s="131">
        <f>IF(ISNUMBER(SEARCH('Карта учёта'!$B$17,Расходка[Наименование расходного материала])),MAX($I$1:I20)+1,0)</f>
        <v>20</v>
      </c>
      <c r="J21" s="131">
        <f>IF(ISNUMBER(SEARCH('Карта учёта'!$B$18,Расходка[Наименование расходного материала])),MAX($J$1:J20)+1,0)</f>
        <v>20</v>
      </c>
      <c r="K21" s="131">
        <f>IF(ISNUMBER(SEARCH('Карта учёта'!$B$19,Расходка[Наименование расходного материала])),MAX($K$1:K20)+1,0)</f>
        <v>20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>Cougar XT Hydro-Track®</v>
      </c>
      <c r="U21" s="130" t="str">
        <f>IFERROR(INDEX(Расходка[Наименование расходного материала],MATCH(Расходка[№],Поиск_расходки[Индекс4],0)),"")</f>
        <v>Cougar XT Hydro-Track®</v>
      </c>
      <c r="V21" s="130" t="str">
        <f>IFERROR(INDEX(Расходка[Наименование расходного материала],MATCH(Расходка[№],Поиск_расходки[Индекс5],0)),"")</f>
        <v>Cougar XT Hydro-Track®</v>
      </c>
      <c r="W21" s="130" t="str">
        <f>IFERROR(INDEX(Расходка[Наименование расходного материала],MATCH(Расходка[№],Поиск_расходки[Индекс6],0)),"")</f>
        <v>Cougar XT Hydro-Track®</v>
      </c>
      <c r="X21" s="130" t="str">
        <f>IFERROR(INDEX(Расходка[Наименование расходного материала],MATCH(Расходка[№],Поиск_расходки[Индекс7],0)),"")</f>
        <v>Cougar XT Hydro-Track®</v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407</v>
      </c>
    </row>
    <row r="22" spans="1:33">
      <c r="A22">
        <v>21</v>
      </c>
      <c r="B22" t="s">
        <v>3</v>
      </c>
      <c r="C22" t="s">
        <v>382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21</v>
      </c>
      <c r="H22" s="131">
        <f>IF(ISNUMBER(SEARCH('Карта учёта'!$B$16,Расходка[Наименование расходного материала])),MAX($H$1:H21)+1,0)</f>
        <v>21</v>
      </c>
      <c r="I22" s="131">
        <f>IF(ISNUMBER(SEARCH('Карта учёта'!$B$17,Расходка[Наименование расходного материала])),MAX($I$1:I21)+1,0)</f>
        <v>21</v>
      </c>
      <c r="J22" s="131">
        <f>IF(ISNUMBER(SEARCH('Карта учёта'!$B$18,Расходка[Наименование расходного материала])),MAX($J$1:J21)+1,0)</f>
        <v>21</v>
      </c>
      <c r="K22" s="131">
        <f>IF(ISNUMBER(SEARCH('Карта учёта'!$B$19,Расходка[Наименование расходного материала])),MAX($K$1:K21)+1,0)</f>
        <v>21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>Fielder</v>
      </c>
      <c r="U22" s="130" t="str">
        <f>IFERROR(INDEX(Расходка[Наименование расходного материала],MATCH(Расходка[№],Поиск_расходки[Индекс4],0)),"")</f>
        <v>Fielder</v>
      </c>
      <c r="V22" s="130" t="str">
        <f>IFERROR(INDEX(Расходка[Наименование расходного материала],MATCH(Расходка[№],Поиск_расходки[Индекс5],0)),"")</f>
        <v>Fielder</v>
      </c>
      <c r="W22" s="130" t="str">
        <f>IFERROR(INDEX(Расходка[Наименование расходного материала],MATCH(Расходка[№],Поиск_расходки[Индекс6],0)),"")</f>
        <v>Fielder</v>
      </c>
      <c r="X22" s="130" t="str">
        <f>IFERROR(INDEX(Расходка[Наименование расходного материала],MATCH(Расходка[№],Поиск_расходки[Индекс7],0)),"")</f>
        <v>Fielder</v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113</v>
      </c>
    </row>
    <row r="23" spans="1:33">
      <c r="A23">
        <v>22</v>
      </c>
      <c r="B23" t="s">
        <v>3</v>
      </c>
      <c r="C23" t="s">
        <v>465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22</v>
      </c>
      <c r="H23" s="131">
        <f>IF(ISNUMBER(SEARCH('Карта учёта'!$B$16,Расходка[Наименование расходного материала])),MAX($H$1:H22)+1,0)</f>
        <v>22</v>
      </c>
      <c r="I23" s="131">
        <f>IF(ISNUMBER(SEARCH('Карта учёта'!$B$17,Расходка[Наименование расходного материала])),MAX($I$1:I22)+1,0)</f>
        <v>22</v>
      </c>
      <c r="J23" s="131">
        <f>IF(ISNUMBER(SEARCH('Карта учёта'!$B$18,Расходка[Наименование расходного материала])),MAX($J$1:J22)+1,0)</f>
        <v>22</v>
      </c>
      <c r="K23" s="131">
        <f>IF(ISNUMBER(SEARCH('Карта учёта'!$B$19,Расходка[Наименование расходного материала])),MAX($K$1:K22)+1,0)</f>
        <v>22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>Fielder XT-A</v>
      </c>
      <c r="U23" s="130" t="str">
        <f>IFERROR(INDEX(Расходка[Наименование расходного материала],MATCH(Расходка[№],Поиск_расходки[Индекс4],0)),"")</f>
        <v>Fielder XT-A</v>
      </c>
      <c r="V23" s="130" t="str">
        <f>IFERROR(INDEX(Расходка[Наименование расходного материала],MATCH(Расходка[№],Поиск_расходки[Индекс5],0)),"")</f>
        <v>Fielder XT-A</v>
      </c>
      <c r="W23" s="130" t="str">
        <f>IFERROR(INDEX(Расходка[Наименование расходного материала],MATCH(Расходка[№],Поиск_расходки[Индекс6],0)),"")</f>
        <v>Fielder XT-A</v>
      </c>
      <c r="X23" s="130" t="str">
        <f>IFERROR(INDEX(Расходка[Наименование расходного материала],MATCH(Расходка[№],Поиск_расходки[Индекс7],0)),"")</f>
        <v>Fielder XT-A</v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114</v>
      </c>
    </row>
    <row r="24" spans="1:33">
      <c r="A24">
        <v>23</v>
      </c>
      <c r="B24" t="s">
        <v>3</v>
      </c>
      <c r="C24" t="s">
        <v>466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23</v>
      </c>
      <c r="H24" s="131">
        <f>IF(ISNUMBER(SEARCH('Карта учёта'!$B$16,Расходка[Наименование расходного материала])),MAX($H$1:H23)+1,0)</f>
        <v>23</v>
      </c>
      <c r="I24" s="131">
        <f>IF(ISNUMBER(SEARCH('Карта учёта'!$B$17,Расходка[Наименование расходного материала])),MAX($I$1:I23)+1,0)</f>
        <v>23</v>
      </c>
      <c r="J24" s="131">
        <f>IF(ISNUMBER(SEARCH('Карта учёта'!$B$18,Расходка[Наименование расходного материала])),MAX($J$1:J23)+1,0)</f>
        <v>23</v>
      </c>
      <c r="K24" s="131">
        <f>IF(ISNUMBER(SEARCH('Карта учёта'!$B$19,Расходка[Наименование расходного материала])),MAX($K$1:K23)+1,0)</f>
        <v>23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>Fielder XT-R</v>
      </c>
      <c r="U24" s="130" t="str">
        <f>IFERROR(INDEX(Расходка[Наименование расходного материала],MATCH(Расходка[№],Поиск_расходки[Индекс4],0)),"")</f>
        <v>Fielder XT-R</v>
      </c>
      <c r="V24" s="130" t="str">
        <f>IFERROR(INDEX(Расходка[Наименование расходного материала],MATCH(Расходка[№],Поиск_расходки[Индекс5],0)),"")</f>
        <v>Fielder XT-R</v>
      </c>
      <c r="W24" s="130" t="str">
        <f>IFERROR(INDEX(Расходка[Наименование расходного материала],MATCH(Расходка[№],Поиск_расходки[Индекс6],0)),"")</f>
        <v>Fielder XT-R</v>
      </c>
      <c r="X24" s="130" t="str">
        <f>IFERROR(INDEX(Расходка[Наименование расходного материала],MATCH(Расходка[№],Поиск_расходки[Индекс7],0)),"")</f>
        <v>Fielder XT-R</v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500</v>
      </c>
    </row>
    <row r="25" spans="1:33">
      <c r="A25">
        <v>24</v>
      </c>
      <c r="B25" t="s">
        <v>3</v>
      </c>
      <c r="C25" s="1" t="s">
        <v>447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24</v>
      </c>
      <c r="H25" s="131">
        <f>IF(ISNUMBER(SEARCH('Карта учёта'!$B$16,Расходка[Наименование расходного материала])),MAX($H$1:H24)+1,0)</f>
        <v>24</v>
      </c>
      <c r="I25" s="131">
        <f>IF(ISNUMBER(SEARCH('Карта учёта'!$B$17,Расходка[Наименование расходного материала])),MAX($I$1:I24)+1,0)</f>
        <v>24</v>
      </c>
      <c r="J25" s="131">
        <f>IF(ISNUMBER(SEARCH('Карта учёта'!$B$18,Расходка[Наименование расходного материала])),MAX($J$1:J24)+1,0)</f>
        <v>24</v>
      </c>
      <c r="K25" s="131">
        <f>IF(ISNUMBER(SEARCH('Карта учёта'!$B$19,Расходка[Наименование расходного материала])),MAX($K$1:K24)+1,0)</f>
        <v>24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>Gaia Second</v>
      </c>
      <c r="U25" s="130" t="str">
        <f>IFERROR(INDEX(Расходка[Наименование расходного материала],MATCH(Расходка[№],Поиск_расходки[Индекс4],0)),"")</f>
        <v>Gaia Second</v>
      </c>
      <c r="V25" s="130" t="str">
        <f>IFERROR(INDEX(Расходка[Наименование расходного материала],MATCH(Расходка[№],Поиск_расходки[Индекс5],0)),"")</f>
        <v>Gaia Second</v>
      </c>
      <c r="W25" s="130" t="str">
        <f>IFERROR(INDEX(Расходка[Наименование расходного материала],MATCH(Расходка[№],Поиск_расходки[Индекс6],0)),"")</f>
        <v>Gaia Second</v>
      </c>
      <c r="X25" s="130" t="str">
        <f>IFERROR(INDEX(Расходка[Наименование расходного материала],MATCH(Расходка[№],Поиск_расходки[Индекс7],0)),"")</f>
        <v>Gaia Second</v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115</v>
      </c>
    </row>
    <row r="26" spans="1:33">
      <c r="A26">
        <v>25</v>
      </c>
      <c r="B26" t="s">
        <v>3</v>
      </c>
      <c r="C26" s="1" t="s">
        <v>461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25</v>
      </c>
      <c r="H26" s="133">
        <f>IF(ISNUMBER(SEARCH('Карта учёта'!$B$16,Расходка[Наименование расходного материала])),MAX($H$1:H25)+1,0)</f>
        <v>25</v>
      </c>
      <c r="I26" s="133">
        <f>IF(ISNUMBER(SEARCH('Карта учёта'!$B$17,Расходка[Наименование расходного материала])),MAX($I$1:I25)+1,0)</f>
        <v>25</v>
      </c>
      <c r="J26" s="133">
        <f>IF(ISNUMBER(SEARCH('Карта учёта'!$B$18,Расходка[Наименование расходного материала])),MAX($J$1:J25)+1,0)</f>
        <v>25</v>
      </c>
      <c r="K26" s="133">
        <f>IF(ISNUMBER(SEARCH('Карта учёта'!$B$19,Расходка[Наименование расходного материала])),MAX($K$1:K25)+1,0)</f>
        <v>25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>Gaia Third</v>
      </c>
      <c r="U26" s="135" t="str">
        <f>IFERROR(INDEX(Расходка[Наименование расходного материала],MATCH(Расходка[№],Поиск_расходки[Индекс4],0)),"")</f>
        <v>Gaia Third</v>
      </c>
      <c r="V26" s="135" t="str">
        <f>IFERROR(INDEX(Расходка[Наименование расходного материала],MATCH(Расходка[№],Поиск_расходки[Индекс5],0)),"")</f>
        <v>Gaia Third</v>
      </c>
      <c r="W26" s="135" t="str">
        <f>IFERROR(INDEX(Расходка[Наименование расходного материала],MATCH(Расходка[№],Поиск_расходки[Индекс6],0)),"")</f>
        <v>Gaia Third</v>
      </c>
      <c r="X26" s="135" t="str">
        <f>IFERROR(INDEX(Расходка[Наименование расходного материала],MATCH(Расходка[№],Поиск_расходки[Индекс7],0)),"")</f>
        <v>Gaia Third</v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116</v>
      </c>
    </row>
    <row r="27" spans="1:33">
      <c r="A27">
        <v>26</v>
      </c>
      <c r="B27" t="s">
        <v>3</v>
      </c>
      <c r="C27" s="1" t="s">
        <v>390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26</v>
      </c>
      <c r="H27" s="133">
        <f>IF(ISNUMBER(SEARCH('Карта учёта'!$B$16,Расходка[Наименование расходного материала])),MAX($H$1:H26)+1,0)</f>
        <v>26</v>
      </c>
      <c r="I27" s="133">
        <f>IF(ISNUMBER(SEARCH('Карта учёта'!$B$17,Расходка[Наименование расходного материала])),MAX($I$1:I26)+1,0)</f>
        <v>26</v>
      </c>
      <c r="J27" s="133">
        <f>IF(ISNUMBER(SEARCH('Карта учёта'!$B$18,Расходка[Наименование расходного материала])),MAX($J$1:J26)+1,0)</f>
        <v>26</v>
      </c>
      <c r="K27" s="133">
        <f>IF(ISNUMBER(SEARCH('Карта учёта'!$B$19,Расходка[Наименование расходного материала])),MAX($K$1:K26)+1,0)</f>
        <v>26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>Intuition</v>
      </c>
      <c r="U27" s="135" t="str">
        <f>IFERROR(INDEX(Расходка[Наименование расходного материала],MATCH(Расходка[№],Поиск_расходки[Индекс4],0)),"")</f>
        <v>Intuition</v>
      </c>
      <c r="V27" s="135" t="str">
        <f>IFERROR(INDEX(Расходка[Наименование расходного материала],MATCH(Расходка[№],Поиск_расходки[Индекс5],0)),"")</f>
        <v>Intuition</v>
      </c>
      <c r="W27" s="135" t="str">
        <f>IFERROR(INDEX(Расходка[Наименование расходного материала],MATCH(Расходка[№],Поиск_расходки[Индекс6],0)),"")</f>
        <v>Intuition</v>
      </c>
      <c r="X27" s="135" t="str">
        <f>IFERROR(INDEX(Расходка[Наименование расходного материала],MATCH(Расходка[№],Поиск_расходки[Индекс7],0)),"")</f>
        <v>Intuition</v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117</v>
      </c>
    </row>
    <row r="28" spans="1:33">
      <c r="A28">
        <v>27</v>
      </c>
      <c r="B28" t="s">
        <v>3</v>
      </c>
      <c r="C28" t="s">
        <v>386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27</v>
      </c>
      <c r="H28" s="133">
        <f>IF(ISNUMBER(SEARCH('Карта учёта'!$B$16,Расходка[Наименование расходного материала])),MAX($H$1:H27)+1,0)</f>
        <v>27</v>
      </c>
      <c r="I28" s="133">
        <f>IF(ISNUMBER(SEARCH('Карта учёта'!$B$17,Расходка[Наименование расходного материала])),MAX($I$1:I27)+1,0)</f>
        <v>27</v>
      </c>
      <c r="J28" s="133">
        <f>IF(ISNUMBER(SEARCH('Карта учёта'!$B$18,Расходка[Наименование расходного материала])),MAX($J$1:J27)+1,0)</f>
        <v>27</v>
      </c>
      <c r="K28" s="133">
        <f>IF(ISNUMBER(SEARCH('Карта учёта'!$B$19,Расходка[Наименование расходного материала])),MAX($K$1:K27)+1,0)</f>
        <v>27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>ProVia 3 Hydro-Track®</v>
      </c>
      <c r="U28" s="135" t="str">
        <f>IFERROR(INDEX(Расходка[Наименование расходного материала],MATCH(Расходка[№],Поиск_расходки[Индекс4],0)),"")</f>
        <v>ProVia 3 Hydro-Track®</v>
      </c>
      <c r="V28" s="135" t="str">
        <f>IFERROR(INDEX(Расходка[Наименование расходного материала],MATCH(Расходка[№],Поиск_расходки[Индекс5],0)),"")</f>
        <v>ProVia 3 Hydro-Track®</v>
      </c>
      <c r="W28" s="135" t="str">
        <f>IFERROR(INDEX(Расходка[Наименование расходного материала],MATCH(Расходка[№],Поиск_расходки[Индекс6],0)),"")</f>
        <v>ProVia 3 Hydro-Track®</v>
      </c>
      <c r="X28" s="135" t="str">
        <f>IFERROR(INDEX(Расходка[Наименование расходного материала],MATCH(Расходка[№],Поиск_расходки[Индекс7],0)),"")</f>
        <v>ProVia 3 Hydro-Track®</v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118</v>
      </c>
    </row>
    <row r="29" spans="1:33">
      <c r="A29">
        <v>28</v>
      </c>
      <c r="B29" t="s">
        <v>3</v>
      </c>
      <c r="C29" t="s">
        <v>387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28</v>
      </c>
      <c r="H29" s="133">
        <f>IF(ISNUMBER(SEARCH('Карта учёта'!$B$16,Расходка[Наименование расходного материала])),MAX($H$1:H28)+1,0)</f>
        <v>28</v>
      </c>
      <c r="I29" s="133">
        <f>IF(ISNUMBER(SEARCH('Карта учёта'!$B$17,Расходка[Наименование расходного материала])),MAX($I$1:I28)+1,0)</f>
        <v>28</v>
      </c>
      <c r="J29" s="133">
        <f>IF(ISNUMBER(SEARCH('Карта учёта'!$B$18,Расходка[Наименование расходного материала])),MAX($J$1:J28)+1,0)</f>
        <v>28</v>
      </c>
      <c r="K29" s="133">
        <f>IF(ISNUMBER(SEARCH('Карта учёта'!$B$19,Расходка[Наименование расходного материала])),MAX($K$1:K28)+1,0)</f>
        <v>28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>ProVia 6 Hydro-Track®</v>
      </c>
      <c r="U29" s="135" t="str">
        <f>IFERROR(INDEX(Расходка[Наименование расходного материала],MATCH(Расходка[№],Поиск_расходки[Индекс4],0)),"")</f>
        <v>ProVia 6 Hydro-Track®</v>
      </c>
      <c r="V29" s="135" t="str">
        <f>IFERROR(INDEX(Расходка[Наименование расходного материала],MATCH(Расходка[№],Поиск_расходки[Индекс5],0)),"")</f>
        <v>ProVia 6 Hydro-Track®</v>
      </c>
      <c r="W29" s="135" t="str">
        <f>IFERROR(INDEX(Расходка[Наименование расходного материала],MATCH(Расходка[№],Поиск_расходки[Индекс6],0)),"")</f>
        <v>ProVia 6 Hydro-Track®</v>
      </c>
      <c r="X29" s="135" t="str">
        <f>IFERROR(INDEX(Расходка[Наименование расходного материала],MATCH(Расходка[№],Поиск_расходки[Индекс7],0)),"")</f>
        <v>ProVia 6 Hydro-Track®</v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119</v>
      </c>
    </row>
    <row r="30" spans="1:33">
      <c r="A30">
        <v>29</v>
      </c>
      <c r="B30" t="s">
        <v>3</v>
      </c>
      <c r="C30" t="s">
        <v>388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29</v>
      </c>
      <c r="H30" s="133">
        <f>IF(ISNUMBER(SEARCH('Карта учёта'!$B$16,Расходка[Наименование расходного материала])),MAX($H$1:H29)+1,0)</f>
        <v>29</v>
      </c>
      <c r="I30" s="133">
        <f>IF(ISNUMBER(SEARCH('Карта учёта'!$B$17,Расходка[Наименование расходного материала])),MAX($I$1:I29)+1,0)</f>
        <v>29</v>
      </c>
      <c r="J30" s="133">
        <f>IF(ISNUMBER(SEARCH('Карта учёта'!$B$18,Расходка[Наименование расходного материала])),MAX($J$1:J29)+1,0)</f>
        <v>29</v>
      </c>
      <c r="K30" s="133">
        <f>IF(ISNUMBER(SEARCH('Карта учёта'!$B$19,Расходка[Наименование расходного материала])),MAX($K$1:K29)+1,0)</f>
        <v>29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>ProVia 9 Hydro-Track®</v>
      </c>
      <c r="U30" s="135" t="str">
        <f>IFERROR(INDEX(Расходка[Наименование расходного материала],MATCH(Расходка[№],Поиск_расходки[Индекс4],0)),"")</f>
        <v>ProVia 9 Hydro-Track®</v>
      </c>
      <c r="V30" s="135" t="str">
        <f>IFERROR(INDEX(Расходка[Наименование расходного материала],MATCH(Расходка[№],Поиск_расходки[Индекс5],0)),"")</f>
        <v>ProVia 9 Hydro-Track®</v>
      </c>
      <c r="W30" s="135" t="str">
        <f>IFERROR(INDEX(Расходка[Наименование расходного материала],MATCH(Расходка[№],Поиск_расходки[Индекс6],0)),"")</f>
        <v>ProVia 9 Hydro-Track®</v>
      </c>
      <c r="X30" s="135" t="str">
        <f>IFERROR(INDEX(Расходка[Наименование расходного материала],MATCH(Расходка[№],Поиск_расходки[Индекс7],0)),"")</f>
        <v>ProVia 9 Hydro-Track®</v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120</v>
      </c>
    </row>
    <row r="31" spans="1:33">
      <c r="A31">
        <v>30</v>
      </c>
      <c r="B31" t="s">
        <v>3</v>
      </c>
      <c r="C31" t="s">
        <v>384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30</v>
      </c>
      <c r="H31" s="133">
        <f>IF(ISNUMBER(SEARCH('Карта учёта'!$B$16,Расходка[Наименование расходного материала])),MAX($H$1:H30)+1,0)</f>
        <v>30</v>
      </c>
      <c r="I31" s="133">
        <f>IF(ISNUMBER(SEARCH('Карта учёта'!$B$17,Расходка[Наименование расходного материала])),MAX($I$1:I30)+1,0)</f>
        <v>30</v>
      </c>
      <c r="J31" s="133">
        <f>IF(ISNUMBER(SEARCH('Карта учёта'!$B$18,Расходка[Наименование расходного материала])),MAX($J$1:J30)+1,0)</f>
        <v>30</v>
      </c>
      <c r="K31" s="133">
        <f>IF(ISNUMBER(SEARCH('Карта учёта'!$B$19,Расходка[Наименование расходного материала])),MAX($K$1:K30)+1,0)</f>
        <v>30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>Rinato</v>
      </c>
      <c r="U31" s="135" t="str">
        <f>IFERROR(INDEX(Расходка[Наименование расходного материала],MATCH(Расходка[№],Поиск_расходки[Индекс4],0)),"")</f>
        <v>Rinato</v>
      </c>
      <c r="V31" s="135" t="str">
        <f>IFERROR(INDEX(Расходка[Наименование расходного материала],MATCH(Расходка[№],Поиск_расходки[Индекс5],0)),"")</f>
        <v>Rinato</v>
      </c>
      <c r="W31" s="135" t="str">
        <f>IFERROR(INDEX(Расходка[Наименование расходного материала],MATCH(Расходка[№],Поиск_расходки[Индекс6],0)),"")</f>
        <v>Rinato</v>
      </c>
      <c r="X31" s="135" t="str">
        <f>IFERROR(INDEX(Расходка[Наименование расходного материала],MATCH(Расходка[№],Поиск_расходки[Индекс7],0)),"")</f>
        <v>Rinato</v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367</v>
      </c>
    </row>
    <row r="32" spans="1:33">
      <c r="A32">
        <v>31</v>
      </c>
      <c r="B32" t="s">
        <v>3</v>
      </c>
      <c r="C32" s="1" t="s">
        <v>438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31</v>
      </c>
      <c r="H32" s="133">
        <f>IF(ISNUMBER(SEARCH('Карта учёта'!$B$16,Расходка[Наименование расходного материала])),MAX($H$1:H31)+1,0)</f>
        <v>31</v>
      </c>
      <c r="I32" s="133">
        <f>IF(ISNUMBER(SEARCH('Карта учёта'!$B$17,Расходка[Наименование расходного материала])),MAX($I$1:I31)+1,0)</f>
        <v>31</v>
      </c>
      <c r="J32" s="133">
        <f>IF(ISNUMBER(SEARCH('Карта учёта'!$B$18,Расходка[Наименование расходного материала])),MAX($J$1:J31)+1,0)</f>
        <v>31</v>
      </c>
      <c r="K32" s="133">
        <f>IF(ISNUMBER(SEARCH('Карта учёта'!$B$19,Расходка[Наименование расходного материала])),MAX($K$1:K31)+1,0)</f>
        <v>31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>Runthrough NS (Floppy)</v>
      </c>
      <c r="U32" s="135" t="str">
        <f>IFERROR(INDEX(Расходка[Наименование расходного материала],MATCH(Расходка[№],Поиск_расходки[Индекс4],0)),"")</f>
        <v>Runthrough NS (Floppy)</v>
      </c>
      <c r="V32" s="135" t="str">
        <f>IFERROR(INDEX(Расходка[Наименование расходного материала],MATCH(Расходка[№],Поиск_расходки[Индекс5],0)),"")</f>
        <v>Runthrough NS (Floppy)</v>
      </c>
      <c r="W32" s="135" t="str">
        <f>IFERROR(INDEX(Расходка[Наименование расходного материала],MATCH(Расходка[№],Поиск_расходки[Индекс6],0)),"")</f>
        <v>Runthrough NS (Floppy)</v>
      </c>
      <c r="X32" s="135" t="str">
        <f>IFERROR(INDEX(Расходка[Наименование расходного материала],MATCH(Расходка[№],Поиск_расходки[Индекс7],0)),"")</f>
        <v>Runthrough NS (Floppy)</v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368</v>
      </c>
    </row>
    <row r="33" spans="1:33">
      <c r="A33">
        <v>32</v>
      </c>
      <c r="B33" t="s">
        <v>3</v>
      </c>
      <c r="C33" s="1" t="s">
        <v>449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32</v>
      </c>
      <c r="H33" s="133">
        <f>IF(ISNUMBER(SEARCH('Карта учёта'!$B$16,Расходка[Наименование расходного материала])),MAX($H$1:H32)+1,0)</f>
        <v>32</v>
      </c>
      <c r="I33" s="133">
        <f>IF(ISNUMBER(SEARCH('Карта учёта'!$B$17,Расходка[Наименование расходного материала])),MAX($I$1:I32)+1,0)</f>
        <v>32</v>
      </c>
      <c r="J33" s="133">
        <f>IF(ISNUMBER(SEARCH('Карта учёта'!$B$18,Расходка[Наименование расходного материала])),MAX($J$1:J32)+1,0)</f>
        <v>32</v>
      </c>
      <c r="K33" s="133">
        <f>IF(ISNUMBER(SEARCH('Карта учёта'!$B$19,Расходка[Наименование расходного материала])),MAX($K$1:K32)+1,0)</f>
        <v>32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>Runthrough NS Hypercoat</v>
      </c>
      <c r="U33" s="135" t="str">
        <f>IFERROR(INDEX(Расходка[Наименование расходного материала],MATCH(Расходка[№],Поиск_расходки[Индекс4],0)),"")</f>
        <v>Runthrough NS Hypercoat</v>
      </c>
      <c r="V33" s="135" t="str">
        <f>IFERROR(INDEX(Расходка[Наименование расходного материала],MATCH(Расходка[№],Поиск_расходки[Индекс5],0)),"")</f>
        <v>Runthrough NS Hypercoat</v>
      </c>
      <c r="W33" s="135" t="str">
        <f>IFERROR(INDEX(Расходка[Наименование расходного материала],MATCH(Расходка[№],Поиск_расходки[Индекс6],0)),"")</f>
        <v>Runthrough NS Hypercoat</v>
      </c>
      <c r="X33" s="135" t="str">
        <f>IFERROR(INDEX(Расходка[Наименование расходного материала],MATCH(Расходка[№],Поиск_расходки[Индекс7],0)),"")</f>
        <v>Runthrough NS Hypercoat</v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446</v>
      </c>
    </row>
    <row r="34" spans="1:33">
      <c r="A34">
        <v>33</v>
      </c>
      <c r="B34" t="s">
        <v>3</v>
      </c>
      <c r="C34" s="1" t="s">
        <v>448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33</v>
      </c>
      <c r="H34" s="133">
        <f>IF(ISNUMBER(SEARCH('Карта учёта'!$B$16,Расходка[Наименование расходного материала])),MAX($H$1:H33)+1,0)</f>
        <v>33</v>
      </c>
      <c r="I34" s="133">
        <f>IF(ISNUMBER(SEARCH('Карта учёта'!$B$17,Расходка[Наименование расходного материала])),MAX($I$1:I33)+1,0)</f>
        <v>33</v>
      </c>
      <c r="J34" s="133">
        <f>IF(ISNUMBER(SEARCH('Карта учёта'!$B$18,Расходка[Наименование расходного материала])),MAX($J$1:J33)+1,0)</f>
        <v>33</v>
      </c>
      <c r="K34" s="133">
        <f>IF(ISNUMBER(SEARCH('Карта учёта'!$B$19,Расходка[Наименование расходного материала])),MAX($K$1:K33)+1,0)</f>
        <v>33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>Runthrough NS Intermediate</v>
      </c>
      <c r="U34" s="135" t="str">
        <f>IFERROR(INDEX(Расходка[Наименование расходного материала],MATCH(Расходка[№],Поиск_расходки[Индекс4],0)),"")</f>
        <v>Runthrough NS Intermediate</v>
      </c>
      <c r="V34" s="135" t="str">
        <f>IFERROR(INDEX(Расходка[Наименование расходного материала],MATCH(Расходка[№],Поиск_расходки[Индекс5],0)),"")</f>
        <v>Runthrough NS Intermediate</v>
      </c>
      <c r="W34" s="135" t="str">
        <f>IFERROR(INDEX(Расходка[Наименование расходного материала],MATCH(Расходка[№],Поиск_расходки[Индекс6],0)),"")</f>
        <v>Runthrough NS Intermediate</v>
      </c>
      <c r="X34" s="135" t="str">
        <f>IFERROR(INDEX(Расходка[Наименование расходного материала],MATCH(Расходка[№],Поиск_расходки[Индекс7],0)),"")</f>
        <v>Runthrough NS Intermediate</v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158</v>
      </c>
    </row>
    <row r="35" spans="1:33">
      <c r="A35">
        <v>34</v>
      </c>
      <c r="B35" t="s">
        <v>3</v>
      </c>
      <c r="C35" t="s">
        <v>383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34</v>
      </c>
      <c r="H35" s="133">
        <f>IF(ISNUMBER(SEARCH('Карта учёта'!$B$16,Расходка[Наименование расходного материала])),MAX($H$1:H34)+1,0)</f>
        <v>34</v>
      </c>
      <c r="I35" s="133">
        <f>IF(ISNUMBER(SEARCH('Карта учёта'!$B$17,Расходка[Наименование расходного материала])),MAX($I$1:I34)+1,0)</f>
        <v>34</v>
      </c>
      <c r="J35" s="133">
        <f>IF(ISNUMBER(SEARCH('Карта учёта'!$B$18,Расходка[Наименование расходного материала])),MAX($J$1:J34)+1,0)</f>
        <v>34</v>
      </c>
      <c r="K35" s="133">
        <f>IF(ISNUMBER(SEARCH('Карта учёта'!$B$19,Расходка[Наименование расходного материала])),MAX($K$1:K34)+1,0)</f>
        <v>34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>Sion</v>
      </c>
      <c r="U35" s="135" t="str">
        <f>IFERROR(INDEX(Расходка[Наименование расходного материала],MATCH(Расходка[№],Поиск_расходки[Индекс4],0)),"")</f>
        <v>Sion</v>
      </c>
      <c r="V35" s="135" t="str">
        <f>IFERROR(INDEX(Расходка[Наименование расходного материала],MATCH(Расходка[№],Поиск_расходки[Индекс5],0)),"")</f>
        <v>Sion</v>
      </c>
      <c r="W35" s="135" t="str">
        <f>IFERROR(INDEX(Расходка[Наименование расходного материала],MATCH(Расходка[№],Поиск_расходки[Индекс6],0)),"")</f>
        <v>Sion</v>
      </c>
      <c r="X35" s="135" t="str">
        <f>IFERROR(INDEX(Расходка[Наименование расходного материала],MATCH(Расходка[№],Поиск_расходки[Индекс7],0)),"")</f>
        <v>Sion</v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443</v>
      </c>
    </row>
    <row r="36" spans="1:33">
      <c r="A36">
        <v>35</v>
      </c>
      <c r="B36" t="s">
        <v>3</v>
      </c>
      <c r="C36" t="s">
        <v>470</v>
      </c>
      <c r="E36" s="131">
        <f>IF(ISNUMBER(SEARCH('Карта учёта'!$B$13,Расходка[[#This Row],[Наименование расходного материала]])),MAX($E$1:E35)+1,0)</f>
        <v>1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35</v>
      </c>
      <c r="H36" s="133">
        <f>IF(ISNUMBER(SEARCH('Карта учёта'!$B$16,Расходка[Наименование расходного материала])),MAX($H$1:H35)+1,0)</f>
        <v>35</v>
      </c>
      <c r="I36" s="133">
        <f>IF(ISNUMBER(SEARCH('Карта учёта'!$B$17,Расходка[Наименование расходного материала])),MAX($I$1:I35)+1,0)</f>
        <v>35</v>
      </c>
      <c r="J36" s="133">
        <f>IF(ISNUMBER(SEARCH('Карта учёта'!$B$18,Расходка[Наименование расходного материала])),MAX($J$1:J35)+1,0)</f>
        <v>35</v>
      </c>
      <c r="K36" s="133">
        <f>IF(ISNUMBER(SEARCH('Карта учёта'!$B$19,Расходка[Наименование расходного материала])),MAX($K$1:K35)+1,0)</f>
        <v>35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>Sion Black</v>
      </c>
      <c r="U36" s="135" t="str">
        <f>IFERROR(INDEX(Расходка[Наименование расходного материала],MATCH(Расходка[№],Поиск_расходки[Индекс4],0)),"")</f>
        <v>Sion Black</v>
      </c>
      <c r="V36" s="135" t="str">
        <f>IFERROR(INDEX(Расходка[Наименование расходного материала],MATCH(Расходка[№],Поиск_расходки[Индекс5],0)),"")</f>
        <v>Sion Black</v>
      </c>
      <c r="W36" s="135" t="str">
        <f>IFERROR(INDEX(Расходка[Наименование расходного материала],MATCH(Расходка[№],Поиск_расходки[Индекс6],0)),"")</f>
        <v>Sion Black</v>
      </c>
      <c r="X36" s="135" t="str">
        <f>IFERROR(INDEX(Расходка[Наименование расходного материала],MATCH(Расходка[№],Поиск_расходки[Индекс7],0)),"")</f>
        <v>Sion Black</v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411</v>
      </c>
    </row>
    <row r="37" spans="1:33">
      <c r="A37">
        <v>36</v>
      </c>
      <c r="B37" t="s">
        <v>3</v>
      </c>
      <c r="C37" s="1" t="s">
        <v>464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36</v>
      </c>
      <c r="H37" s="133">
        <f>IF(ISNUMBER(SEARCH('Карта учёта'!$B$16,Расходка[Наименование расходного материала])),MAX($H$1:H36)+1,0)</f>
        <v>36</v>
      </c>
      <c r="I37" s="133">
        <f>IF(ISNUMBER(SEARCH('Карта учёта'!$B$17,Расходка[Наименование расходного материала])),MAX($I$1:I36)+1,0)</f>
        <v>36</v>
      </c>
      <c r="J37" s="133">
        <f>IF(ISNUMBER(SEARCH('Карта учёта'!$B$18,Расходка[Наименование расходного материала])),MAX($J$1:J36)+1,0)</f>
        <v>36</v>
      </c>
      <c r="K37" s="133">
        <f>IF(ISNUMBER(SEARCH('Карта учёта'!$B$19,Расходка[Наименование расходного материала])),MAX($K$1:K36)+1,0)</f>
        <v>36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>Sion Blue</v>
      </c>
      <c r="U37" s="135" t="str">
        <f>IFERROR(INDEX(Расходка[Наименование расходного материала],MATCH(Расходка[№],Поиск_расходки[Индекс4],0)),"")</f>
        <v>Sion Blue</v>
      </c>
      <c r="V37" s="135" t="str">
        <f>IFERROR(INDEX(Расходка[Наименование расходного материала],MATCH(Расходка[№],Поиск_расходки[Индекс5],0)),"")</f>
        <v>Sion Blue</v>
      </c>
      <c r="W37" s="135" t="str">
        <f>IFERROR(INDEX(Расходка[Наименование расходного материала],MATCH(Расходка[№],Поиск_расходки[Индекс6],0)),"")</f>
        <v>Sion Blue</v>
      </c>
      <c r="X37" s="135" t="str">
        <f>IFERROR(INDEX(Расходка[Наименование расходного материала],MATCH(Расходка[№],Поиск_расходки[Индекс7],0)),"")</f>
        <v>Sion Blue</v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422</v>
      </c>
    </row>
    <row r="38" spans="1:33">
      <c r="A38">
        <v>37</v>
      </c>
      <c r="B38" t="s">
        <v>3</v>
      </c>
      <c r="C38" t="s">
        <v>385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37</v>
      </c>
      <c r="H38" s="133">
        <f>IF(ISNUMBER(SEARCH('Карта учёта'!$B$16,Расходка[Наименование расходного материала])),MAX($H$1:H37)+1,0)</f>
        <v>37</v>
      </c>
      <c r="I38" s="133">
        <f>IF(ISNUMBER(SEARCH('Карта учёта'!$B$17,Расходка[Наименование расходного материала])),MAX($I$1:I37)+1,0)</f>
        <v>37</v>
      </c>
      <c r="J38" s="133">
        <f>IF(ISNUMBER(SEARCH('Карта учёта'!$B$18,Расходка[Наименование расходного материала])),MAX($J$1:J37)+1,0)</f>
        <v>37</v>
      </c>
      <c r="K38" s="133">
        <f>IF(ISNUMBER(SEARCH('Карта учёта'!$B$19,Расходка[Наименование расходного материала])),MAX($K$1:K37)+1,0)</f>
        <v>37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>Thunder</v>
      </c>
      <c r="U38" s="135" t="str">
        <f>IFERROR(INDEX(Расходка[Наименование расходного материала],MATCH(Расходка[№],Поиск_расходки[Индекс4],0)),"")</f>
        <v>Thunder</v>
      </c>
      <c r="V38" s="135" t="str">
        <f>IFERROR(INDEX(Расходка[Наименование расходного материала],MATCH(Расходка[№],Поиск_расходки[Индекс5],0)),"")</f>
        <v>Thunder</v>
      </c>
      <c r="W38" s="135" t="str">
        <f>IFERROR(INDEX(Расходка[Наименование расходного материала],MATCH(Расходка[№],Поиск_расходки[Индекс6],0)),"")</f>
        <v>Thunder</v>
      </c>
      <c r="X38" s="135" t="str">
        <f>IFERROR(INDEX(Расходка[Наименование расходного материала],MATCH(Расходка[№],Поиск_расходки[Индекс7],0)),"")</f>
        <v>Thunder</v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104</v>
      </c>
    </row>
    <row r="39" spans="1:33">
      <c r="A39">
        <v>38</v>
      </c>
      <c r="B39" t="s">
        <v>3</v>
      </c>
      <c r="C39" t="s">
        <v>451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38</v>
      </c>
      <c r="H39" s="133">
        <f>IF(ISNUMBER(SEARCH('Карта учёта'!$B$16,Расходка[Наименование расходного материала])),MAX($H$1:H38)+1,0)</f>
        <v>38</v>
      </c>
      <c r="I39" s="133">
        <f>IF(ISNUMBER(SEARCH('Карта учёта'!$B$17,Расходка[Наименование расходного материала])),MAX($I$1:I38)+1,0)</f>
        <v>38</v>
      </c>
      <c r="J39" s="133">
        <f>IF(ISNUMBER(SEARCH('Карта учёта'!$B$18,Расходка[Наименование расходного материала])),MAX($J$1:J38)+1,0)</f>
        <v>38</v>
      </c>
      <c r="K39" s="133">
        <f>IF(ISNUMBER(SEARCH('Карта учёта'!$B$19,Расходка[Наименование расходного материала])),MAX($K$1:K38)+1,0)</f>
        <v>38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>Whisper MS</v>
      </c>
      <c r="U39" s="135" t="str">
        <f>IFERROR(INDEX(Расходка[Наименование расходного материала],MATCH(Расходка[№],Поиск_расходки[Индекс4],0)),"")</f>
        <v>Whisper MS</v>
      </c>
      <c r="V39" s="135" t="str">
        <f>IFERROR(INDEX(Расходка[Наименование расходного материала],MATCH(Расходка[№],Поиск_расходки[Индекс5],0)),"")</f>
        <v>Whisper MS</v>
      </c>
      <c r="W39" s="135" t="str">
        <f>IFERROR(INDEX(Расходка[Наименование расходного материала],MATCH(Расходка[№],Поиск_расходки[Индекс6],0)),"")</f>
        <v>Whisper MS</v>
      </c>
      <c r="X39" s="135" t="str">
        <f>IFERROR(INDEX(Расходка[Наименование расходного материала],MATCH(Расходка[№],Поиск_расходки[Индекс7],0)),"")</f>
        <v>Whisper MS</v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159</v>
      </c>
    </row>
    <row r="40" spans="1:33">
      <c r="A40">
        <v>39</v>
      </c>
      <c r="B40" t="s">
        <v>3</v>
      </c>
      <c r="C40" t="s">
        <v>452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39</v>
      </c>
      <c r="H40" s="133">
        <f>IF(ISNUMBER(SEARCH('Карта учёта'!$B$16,Расходка[Наименование расходного материала])),MAX($H$1:H39)+1,0)</f>
        <v>39</v>
      </c>
      <c r="I40" s="133">
        <f>IF(ISNUMBER(SEARCH('Карта учёта'!$B$17,Расходка[Наименование расходного материала])),MAX($I$1:I39)+1,0)</f>
        <v>39</v>
      </c>
      <c r="J40" s="133">
        <f>IF(ISNUMBER(SEARCH('Карта учёта'!$B$18,Расходка[Наименование расходного материала])),MAX($J$1:J39)+1,0)</f>
        <v>39</v>
      </c>
      <c r="K40" s="133">
        <f>IF(ISNUMBER(SEARCH('Карта учёта'!$B$19,Расходка[Наименование расходного материала])),MAX($K$1:K39)+1,0)</f>
        <v>39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>Winn 200T</v>
      </c>
      <c r="U40" s="135" t="str">
        <f>IFERROR(INDEX(Расходка[Наименование расходного материала],MATCH(Расходка[№],Поиск_расходки[Индекс4],0)),"")</f>
        <v>Winn 200T</v>
      </c>
      <c r="V40" s="135" t="str">
        <f>IFERROR(INDEX(Расходка[Наименование расходного материала],MATCH(Расходка[№],Поиск_расходки[Индекс5],0)),"")</f>
        <v>Winn 200T</v>
      </c>
      <c r="W40" s="135" t="str">
        <f>IFERROR(INDEX(Расходка[Наименование расходного материала],MATCH(Расходка[№],Поиск_расходки[Индекс6],0)),"")</f>
        <v>Winn 200T</v>
      </c>
      <c r="X40" s="135" t="str">
        <f>IFERROR(INDEX(Расходка[Наименование расходного материала],MATCH(Расходка[№],Поиск_расходки[Индекс7],0)),"")</f>
        <v>Winn 200T</v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427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40</v>
      </c>
      <c r="H41" s="133">
        <f>IF(ISNUMBER(SEARCH('Карта учёта'!$B$16,Расходка[Наименование расходного материала])),MAX($H$1:H40)+1,0)</f>
        <v>40</v>
      </c>
      <c r="I41" s="133">
        <f>IF(ISNUMBER(SEARCH('Карта учёта'!$B$17,Расходка[Наименование расходного материала])),MAX($I$1:I40)+1,0)</f>
        <v>40</v>
      </c>
      <c r="J41" s="133">
        <f>IF(ISNUMBER(SEARCH('Карта учёта'!$B$18,Расходка[Наименование расходного материала])),MAX($J$1:J40)+1,0)</f>
        <v>40</v>
      </c>
      <c r="K41" s="133">
        <f>IF(ISNUMBER(SEARCH('Карта учёта'!$B$19,Расходка[Наименование расходного материала])),MAX($K$1:K40)+1,0)</f>
        <v>40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41" s="135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41" s="135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1" s="135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162</v>
      </c>
    </row>
    <row r="42" spans="1:33">
      <c r="A42">
        <v>41</v>
      </c>
      <c r="B42" t="s">
        <v>3</v>
      </c>
      <c r="C42" t="s">
        <v>123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41</v>
      </c>
      <c r="H42" s="133">
        <f>IF(ISNUMBER(SEARCH('Карта учёта'!$B$16,Расходка[Наименование расходного материала])),MAX($H$1:H41)+1,0)</f>
        <v>41</v>
      </c>
      <c r="I42" s="133">
        <f>IF(ISNUMBER(SEARCH('Карта учёта'!$B$17,Расходка[Наименование расходного материала])),MAX($I$1:I41)+1,0)</f>
        <v>41</v>
      </c>
      <c r="J42" s="133">
        <f>IF(ISNUMBER(SEARCH('Карта учёта'!$B$18,Расходка[Наименование расходного материала])),MAX($J$1:J41)+1,0)</f>
        <v>41</v>
      </c>
      <c r="K42" s="133">
        <f>IF(ISNUMBER(SEARCH('Карта учёта'!$B$19,Расходка[Наименование расходного материала])),MAX($K$1:K41)+1,0)</f>
        <v>41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42" s="135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42" s="135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2" s="135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503</v>
      </c>
    </row>
    <row r="43" spans="1:33">
      <c r="A43">
        <v>42</v>
      </c>
      <c r="B43" t="s">
        <v>6</v>
      </c>
      <c r="C43" s="1" t="s">
        <v>339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42</v>
      </c>
      <c r="H43" s="133">
        <f>IF(ISNUMBER(SEARCH('Карта учёта'!$B$16,Расходка[Наименование расходного материала])),MAX($H$1:H42)+1,0)</f>
        <v>42</v>
      </c>
      <c r="I43" s="133">
        <f>IF(ISNUMBER(SEARCH('Карта учёта'!$B$17,Расходка[Наименование расходного материала])),MAX($I$1:I42)+1,0)</f>
        <v>42</v>
      </c>
      <c r="J43" s="133">
        <f>IF(ISNUMBER(SEARCH('Карта учёта'!$B$18,Расходка[Наименование расходного материала])),MAX($J$1:J42)+1,0)</f>
        <v>42</v>
      </c>
      <c r="K43" s="133">
        <f>IF(ISNUMBER(SEARCH('Карта учёта'!$B$19,Расходка[Наименование расходного материала])),MAX($K$1:K42)+1,0)</f>
        <v>42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>BMS, Integtity</v>
      </c>
      <c r="U43" s="135" t="str">
        <f>IFERROR(INDEX(Расходка[Наименование расходного материала],MATCH(Расходка[№],Поиск_расходки[Индекс4],0)),"")</f>
        <v>BMS, Integtity</v>
      </c>
      <c r="V43" s="135" t="str">
        <f>IFERROR(INDEX(Расходка[Наименование расходного материала],MATCH(Расходка[№],Поиск_расходки[Индекс5],0)),"")</f>
        <v>BMS, Integtity</v>
      </c>
      <c r="W43" s="135" t="str">
        <f>IFERROR(INDEX(Расходка[Наименование расходного материала],MATCH(Расходка[№],Поиск_расходки[Индекс6],0)),"")</f>
        <v>BMS, Integtity</v>
      </c>
      <c r="X43" s="135" t="str">
        <f>IFERROR(INDEX(Расходка[Наименование расходного материала],MATCH(Расходка[№],Поиск_расходки[Индекс7],0)),"")</f>
        <v>BMS, Integtity</v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164</v>
      </c>
    </row>
    <row r="44" spans="1:33">
      <c r="A44">
        <v>43</v>
      </c>
      <c r="B44" t="s">
        <v>6</v>
      </c>
      <c r="C44" s="183" t="s">
        <v>421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43</v>
      </c>
      <c r="H44" s="133">
        <f>IF(ISNUMBER(SEARCH('Карта учёта'!$B$16,Расходка[Наименование расходного материала])),MAX($H$1:H43)+1,0)</f>
        <v>43</v>
      </c>
      <c r="I44" s="133">
        <f>IF(ISNUMBER(SEARCH('Карта учёта'!$B$17,Расходка[Наименование расходного материала])),MAX($I$1:I43)+1,0)</f>
        <v>43</v>
      </c>
      <c r="J44" s="133">
        <f>IF(ISNUMBER(SEARCH('Карта учёта'!$B$18,Расходка[Наименование расходного материала])),MAX($J$1:J43)+1,0)</f>
        <v>43</v>
      </c>
      <c r="K44" s="133">
        <f>IF(ISNUMBER(SEARCH('Карта учёта'!$B$19,Расходка[Наименование расходного материала])),MAX($K$1:K43)+1,0)</f>
        <v>43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>DES, Calipso</v>
      </c>
      <c r="U44" s="135" t="str">
        <f>IFERROR(INDEX(Расходка[Наименование расходного материала],MATCH(Расходка[№],Поиск_расходки[Индекс4],0)),"")</f>
        <v>DES, Calipso</v>
      </c>
      <c r="V44" s="135" t="str">
        <f>IFERROR(INDEX(Расходка[Наименование расходного материала],MATCH(Расходка[№],Поиск_расходки[Индекс5],0)),"")</f>
        <v>DES, Calipso</v>
      </c>
      <c r="W44" s="135" t="str">
        <f>IFERROR(INDEX(Расходка[Наименование расходного материала],MATCH(Расходка[№],Поиск_расходки[Индекс6],0)),"")</f>
        <v>DES, Calipso</v>
      </c>
      <c r="X44" s="135" t="str">
        <f>IFERROR(INDEX(Расходка[Наименование расходного материала],MATCH(Расходка[№],Поиск_расходки[Индекс7],0)),"")</f>
        <v>DES, Calipso</v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425</v>
      </c>
    </row>
    <row r="45" spans="1:33">
      <c r="A45">
        <v>44</v>
      </c>
      <c r="B45" t="s">
        <v>6</v>
      </c>
      <c r="C45" s="183" t="s">
        <v>420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44</v>
      </c>
      <c r="H45" s="133">
        <f>IF(ISNUMBER(SEARCH('Карта учёта'!$B$16,Расходка[Наименование расходного материала])),MAX($H$1:H44)+1,0)</f>
        <v>44</v>
      </c>
      <c r="I45" s="133">
        <f>IF(ISNUMBER(SEARCH('Карта учёта'!$B$17,Расходка[Наименование расходного материала])),MAX($I$1:I44)+1,0)</f>
        <v>44</v>
      </c>
      <c r="J45" s="133">
        <f>IF(ISNUMBER(SEARCH('Карта учёта'!$B$18,Расходка[Наименование расходного материала])),MAX($J$1:J44)+1,0)</f>
        <v>44</v>
      </c>
      <c r="K45" s="133">
        <f>IF(ISNUMBER(SEARCH('Карта учёта'!$B$19,Расходка[Наименование расходного материала])),MAX($K$1:K44)+1,0)</f>
        <v>44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>DES, NanoMed</v>
      </c>
      <c r="U45" s="135" t="str">
        <f>IFERROR(INDEX(Расходка[Наименование расходного материала],MATCH(Расходка[№],Поиск_расходки[Индекс4],0)),"")</f>
        <v>DES, NanoMed</v>
      </c>
      <c r="V45" s="135" t="str">
        <f>IFERROR(INDEX(Расходка[Наименование расходного материала],MATCH(Расходка[№],Поиск_расходки[Индекс5],0)),"")</f>
        <v>DES, NanoMed</v>
      </c>
      <c r="W45" s="135" t="str">
        <f>IFERROR(INDEX(Расходка[Наименование расходного материала],MATCH(Расходка[№],Поиск_расходки[Индекс6],0)),"")</f>
        <v>DES, NanoMed</v>
      </c>
      <c r="X45" s="135" t="str">
        <f>IFERROR(INDEX(Расходка[Наименование расходного материала],MATCH(Расходка[№],Поиск_расходки[Индекс7],0)),"")</f>
        <v>DES, NanoMed</v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163</v>
      </c>
    </row>
    <row r="46" spans="1:33">
      <c r="A46">
        <v>45</v>
      </c>
      <c r="B46" t="s">
        <v>6</v>
      </c>
      <c r="C46" s="151" t="s">
        <v>391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45</v>
      </c>
      <c r="H46" s="133">
        <f>IF(ISNUMBER(SEARCH('Карта учёта'!$B$16,Расходка[Наименование расходного материала])),MAX($H$1:H45)+1,0)</f>
        <v>45</v>
      </c>
      <c r="I46" s="133">
        <f>IF(ISNUMBER(SEARCH('Карта учёта'!$B$17,Расходка[Наименование расходного материала])),MAX($I$1:I45)+1,0)</f>
        <v>45</v>
      </c>
      <c r="J46" s="133">
        <f>IF(ISNUMBER(SEARCH('Карта учёта'!$B$18,Расходка[Наименование расходного материала])),MAX($J$1:J45)+1,0)</f>
        <v>45</v>
      </c>
      <c r="K46" s="133">
        <f>IF(ISNUMBER(SEARCH('Карта учёта'!$B$19,Расходка[Наименование расходного материала])),MAX($K$1:K45)+1,0)</f>
        <v>45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>DES, Resolute Integtity</v>
      </c>
      <c r="U46" s="135" t="str">
        <f>IFERROR(INDEX(Расходка[Наименование расходного материала],MATCH(Расходка[№],Поиск_расходки[Индекс4],0)),"")</f>
        <v>DES, Resolute Integtity</v>
      </c>
      <c r="V46" s="135" t="str">
        <f>IFERROR(INDEX(Расходка[Наименование расходного материала],MATCH(Расходка[№],Поиск_расходки[Индекс5],0)),"")</f>
        <v>DES, Resolute Integtity</v>
      </c>
      <c r="W46" s="135" t="str">
        <f>IFERROR(INDEX(Расходка[Наименование расходного материала],MATCH(Расходка[№],Поиск_расходки[Индекс6],0)),"")</f>
        <v>DES, Resolute Integtity</v>
      </c>
      <c r="X46" s="135" t="str">
        <f>IFERROR(INDEX(Расходка[Наименование расходного материала],MATCH(Расходка[№],Поиск_расходки[Индекс7],0)),"")</f>
        <v>DES, Resolute Integtity</v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426</v>
      </c>
    </row>
    <row r="47" spans="1:33">
      <c r="A47">
        <v>46</v>
      </c>
      <c r="B47" t="s">
        <v>6</v>
      </c>
      <c r="C47" t="s">
        <v>444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46</v>
      </c>
      <c r="H47" s="133">
        <f>IF(ISNUMBER(SEARCH('Карта учёта'!$B$16,Расходка[Наименование расходного материала])),MAX($H$1:H46)+1,0)</f>
        <v>46</v>
      </c>
      <c r="I47" s="133">
        <f>IF(ISNUMBER(SEARCH('Карта учёта'!$B$17,Расходка[Наименование расходного материала])),MAX($I$1:I46)+1,0)</f>
        <v>46</v>
      </c>
      <c r="J47" s="133">
        <f>IF(ISNUMBER(SEARCH('Карта учёта'!$B$18,Расходка[Наименование расходного материала])),MAX($J$1:J46)+1,0)</f>
        <v>46</v>
      </c>
      <c r="K47" s="133">
        <f>IF(ISNUMBER(SEARCH('Карта учёта'!$B$19,Расходка[Наименование расходного материала])),MAX($K$1:K46)+1,0)</f>
        <v>46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>DES, Yukon Chrome PC</v>
      </c>
      <c r="U47" s="135" t="str">
        <f>IFERROR(INDEX(Расходка[Наименование расходного материала],MATCH(Расходка[№],Поиск_расходки[Индекс4],0)),"")</f>
        <v>DES, Yukon Chrome PC</v>
      </c>
      <c r="V47" s="135" t="str">
        <f>IFERROR(INDEX(Расходка[Наименование расходного материала],MATCH(Расходка[№],Поиск_расходки[Индекс5],0)),"")</f>
        <v>DES, Yukon Chrome PC</v>
      </c>
      <c r="W47" s="135" t="str">
        <f>IFERROR(INDEX(Расходка[Наименование расходного материала],MATCH(Расходка[№],Поиск_расходки[Индекс6],0)),"")</f>
        <v>DES, Yukon Chrome PC</v>
      </c>
      <c r="X47" s="135" t="str">
        <f>IFERROR(INDEX(Расходка[Наименование расходного материала],MATCH(Расходка[№],Поиск_расходки[Индекс7],0)),"")</f>
        <v>DES, Yukon Chrome PC</v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166</v>
      </c>
    </row>
    <row r="48" spans="1:33">
      <c r="A48">
        <v>47</v>
      </c>
      <c r="B48" t="s">
        <v>6</v>
      </c>
      <c r="C48" s="190" t="s">
        <v>480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47</v>
      </c>
      <c r="H48" s="133">
        <f>IF(ISNUMBER(SEARCH('Карта учёта'!$B$16,Расходка[Наименование расходного материала])),MAX($H$1:H47)+1,0)</f>
        <v>47</v>
      </c>
      <c r="I48" s="133">
        <f>IF(ISNUMBER(SEARCH('Карта учёта'!$B$17,Расходка[Наименование расходного материала])),MAX($I$1:I47)+1,0)</f>
        <v>47</v>
      </c>
      <c r="J48" s="133">
        <f>IF(ISNUMBER(SEARCH('Карта учёта'!$B$18,Расходка[Наименование расходного материала])),MAX($J$1:J47)+1,0)</f>
        <v>47</v>
      </c>
      <c r="K48" s="133">
        <f>IF(ISNUMBER(SEARCH('Карта учёта'!$B$19,Расходка[Наименование расходного материала])),MAX($K$1:K47)+1,0)</f>
        <v>47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>DES, Firehawk</v>
      </c>
      <c r="U48" s="135" t="str">
        <f>IFERROR(INDEX(Расходка[Наименование расходного материала],MATCH(Расходка[№],Поиск_расходки[Индекс4],0)),"")</f>
        <v>DES, Firehawk</v>
      </c>
      <c r="V48" s="135" t="str">
        <f>IFERROR(INDEX(Расходка[Наименование расходного материала],MATCH(Расходка[№],Поиск_расходки[Индекс5],0)),"")</f>
        <v>DES, Firehawk</v>
      </c>
      <c r="W48" s="135" t="str">
        <f>IFERROR(INDEX(Расходка[Наименование расходного материала],MATCH(Расходка[№],Поиск_расходки[Индекс6],0)),"")</f>
        <v>DES, Firehawk</v>
      </c>
      <c r="X48" s="135" t="str">
        <f>IFERROR(INDEX(Расходка[Наименование расходного материала],MATCH(Расходка[№],Поиск_расходки[Индекс7],0)),"")</f>
        <v>DES, Firehawk</v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167</v>
      </c>
    </row>
    <row r="49" spans="1:33">
      <c r="A49">
        <v>48</v>
      </c>
      <c r="B49" t="s">
        <v>6</v>
      </c>
      <c r="C49" t="s">
        <v>479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48</v>
      </c>
      <c r="H49" s="133">
        <f>IF(ISNUMBER(SEARCH('Карта учёта'!$B$16,Расходка[Наименование расходного материала])),MAX($H$1:H48)+1,0)</f>
        <v>48</v>
      </c>
      <c r="I49" s="133">
        <f>IF(ISNUMBER(SEARCH('Карта учёта'!$B$17,Расходка[Наименование расходного материала])),MAX($I$1:I48)+1,0)</f>
        <v>48</v>
      </c>
      <c r="J49" s="133">
        <f>IF(ISNUMBER(SEARCH('Карта учёта'!$B$18,Расходка[Наименование расходного материала])),MAX($J$1:J48)+1,0)</f>
        <v>48</v>
      </c>
      <c r="K49" s="133">
        <f>IF(ISNUMBER(SEARCH('Карта учёта'!$B$19,Расходка[Наименование расходного материала])),MAX($K$1:K48)+1,0)</f>
        <v>48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>DES, Resolute Onyx</v>
      </c>
      <c r="U49" s="135" t="str">
        <f>IFERROR(INDEX(Расходка[Наименование расходного материала],MATCH(Расходка[№],Поиск_расходки[Индекс4],0)),"")</f>
        <v>DES, Resolute Onyx</v>
      </c>
      <c r="V49" s="135" t="str">
        <f>IFERROR(INDEX(Расходка[Наименование расходного материала],MATCH(Расходка[№],Поиск_расходки[Индекс5],0)),"")</f>
        <v>DES, Resolute Onyx</v>
      </c>
      <c r="W49" s="135" t="str">
        <f>IFERROR(INDEX(Расходка[Наименование расходного материала],MATCH(Расходка[№],Поиск_расходки[Индекс6],0)),"")</f>
        <v>DES, Resolute Onyx</v>
      </c>
      <c r="X49" s="135" t="str">
        <f>IFERROR(INDEX(Расходка[Наименование расходного материала],MATCH(Расходка[№],Поиск_расходки[Индекс7],0)),"")</f>
        <v>DES, Resolute Onyx</v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412</v>
      </c>
    </row>
    <row r="50" spans="1:33">
      <c r="A50">
        <v>49</v>
      </c>
      <c r="B50" t="s">
        <v>122</v>
      </c>
      <c r="C50" s="1" t="s">
        <v>392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49</v>
      </c>
      <c r="H50" s="133">
        <f>IF(ISNUMBER(SEARCH('Карта учёта'!$B$16,Расходка[Наименование расходного материала])),MAX($H$1:H49)+1,0)</f>
        <v>49</v>
      </c>
      <c r="I50" s="133">
        <f>IF(ISNUMBER(SEARCH('Карта учёта'!$B$17,Расходка[Наименование расходного материала])),MAX($I$1:I49)+1,0)</f>
        <v>49</v>
      </c>
      <c r="J50" s="133">
        <f>IF(ISNUMBER(SEARCH('Карта учёта'!$B$18,Расходка[Наименование расходного материала])),MAX($J$1:J49)+1,0)</f>
        <v>49</v>
      </c>
      <c r="K50" s="133">
        <f>IF(ISNUMBER(SEARCH('Карта учёта'!$B$19,Расходка[Наименование расходного материала])),MAX($K$1:K49)+1,0)</f>
        <v>49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>Guidezilla™ II 6F</v>
      </c>
      <c r="U50" s="135" t="str">
        <f>IFERROR(INDEX(Расходка[Наименование расходного материала],MATCH(Расходка[№],Поиск_расходки[Индекс4],0)),"")</f>
        <v>Guidezilla™ II 6F</v>
      </c>
      <c r="V50" s="135" t="str">
        <f>IFERROR(INDEX(Расходка[Наименование расходного материала],MATCH(Расходка[№],Поиск_расходки[Индекс5],0)),"")</f>
        <v>Guidezilla™ II 6F</v>
      </c>
      <c r="W50" s="135" t="str">
        <f>IFERROR(INDEX(Расходка[Наименование расходного материала],MATCH(Расходка[№],Поиск_расходки[Индекс6],0)),"")</f>
        <v>Guidezilla™ II 6F</v>
      </c>
      <c r="X50" s="135" t="str">
        <f>IFERROR(INDEX(Расходка[Наименование расходного материала],MATCH(Расходка[№],Поиск_расходки[Индекс7],0)),"")</f>
        <v>Guidezilla™ II 6F</v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413</v>
      </c>
    </row>
    <row r="51" spans="1:33">
      <c r="A51">
        <v>50</v>
      </c>
      <c r="B51" t="s">
        <v>122</v>
      </c>
      <c r="C51" s="1" t="s">
        <v>418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50</v>
      </c>
      <c r="H51" s="133">
        <f>IF(ISNUMBER(SEARCH('Карта учёта'!$B$16,Расходка[Наименование расходного материала])),MAX($H$1:H50)+1,0)</f>
        <v>50</v>
      </c>
      <c r="I51" s="133">
        <f>IF(ISNUMBER(SEARCH('Карта учёта'!$B$17,Расходка[Наименование расходного материала])),MAX($I$1:I50)+1,0)</f>
        <v>50</v>
      </c>
      <c r="J51" s="133">
        <f>IF(ISNUMBER(SEARCH('Карта учёта'!$B$18,Расходка[Наименование расходного материала])),MAX($J$1:J50)+1,0)</f>
        <v>50</v>
      </c>
      <c r="K51" s="133">
        <f>IF(ISNUMBER(SEARCH('Карта учёта'!$B$19,Расходка[Наименование расходного материала])),MAX($K$1:K50)+1,0)</f>
        <v>50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>Telescope ™ II 6F</v>
      </c>
      <c r="U51" s="135" t="str">
        <f>IFERROR(INDEX(Расходка[Наименование расходного материала],MATCH(Расходка[№],Поиск_расходки[Индекс4],0)),"")</f>
        <v>Telescope ™ II 6F</v>
      </c>
      <c r="V51" s="135" t="str">
        <f>IFERROR(INDEX(Расходка[Наименование расходного материала],MATCH(Расходка[№],Поиск_расходки[Индекс5],0)),"")</f>
        <v>Telescope ™ II 6F</v>
      </c>
      <c r="W51" s="135" t="str">
        <f>IFERROR(INDEX(Расходка[Наименование расходного материала],MATCH(Расходка[№],Поиск_расходки[Индекс6],0)),"")</f>
        <v>Telescope ™ II 6F</v>
      </c>
      <c r="X51" s="135" t="str">
        <f>IFERROR(INDEX(Расходка[Наименование расходного материала],MATCH(Расходка[№],Поиск_расходки[Индекс7],0)),"")</f>
        <v>Telescope ™ II 6F</v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482</v>
      </c>
    </row>
    <row r="52" spans="1:33">
      <c r="A52">
        <v>51</v>
      </c>
      <c r="B52" t="s">
        <v>4</v>
      </c>
      <c r="C52" t="s">
        <v>435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51</v>
      </c>
      <c r="H52" s="133">
        <f>IF(ISNUMBER(SEARCH('Карта учёта'!$B$16,Расходка[Наименование расходного материала])),MAX($H$1:H51)+1,0)</f>
        <v>51</v>
      </c>
      <c r="I52" s="133">
        <f>IF(ISNUMBER(SEARCH('Карта учёта'!$B$17,Расходка[Наименование расходного материала])),MAX($I$1:I51)+1,0)</f>
        <v>51</v>
      </c>
      <c r="J52" s="133">
        <f>IF(ISNUMBER(SEARCH('Карта учёта'!$B$18,Расходка[Наименование расходного материала])),MAX($J$1:J51)+1,0)</f>
        <v>51</v>
      </c>
      <c r="K52" s="133">
        <f>IF(ISNUMBER(SEARCH('Карта учёта'!$B$19,Расходка[Наименование расходного материала])),MAX($K$1:K51)+1,0)</f>
        <v>51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>Launcher 6F AL 1</v>
      </c>
      <c r="U52" s="135" t="str">
        <f>IFERROR(INDEX(Расходка[Наименование расходного материала],MATCH(Расходка[№],Поиск_расходки[Индекс4],0)),"")</f>
        <v>Launcher 6F AL 1</v>
      </c>
      <c r="V52" s="135" t="str">
        <f>IFERROR(INDEX(Расходка[Наименование расходного материала],MATCH(Расходка[№],Поиск_расходки[Индекс5],0)),"")</f>
        <v>Launcher 6F AL 1</v>
      </c>
      <c r="W52" s="135" t="str">
        <f>IFERROR(INDEX(Расходка[Наименование расходного материала],MATCH(Расходка[№],Поиск_расходки[Индекс6],0)),"")</f>
        <v>Launcher 6F AL 1</v>
      </c>
      <c r="X52" s="135" t="str">
        <f>IFERROR(INDEX(Расходка[Наименование расходного материала],MATCH(Расходка[№],Поиск_расходки[Индекс7],0)),"")</f>
        <v>Launcher 6F AL 1</v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414</v>
      </c>
    </row>
    <row r="53" spans="1:33">
      <c r="A53">
        <v>52</v>
      </c>
      <c r="B53" t="s">
        <v>4</v>
      </c>
      <c r="C53" t="s">
        <v>436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52</v>
      </c>
      <c r="H53" s="133">
        <f>IF(ISNUMBER(SEARCH('Карта учёта'!$B$16,Расходка[Наименование расходного материала])),MAX($H$1:H52)+1,0)</f>
        <v>52</v>
      </c>
      <c r="I53" s="133">
        <f>IF(ISNUMBER(SEARCH('Карта учёта'!$B$17,Расходка[Наименование расходного материала])),MAX($I$1:I52)+1,0)</f>
        <v>52</v>
      </c>
      <c r="J53" s="133">
        <f>IF(ISNUMBER(SEARCH('Карта учёта'!$B$18,Расходка[Наименование расходного материала])),MAX($J$1:J52)+1,0)</f>
        <v>52</v>
      </c>
      <c r="K53" s="133">
        <f>IF(ISNUMBER(SEARCH('Карта учёта'!$B$19,Расходка[Наименование расходного материала])),MAX($K$1:K52)+1,0)</f>
        <v>52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>Launcher 6F AL 2</v>
      </c>
      <c r="U53" s="135" t="str">
        <f>IFERROR(INDEX(Расходка[Наименование расходного материала],MATCH(Расходка[№],Поиск_расходки[Индекс4],0)),"")</f>
        <v>Launcher 6F AL 2</v>
      </c>
      <c r="V53" s="135" t="str">
        <f>IFERROR(INDEX(Расходка[Наименование расходного материала],MATCH(Расходка[№],Поиск_расходки[Индекс5],0)),"")</f>
        <v>Launcher 6F AL 2</v>
      </c>
      <c r="W53" s="135" t="str">
        <f>IFERROR(INDEX(Расходка[Наименование расходного материала],MATCH(Расходка[№],Поиск_расходки[Индекс6],0)),"")</f>
        <v>Launcher 6F AL 2</v>
      </c>
      <c r="X53" s="135" t="str">
        <f>IFERROR(INDEX(Расходка[Наименование расходного материала],MATCH(Расходка[№],Поиск_расходки[Индекс7],0)),"")</f>
        <v>Launcher 6F AL 2</v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428</v>
      </c>
    </row>
    <row r="54" spans="1:33">
      <c r="A54">
        <v>53</v>
      </c>
      <c r="B54" t="s">
        <v>4</v>
      </c>
      <c r="C54" t="s">
        <v>393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0</v>
      </c>
      <c r="G54" s="133">
        <f>IF(ISNUMBER(SEARCH('Карта учёта'!$B$15,Расходка[Наименование расходного материала])),MAX($G$1:G53)+1,0)</f>
        <v>53</v>
      </c>
      <c r="H54" s="133">
        <f>IF(ISNUMBER(SEARCH('Карта учёта'!$B$16,Расходка[Наименование расходного материала])),MAX($H$1:H53)+1,0)</f>
        <v>53</v>
      </c>
      <c r="I54" s="133">
        <f>IF(ISNUMBER(SEARCH('Карта учёта'!$B$17,Расходка[Наименование расходного материала])),MAX($I$1:I53)+1,0)</f>
        <v>53</v>
      </c>
      <c r="J54" s="133">
        <f>IF(ISNUMBER(SEARCH('Карта учёта'!$B$18,Расходка[Наименование расходного материала])),MAX($J$1:J53)+1,0)</f>
        <v>53</v>
      </c>
      <c r="K54" s="133">
        <f>IF(ISNUMBER(SEARCH('Карта учёта'!$B$19,Расходка[Наименование расходного материала])),MAX($K$1:K53)+1,0)</f>
        <v>53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>Launcher 6F EBU 3.5</v>
      </c>
      <c r="U54" s="135" t="str">
        <f>IFERROR(INDEX(Расходка[Наименование расходного материала],MATCH(Расходка[№],Поиск_расходки[Индекс4],0)),"")</f>
        <v>Launcher 6F EBU 3.5</v>
      </c>
      <c r="V54" s="135" t="str">
        <f>IFERROR(INDEX(Расходка[Наименование расходного материала],MATCH(Расходка[№],Поиск_расходки[Индекс5],0)),"")</f>
        <v>Launcher 6F EBU 3.5</v>
      </c>
      <c r="W54" s="135" t="str">
        <f>IFERROR(INDEX(Расходка[Наименование расходного материала],MATCH(Расходка[№],Поиск_расходки[Индекс6],0)),"")</f>
        <v>Launcher 6F EBU 3.5</v>
      </c>
      <c r="X54" s="135" t="str">
        <f>IFERROR(INDEX(Расходка[Наименование расходного материала],MATCH(Расходка[№],Поиск_расходки[Индекс7],0)),"")</f>
        <v>Launcher 6F EBU 3.5</v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415</v>
      </c>
    </row>
    <row r="55" spans="1:33">
      <c r="A55">
        <v>54</v>
      </c>
      <c r="B55" t="s">
        <v>4</v>
      </c>
      <c r="C55" t="s">
        <v>394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54</v>
      </c>
      <c r="H55" s="133">
        <f>IF(ISNUMBER(SEARCH('Карта учёта'!$B$16,Расходка[Наименование расходного материала])),MAX($H$1:H54)+1,0)</f>
        <v>54</v>
      </c>
      <c r="I55" s="133">
        <f>IF(ISNUMBER(SEARCH('Карта учёта'!$B$17,Расходка[Наименование расходного материала])),MAX($I$1:I54)+1,0)</f>
        <v>54</v>
      </c>
      <c r="J55" s="133">
        <f>IF(ISNUMBER(SEARCH('Карта учёта'!$B$18,Расходка[Наименование расходного материала])),MAX($J$1:J54)+1,0)</f>
        <v>54</v>
      </c>
      <c r="K55" s="133">
        <f>IF(ISNUMBER(SEARCH('Карта учёта'!$B$19,Расходка[Наименование расходного материала])),MAX($K$1:K54)+1,0)</f>
        <v>54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>Launcher 6F EBU 4.0</v>
      </c>
      <c r="U55" s="135" t="str">
        <f>IFERROR(INDEX(Расходка[Наименование расходного материала],MATCH(Расходка[№],Поиск_расходки[Индекс4],0)),"")</f>
        <v>Launcher 6F EBU 4.0</v>
      </c>
      <c r="V55" s="135" t="str">
        <f>IFERROR(INDEX(Расходка[Наименование расходного материала],MATCH(Расходка[№],Поиск_расходки[Индекс5],0)),"")</f>
        <v>Launcher 6F EBU 4.0</v>
      </c>
      <c r="W55" s="135" t="str">
        <f>IFERROR(INDEX(Расходка[Наименование расходного материала],MATCH(Расходка[№],Поиск_расходки[Индекс6],0)),"")</f>
        <v>Launcher 6F EBU 4.0</v>
      </c>
      <c r="X55" s="135" t="str">
        <f>IFERROR(INDEX(Расходка[Наименование расходного материала],MATCH(Расходка[№],Поиск_расходки[Индекс7],0)),"")</f>
        <v>Launcher 6F EBU 4.0</v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429</v>
      </c>
    </row>
    <row r="56" spans="1:33">
      <c r="A56">
        <v>55</v>
      </c>
      <c r="B56" t="s">
        <v>4</v>
      </c>
      <c r="C56" t="s">
        <v>395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55</v>
      </c>
      <c r="H56" s="133">
        <f>IF(ISNUMBER(SEARCH('Карта учёта'!$B$16,Расходка[Наименование расходного материала])),MAX($H$1:H55)+1,0)</f>
        <v>55</v>
      </c>
      <c r="I56" s="133">
        <f>IF(ISNUMBER(SEARCH('Карта учёта'!$B$17,Расходка[Наименование расходного материала])),MAX($I$1:I55)+1,0)</f>
        <v>55</v>
      </c>
      <c r="J56" s="133">
        <f>IF(ISNUMBER(SEARCH('Карта учёта'!$B$18,Расходка[Наименование расходного материала])),MAX($J$1:J55)+1,0)</f>
        <v>55</v>
      </c>
      <c r="K56" s="133">
        <f>IF(ISNUMBER(SEARCH('Карта учёта'!$B$19,Расходка[Наименование расходного материала])),MAX($K$1:K55)+1,0)</f>
        <v>55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>Launcher 6F JL 3.5</v>
      </c>
      <c r="U56" s="135" t="str">
        <f>IFERROR(INDEX(Расходка[Наименование расходного материала],MATCH(Расходка[№],Поиск_расходки[Индекс4],0)),"")</f>
        <v>Launcher 6F JL 3.5</v>
      </c>
      <c r="V56" s="135" t="str">
        <f>IFERROR(INDEX(Расходка[Наименование расходного материала],MATCH(Расходка[№],Поиск_расходки[Индекс5],0)),"")</f>
        <v>Launcher 6F JL 3.5</v>
      </c>
      <c r="W56" s="135" t="str">
        <f>IFERROR(INDEX(Расходка[Наименование расходного материала],MATCH(Расходка[№],Поиск_расходки[Индекс6],0)),"")</f>
        <v>Launcher 6F JL 3.5</v>
      </c>
      <c r="X56" s="135" t="str">
        <f>IFERROR(INDEX(Расходка[Наименование расходного материала],MATCH(Расходка[№],Поиск_расходки[Индекс7],0)),"")</f>
        <v>Launcher 6F JL 3.5</v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396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56</v>
      </c>
      <c r="H57" s="133">
        <f>IF(ISNUMBER(SEARCH('Карта учёта'!$B$16,Расходка[Наименование расходного материала])),MAX($H$1:H56)+1,0)</f>
        <v>56</v>
      </c>
      <c r="I57" s="133">
        <f>IF(ISNUMBER(SEARCH('Карта учёта'!$B$17,Расходка[Наименование расходного материала])),MAX($I$1:I56)+1,0)</f>
        <v>56</v>
      </c>
      <c r="J57" s="133">
        <f>IF(ISNUMBER(SEARCH('Карта учёта'!$B$18,Расходка[Наименование расходного материала])),MAX($J$1:J56)+1,0)</f>
        <v>56</v>
      </c>
      <c r="K57" s="133">
        <f>IF(ISNUMBER(SEARCH('Карта учёта'!$B$19,Расходка[Наименование расходного материала])),MAX($K$1:K56)+1,0)</f>
        <v>56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>Launcher 6F JL 4.0</v>
      </c>
      <c r="U57" s="135" t="str">
        <f>IFERROR(INDEX(Расходка[Наименование расходного материала],MATCH(Расходка[№],Поиск_расходки[Индекс4],0)),"")</f>
        <v>Launcher 6F JL 4.0</v>
      </c>
      <c r="V57" s="135" t="str">
        <f>IFERROR(INDEX(Расходка[Наименование расходного материала],MATCH(Расходка[№],Поиск_расходки[Индекс5],0)),"")</f>
        <v>Launcher 6F JL 4.0</v>
      </c>
      <c r="W57" s="135" t="str">
        <f>IFERROR(INDEX(Расходка[Наименование расходного материала],MATCH(Расходка[№],Поиск_расходки[Индекс6],0)),"")</f>
        <v>Launcher 6F JL 4.0</v>
      </c>
      <c r="X57" s="135" t="str">
        <f>IFERROR(INDEX(Расходка[Наименование расходного материала],MATCH(Расходка[№],Поиск_расходки[Индекс7],0)),"")</f>
        <v>Launcher 6F JL 4.0</v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168</v>
      </c>
    </row>
    <row r="58" spans="1:33">
      <c r="A58">
        <v>57</v>
      </c>
      <c r="B58" t="s">
        <v>4</v>
      </c>
      <c r="C58" t="s">
        <v>402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1</v>
      </c>
      <c r="G58" s="133">
        <f>IF(ISNUMBER(SEARCH('Карта учёта'!$B$15,Расходка[Наименование расходного материала])),MAX($G$1:G57)+1,0)</f>
        <v>57</v>
      </c>
      <c r="H58" s="133">
        <f>IF(ISNUMBER(SEARCH('Карта учёта'!$B$16,Расходка[Наименование расходного материала])),MAX($H$1:H57)+1,0)</f>
        <v>57</v>
      </c>
      <c r="I58" s="133">
        <f>IF(ISNUMBER(SEARCH('Карта учёта'!$B$17,Расходка[Наименование расходного материала])),MAX($I$1:I57)+1,0)</f>
        <v>57</v>
      </c>
      <c r="J58" s="133">
        <f>IF(ISNUMBER(SEARCH('Карта учёта'!$B$18,Расходка[Наименование расходного материала])),MAX($J$1:J57)+1,0)</f>
        <v>57</v>
      </c>
      <c r="K58" s="133">
        <f>IF(ISNUMBER(SEARCH('Карта учёта'!$B$19,Расходка[Наименование расходного материала])),MAX($K$1:K57)+1,0)</f>
        <v>57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>Launcher 6F JL 4.5</v>
      </c>
      <c r="U58" s="135" t="str">
        <f>IFERROR(INDEX(Расходка[Наименование расходного материала],MATCH(Расходка[№],Поиск_расходки[Индекс4],0)),"")</f>
        <v>Launcher 6F JL 4.5</v>
      </c>
      <c r="V58" s="135" t="str">
        <f>IFERROR(INDEX(Расходка[Наименование расходного материала],MATCH(Расходка[№],Поиск_расходки[Индекс5],0)),"")</f>
        <v>Launcher 6F JL 4.5</v>
      </c>
      <c r="W58" s="135" t="str">
        <f>IFERROR(INDEX(Расходка[Наименование расходного материала],MATCH(Расходка[№],Поиск_расходки[Индекс6],0)),"")</f>
        <v>Launcher 6F JL 4.5</v>
      </c>
      <c r="X58" s="135" t="str">
        <f>IFERROR(INDEX(Расходка[Наименование расходного материала],MATCH(Расходка[№],Поиск_расходки[Индекс7],0)),"")</f>
        <v>Launcher 6F JL 4.5</v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169</v>
      </c>
    </row>
    <row r="59" spans="1:33">
      <c r="A59">
        <v>58</v>
      </c>
      <c r="B59" t="s">
        <v>4</v>
      </c>
      <c r="C59" t="s">
        <v>397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58</v>
      </c>
      <c r="H59" s="133">
        <f>IF(ISNUMBER(SEARCH('Карта учёта'!$B$16,Расходка[Наименование расходного материала])),MAX($H$1:H58)+1,0)</f>
        <v>58</v>
      </c>
      <c r="I59" s="133">
        <f>IF(ISNUMBER(SEARCH('Карта учёта'!$B$17,Расходка[Наименование расходного материала])),MAX($I$1:I58)+1,0)</f>
        <v>58</v>
      </c>
      <c r="J59" s="133">
        <f>IF(ISNUMBER(SEARCH('Карта учёта'!$B$18,Расходка[Наименование расходного материала])),MAX($J$1:J58)+1,0)</f>
        <v>58</v>
      </c>
      <c r="K59" s="133">
        <f>IF(ISNUMBER(SEARCH('Карта учёта'!$B$19,Расходка[Наименование расходного материала])),MAX($K$1:K58)+1,0)</f>
        <v>58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>Launcher 6F JR 3.5</v>
      </c>
      <c r="U59" s="135" t="str">
        <f>IFERROR(INDEX(Расходка[Наименование расходного материала],MATCH(Расходка[№],Поиск_расходки[Индекс4],0)),"")</f>
        <v>Launcher 6F JR 3.5</v>
      </c>
      <c r="V59" s="135" t="str">
        <f>IFERROR(INDEX(Расходка[Наименование расходного материала],MATCH(Расходка[№],Поиск_расходки[Индекс5],0)),"")</f>
        <v>Launcher 6F JR 3.5</v>
      </c>
      <c r="W59" s="135" t="str">
        <f>IFERROR(INDEX(Расходка[Наименование расходного материала],MATCH(Расходка[№],Поиск_расходки[Индекс6],0)),"")</f>
        <v>Launcher 6F JR 3.5</v>
      </c>
      <c r="X59" s="135" t="str">
        <f>IFERROR(INDEX(Расходка[Наименование расходного материала],MATCH(Расходка[№],Поиск_расходки[Индекс7],0)),"")</f>
        <v>Launcher 6F JR 3.5</v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170</v>
      </c>
    </row>
    <row r="60" spans="1:33">
      <c r="A60">
        <v>59</v>
      </c>
      <c r="B60" t="s">
        <v>4</v>
      </c>
      <c r="C60" t="s">
        <v>398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59</v>
      </c>
      <c r="H60" s="133">
        <f>IF(ISNUMBER(SEARCH('Карта учёта'!$B$16,Расходка[Наименование расходного материала])),MAX($H$1:H59)+1,0)</f>
        <v>59</v>
      </c>
      <c r="I60" s="133">
        <f>IF(ISNUMBER(SEARCH('Карта учёта'!$B$17,Расходка[Наименование расходного материала])),MAX($I$1:I59)+1,0)</f>
        <v>59</v>
      </c>
      <c r="J60" s="133">
        <f>IF(ISNUMBER(SEARCH('Карта учёта'!$B$18,Расходка[Наименование расходного материала])),MAX($J$1:J59)+1,0)</f>
        <v>59</v>
      </c>
      <c r="K60" s="133">
        <f>IF(ISNUMBER(SEARCH('Карта учёта'!$B$19,Расходка[Наименование расходного материала])),MAX($K$1:K59)+1,0)</f>
        <v>59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>Launcher 6F JR 4.0</v>
      </c>
      <c r="U60" s="135" t="str">
        <f>IFERROR(INDEX(Расходка[Наименование расходного материала],MATCH(Расходка[№],Поиск_расходки[Индекс4],0)),"")</f>
        <v>Launcher 6F JR 4.0</v>
      </c>
      <c r="V60" s="135" t="str">
        <f>IFERROR(INDEX(Расходка[Наименование расходного материала],MATCH(Расходка[№],Поиск_расходки[Индекс5],0)),"")</f>
        <v>Launcher 6F JR 4.0</v>
      </c>
      <c r="W60" s="135" t="str">
        <f>IFERROR(INDEX(Расходка[Наименование расходного материала],MATCH(Расходка[№],Поиск_расходки[Индекс6],0)),"")</f>
        <v>Launcher 6F JR 4.0</v>
      </c>
      <c r="X60" s="135" t="str">
        <f>IFERROR(INDEX(Расходка[Наименование расходного материала],MATCH(Расходка[№],Поиск_расходки[Индекс7],0)),"")</f>
        <v>Launcher 6F JR 4.0</v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501</v>
      </c>
    </row>
    <row r="61" spans="1:33">
      <c r="A61">
        <v>60</v>
      </c>
      <c r="B61" t="s">
        <v>4</v>
      </c>
      <c r="C61" t="s">
        <v>409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60</v>
      </c>
      <c r="H61" s="133">
        <f>IF(ISNUMBER(SEARCH('Карта учёта'!$B$16,Расходка[Наименование расходного материала])),MAX($H$1:H60)+1,0)</f>
        <v>60</v>
      </c>
      <c r="I61" s="133">
        <f>IF(ISNUMBER(SEARCH('Карта учёта'!$B$17,Расходка[Наименование расходного материала])),MAX($I$1:I60)+1,0)</f>
        <v>60</v>
      </c>
      <c r="J61" s="133">
        <f>IF(ISNUMBER(SEARCH('Карта учёта'!$B$18,Расходка[Наименование расходного материала])),MAX($J$1:J60)+1,0)</f>
        <v>60</v>
      </c>
      <c r="K61" s="133">
        <f>IF(ISNUMBER(SEARCH('Карта учёта'!$B$19,Расходка[Наименование расходного материала])),MAX($K$1:K60)+1,0)</f>
        <v>60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>Launcher 7F JL 3.5</v>
      </c>
      <c r="U61" s="135" t="str">
        <f>IFERROR(INDEX(Расходка[Наименование расходного материала],MATCH(Расходка[№],Поиск_расходки[Индекс4],0)),"")</f>
        <v>Launcher 7F JL 3.5</v>
      </c>
      <c r="V61" s="135" t="str">
        <f>IFERROR(INDEX(Расходка[Наименование расходного материала],MATCH(Расходка[№],Поиск_расходки[Индекс5],0)),"")</f>
        <v>Launcher 7F JL 3.5</v>
      </c>
      <c r="W61" s="135" t="str">
        <f>IFERROR(INDEX(Расходка[Наименование расходного материала],MATCH(Расходка[№],Поиск_расходки[Индекс6],0)),"")</f>
        <v>Launcher 7F JL 3.5</v>
      </c>
      <c r="X61" s="135" t="str">
        <f>IFERROR(INDEX(Расходка[Наименование расходного материала],MATCH(Расходка[№],Поиск_расходки[Индекс7],0)),"")</f>
        <v>Launcher 7F JL 3.5</v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171</v>
      </c>
    </row>
    <row r="62" spans="1:33">
      <c r="A62">
        <v>61</v>
      </c>
      <c r="B62" t="s">
        <v>4</v>
      </c>
      <c r="C62" t="s">
        <v>408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61</v>
      </c>
      <c r="H62" s="133">
        <f>IF(ISNUMBER(SEARCH('Карта учёта'!$B$16,Расходка[Наименование расходного материала])),MAX($H$1:H61)+1,0)</f>
        <v>61</v>
      </c>
      <c r="I62" s="133">
        <f>IF(ISNUMBER(SEARCH('Карта учёта'!$B$17,Расходка[Наименование расходного материала])),MAX($I$1:I61)+1,0)</f>
        <v>61</v>
      </c>
      <c r="J62" s="133">
        <f>IF(ISNUMBER(SEARCH('Карта учёта'!$B$18,Расходка[Наименование расходного материала])),MAX($J$1:J61)+1,0)</f>
        <v>61</v>
      </c>
      <c r="K62" s="133">
        <f>IF(ISNUMBER(SEARCH('Карта учёта'!$B$19,Расходка[Наименование расходного материала])),MAX($K$1:K61)+1,0)</f>
        <v>61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>Launcher 7F JL 4.0</v>
      </c>
      <c r="U62" s="135" t="str">
        <f>IFERROR(INDEX(Расходка[Наименование расходного материала],MATCH(Расходка[№],Поиск_расходки[Индекс4],0)),"")</f>
        <v>Launcher 7F JL 4.0</v>
      </c>
      <c r="V62" s="135" t="str">
        <f>IFERROR(INDEX(Расходка[Наименование расходного материала],MATCH(Расходка[№],Поиск_расходки[Индекс5],0)),"")</f>
        <v>Launcher 7F JL 4.0</v>
      </c>
      <c r="W62" s="135" t="str">
        <f>IFERROR(INDEX(Расходка[Наименование расходного материала],MATCH(Расходка[№],Поиск_расходки[Индекс6],0)),"")</f>
        <v>Launcher 7F JL 4.0</v>
      </c>
      <c r="X62" s="135" t="str">
        <f>IFERROR(INDEX(Расходка[Наименование расходного материала],MATCH(Расходка[№],Поиск_расходки[Индекс7],0)),"")</f>
        <v>Launcher 7F JL 4.0</v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423</v>
      </c>
    </row>
    <row r="63" spans="1:33">
      <c r="A63">
        <v>62</v>
      </c>
      <c r="B63" t="s">
        <v>362</v>
      </c>
      <c r="C63" s="1" t="s">
        <v>399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62</v>
      </c>
      <c r="H63" s="133">
        <f>IF(ISNUMBER(SEARCH('Карта учёта'!$B$16,Расходка[Наименование расходного материала])),MAX($H$1:H62)+1,0)</f>
        <v>62</v>
      </c>
      <c r="I63" s="133">
        <f>IF(ISNUMBER(SEARCH('Карта учёта'!$B$17,Расходка[Наименование расходного материала])),MAX($I$1:I62)+1,0)</f>
        <v>62</v>
      </c>
      <c r="J63" s="133">
        <f>IF(ISNUMBER(SEARCH('Карта учёта'!$B$18,Расходка[Наименование расходного материала])),MAX($J$1:J62)+1,0)</f>
        <v>62</v>
      </c>
      <c r="K63" s="133">
        <f>IF(ISNUMBER(SEARCH('Карта учёта'!$B$19,Расходка[Наименование расходного материала])),MAX($K$1:K62)+1,0)</f>
        <v>62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>Angio-Seal™ VIP</v>
      </c>
      <c r="U63" s="135" t="str">
        <f>IFERROR(INDEX(Расходка[Наименование расходного материала],MATCH(Расходка[№],Поиск_расходки[Индекс4],0)),"")</f>
        <v>Angio-Seal™ VIP</v>
      </c>
      <c r="V63" s="135" t="str">
        <f>IFERROR(INDEX(Расходка[Наименование расходного материала],MATCH(Расходка[№],Поиск_расходки[Индекс5],0)),"")</f>
        <v>Angio-Seal™ VIP</v>
      </c>
      <c r="W63" s="135" t="str">
        <f>IFERROR(INDEX(Расходка[Наименование расходного материала],MATCH(Расходка[№],Поиск_расходки[Индекс6],0)),"")</f>
        <v>Angio-Seal™ VIP</v>
      </c>
      <c r="X63" s="135" t="str">
        <f>IFERROR(INDEX(Расходка[Наименование расходного материала],MATCH(Расходка[№],Поиск_расходки[Индекс7],0)),"")</f>
        <v>Angio-Seal™ VIP</v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172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173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186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110</v>
      </c>
    </row>
    <row r="67" spans="5:33">
      <c r="AF67" s="4" t="s">
        <v>6</v>
      </c>
      <c r="AG67" s="4" t="s">
        <v>507</v>
      </c>
    </row>
    <row r="68" spans="5:33">
      <c r="AF68" s="4" t="s">
        <v>6</v>
      </c>
      <c r="AG68" s="4" t="s">
        <v>111</v>
      </c>
    </row>
    <row r="69" spans="5:33">
      <c r="AF69" s="4" t="s">
        <v>6</v>
      </c>
      <c r="AG69" s="4" t="s">
        <v>160</v>
      </c>
    </row>
    <row r="70" spans="5:33">
      <c r="AF70" s="4" t="s">
        <v>6</v>
      </c>
      <c r="AG70" s="4" t="s">
        <v>175</v>
      </c>
    </row>
    <row r="71" spans="5:33">
      <c r="AF71" s="4" t="s">
        <v>6</v>
      </c>
      <c r="AG71" s="4" t="s">
        <v>502</v>
      </c>
    </row>
    <row r="72" spans="5:33">
      <c r="AF72" s="4" t="s">
        <v>6</v>
      </c>
      <c r="AG72" s="4" t="s">
        <v>165</v>
      </c>
    </row>
    <row r="73" spans="5:33">
      <c r="AF73" s="4" t="s">
        <v>6</v>
      </c>
      <c r="AG73" s="4" t="s">
        <v>419</v>
      </c>
    </row>
    <row r="74" spans="5:33">
      <c r="AF74" s="4" t="s">
        <v>6</v>
      </c>
      <c r="AG74" s="4" t="s">
        <v>176</v>
      </c>
    </row>
    <row r="75" spans="5:33">
      <c r="AF75" s="4" t="s">
        <v>6</v>
      </c>
      <c r="AG75" s="4" t="s">
        <v>424</v>
      </c>
    </row>
    <row r="76" spans="5:33">
      <c r="AF76" s="4" t="s">
        <v>6</v>
      </c>
      <c r="AG76" s="4" t="s">
        <v>177</v>
      </c>
    </row>
    <row r="77" spans="5:33">
      <c r="AF77" s="4" t="s">
        <v>6</v>
      </c>
      <c r="AG77" s="4" t="s">
        <v>178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115</v>
      </c>
    </row>
    <row r="80" spans="5:33">
      <c r="AF80" s="4" t="s">
        <v>6</v>
      </c>
      <c r="AG80" s="4" t="s">
        <v>116</v>
      </c>
    </row>
    <row r="81" spans="32:33">
      <c r="AF81" s="4" t="s">
        <v>6</v>
      </c>
      <c r="AG81" s="4" t="s">
        <v>179</v>
      </c>
    </row>
    <row r="82" spans="32:33">
      <c r="AF82" s="4" t="s">
        <v>6</v>
      </c>
      <c r="AG82" s="4" t="s">
        <v>180</v>
      </c>
    </row>
    <row r="83" spans="32:33">
      <c r="AF83" s="4" t="s">
        <v>6</v>
      </c>
      <c r="AG83" s="4" t="s">
        <v>181</v>
      </c>
    </row>
    <row r="84" spans="32:33">
      <c r="AF84" s="4" t="s">
        <v>6</v>
      </c>
      <c r="AG84" s="4" t="s">
        <v>481</v>
      </c>
    </row>
    <row r="85" spans="32:33">
      <c r="AF85" s="4" t="s">
        <v>6</v>
      </c>
      <c r="AG85" s="4" t="s">
        <v>182</v>
      </c>
    </row>
    <row r="86" spans="32:33">
      <c r="AF86" s="4" t="s">
        <v>6</v>
      </c>
      <c r="AG86" s="4" t="s">
        <v>183</v>
      </c>
    </row>
    <row r="87" spans="32:33">
      <c r="AF87" s="4" t="s">
        <v>6</v>
      </c>
      <c r="AG87" s="4" t="s">
        <v>184</v>
      </c>
    </row>
    <row r="88" spans="32:33">
      <c r="AF88" s="4" t="s">
        <v>6</v>
      </c>
      <c r="AG88" s="4" t="s">
        <v>366</v>
      </c>
    </row>
    <row r="89" spans="32:33">
      <c r="AF89" s="4" t="s">
        <v>6</v>
      </c>
      <c r="AG89" s="4" t="s">
        <v>119</v>
      </c>
    </row>
    <row r="90" spans="32:33">
      <c r="AF90" s="4" t="s">
        <v>6</v>
      </c>
      <c r="AG90" s="4" t="s">
        <v>120</v>
      </c>
    </row>
    <row r="91" spans="32:33">
      <c r="AF91" s="4" t="s">
        <v>6</v>
      </c>
      <c r="AG91" s="4" t="s">
        <v>161</v>
      </c>
    </row>
    <row r="92" spans="32:33">
      <c r="AF92" s="4" t="s">
        <v>6</v>
      </c>
      <c r="AG92" s="4" t="s">
        <v>430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139</v>
      </c>
      <c r="B1" t="s">
        <v>138</v>
      </c>
      <c r="C1" t="s">
        <v>140</v>
      </c>
      <c r="E1" t="s">
        <v>236</v>
      </c>
    </row>
    <row r="2" spans="1:5">
      <c r="A2" t="s">
        <v>195</v>
      </c>
      <c r="B2" t="s">
        <v>134</v>
      </c>
      <c r="C2" t="str">
        <f t="shared" ref="C2:C16" si="0">CONCATENATE(A2,B2)</f>
        <v xml:space="preserve">Заведующий отделения: Д.В. Карчевский </v>
      </c>
      <c r="E2" t="s">
        <v>233</v>
      </c>
    </row>
    <row r="3" spans="1:5">
      <c r="A3" t="s">
        <v>151</v>
      </c>
      <c r="B3" t="s">
        <v>136</v>
      </c>
      <c r="C3" t="str">
        <f t="shared" si="0"/>
        <v xml:space="preserve">И/О заведующего отделения: В.Л. Мартынко </v>
      </c>
      <c r="E3" t="s">
        <v>240</v>
      </c>
    </row>
    <row r="4" spans="1:5">
      <c r="A4" t="s">
        <v>151</v>
      </c>
      <c r="B4" t="s">
        <v>143</v>
      </c>
      <c r="C4" s="14" t="str">
        <f>CONCATENATE(A4,B4)</f>
        <v xml:space="preserve">И/О заведующего отделения: А.В. Воронков </v>
      </c>
      <c r="E4" t="s">
        <v>234</v>
      </c>
    </row>
    <row r="5" spans="1:5">
      <c r="A5" t="s">
        <v>135</v>
      </c>
      <c r="B5" t="s">
        <v>145</v>
      </c>
      <c r="C5" t="str">
        <f t="shared" si="0"/>
        <v>Оператор: В.В. Анохин</v>
      </c>
      <c r="E5" t="s">
        <v>231</v>
      </c>
    </row>
    <row r="6" spans="1:5">
      <c r="A6" t="s">
        <v>135</v>
      </c>
      <c r="B6" t="s">
        <v>143</v>
      </c>
      <c r="C6" t="str">
        <f t="shared" si="0"/>
        <v xml:space="preserve">Оператор: А.В. Воронков </v>
      </c>
      <c r="E6" t="s">
        <v>364</v>
      </c>
    </row>
    <row r="7" spans="1:5">
      <c r="A7" t="s">
        <v>135</v>
      </c>
      <c r="B7" t="s">
        <v>146</v>
      </c>
      <c r="C7" t="str">
        <f t="shared" si="0"/>
        <v>Оператор: И.Н. Зимин</v>
      </c>
      <c r="E7" t="s">
        <v>241</v>
      </c>
    </row>
    <row r="8" spans="1:5">
      <c r="A8" t="s">
        <v>135</v>
      </c>
      <c r="B8" t="s">
        <v>134</v>
      </c>
      <c r="C8" t="str">
        <f t="shared" si="0"/>
        <v xml:space="preserve">Оператор: Д.В. Карчевский </v>
      </c>
      <c r="E8" t="s">
        <v>242</v>
      </c>
    </row>
    <row r="9" spans="1:5">
      <c r="A9" t="s">
        <v>135</v>
      </c>
      <c r="B9" t="s">
        <v>136</v>
      </c>
      <c r="C9" t="str">
        <f t="shared" si="0"/>
        <v xml:space="preserve">Оператор: В.Л. Мартынко </v>
      </c>
      <c r="E9" t="s">
        <v>243</v>
      </c>
    </row>
    <row r="10" spans="1:5">
      <c r="A10" t="s">
        <v>135</v>
      </c>
      <c r="B10" t="s">
        <v>141</v>
      </c>
      <c r="C10" t="str">
        <f t="shared" si="0"/>
        <v xml:space="preserve">Оператор: А.С. Меренков </v>
      </c>
      <c r="E10" t="s">
        <v>244</v>
      </c>
    </row>
    <row r="11" spans="1:5">
      <c r="A11" t="s">
        <v>135</v>
      </c>
      <c r="B11" t="s">
        <v>144</v>
      </c>
      <c r="C11" t="str">
        <f t="shared" si="0"/>
        <v xml:space="preserve">Оператор: О.В. Мещеряков </v>
      </c>
      <c r="E11" t="s">
        <v>245</v>
      </c>
    </row>
    <row r="12" spans="1:5">
      <c r="A12" t="s">
        <v>135</v>
      </c>
      <c r="B12" t="s">
        <v>142</v>
      </c>
      <c r="C12" t="str">
        <f t="shared" si="0"/>
        <v xml:space="preserve">Оператор: И.А. Московский </v>
      </c>
    </row>
    <row r="13" spans="1:5">
      <c r="A13" t="s">
        <v>135</v>
      </c>
      <c r="B13" t="s">
        <v>148</v>
      </c>
      <c r="C13" s="14" t="str">
        <f>CONCATENATE(A13,B13)</f>
        <v>Оператор: А.Ф. Паращенко</v>
      </c>
    </row>
    <row r="14" spans="1:5">
      <c r="A14" t="s">
        <v>135</v>
      </c>
      <c r="B14" t="s">
        <v>137</v>
      </c>
      <c r="C14" t="str">
        <f t="shared" si="0"/>
        <v xml:space="preserve">Оператор: А.С. Щербаков </v>
      </c>
    </row>
    <row r="15" spans="1:5">
      <c r="A15" t="s">
        <v>147</v>
      </c>
      <c r="B15" t="s">
        <v>149</v>
      </c>
      <c r="C15" t="str">
        <f t="shared" si="0"/>
        <v>Старшая мед.сетра: О.Н. Черткова</v>
      </c>
    </row>
    <row r="16" spans="1:5">
      <c r="A16" t="s">
        <v>150</v>
      </c>
      <c r="B16" t="s">
        <v>434</v>
      </c>
      <c r="C16" t="str">
        <f t="shared" si="0"/>
        <v xml:space="preserve">И/О старшей мед.сетры: А.А. Нефёдова </v>
      </c>
    </row>
    <row r="17" spans="1:3">
      <c r="A17" t="s">
        <v>150</v>
      </c>
      <c r="B17" t="s">
        <v>433</v>
      </c>
      <c r="C17" s="14" t="str">
        <f>CONCATENATE(A17,B17)</f>
        <v>И/О старшей мед.сетры: А.М. Казанцева</v>
      </c>
    </row>
    <row r="20" spans="1:3">
      <c r="A20" t="s">
        <v>236</v>
      </c>
      <c r="B20" t="s">
        <v>235</v>
      </c>
    </row>
    <row r="21" spans="1:3">
      <c r="A21" t="s">
        <v>231</v>
      </c>
      <c r="B21" t="s">
        <v>328</v>
      </c>
    </row>
    <row r="22" spans="1:3">
      <c r="A22" t="s">
        <v>231</v>
      </c>
      <c r="B22" t="s">
        <v>237</v>
      </c>
    </row>
    <row r="23" spans="1:3">
      <c r="A23" t="s">
        <v>231</v>
      </c>
      <c r="B23" t="s">
        <v>365</v>
      </c>
    </row>
    <row r="24" spans="1:3">
      <c r="A24" t="s">
        <v>231</v>
      </c>
      <c r="B24" t="s">
        <v>311</v>
      </c>
    </row>
    <row r="25" spans="1:3">
      <c r="A25" t="s">
        <v>231</v>
      </c>
      <c r="B25" t="s">
        <v>325</v>
      </c>
    </row>
    <row r="26" spans="1:3">
      <c r="A26" t="s">
        <v>231</v>
      </c>
      <c r="B26" t="s">
        <v>329</v>
      </c>
    </row>
    <row r="27" spans="1:3">
      <c r="A27" t="s">
        <v>231</v>
      </c>
      <c r="B27" t="s">
        <v>317</v>
      </c>
    </row>
    <row r="28" spans="1:3">
      <c r="A28" t="s">
        <v>231</v>
      </c>
      <c r="B28" t="s">
        <v>316</v>
      </c>
    </row>
    <row r="29" spans="1:3">
      <c r="A29" t="s">
        <v>231</v>
      </c>
      <c r="B29" t="s">
        <v>363</v>
      </c>
    </row>
    <row r="30" spans="1:3">
      <c r="A30" t="s">
        <v>231</v>
      </c>
      <c r="B30" t="s">
        <v>315</v>
      </c>
    </row>
    <row r="31" spans="1:3">
      <c r="A31" t="s">
        <v>231</v>
      </c>
      <c r="B31" t="s">
        <v>331</v>
      </c>
    </row>
    <row r="32" spans="1:3">
      <c r="A32" t="s">
        <v>231</v>
      </c>
      <c r="B32" t="s">
        <v>437</v>
      </c>
    </row>
    <row r="33" spans="1:2">
      <c r="A33" t="s">
        <v>231</v>
      </c>
      <c r="B33" t="s">
        <v>324</v>
      </c>
    </row>
    <row r="34" spans="1:2">
      <c r="A34" t="s">
        <v>231</v>
      </c>
      <c r="B34" t="s">
        <v>310</v>
      </c>
    </row>
    <row r="35" spans="1:2">
      <c r="A35" t="s">
        <v>231</v>
      </c>
      <c r="B35" t="s">
        <v>314</v>
      </c>
    </row>
    <row r="36" spans="1:2">
      <c r="A36" t="s">
        <v>231</v>
      </c>
      <c r="B36" t="s">
        <v>309</v>
      </c>
    </row>
    <row r="37" spans="1:2">
      <c r="A37" t="s">
        <v>231</v>
      </c>
      <c r="B37" t="s">
        <v>454</v>
      </c>
    </row>
    <row r="38" spans="1:2">
      <c r="A38" t="s">
        <v>231</v>
      </c>
      <c r="B38" t="s">
        <v>327</v>
      </c>
    </row>
    <row r="39" spans="1:2">
      <c r="A39" t="s">
        <v>231</v>
      </c>
      <c r="B39" t="s">
        <v>326</v>
      </c>
    </row>
    <row r="40" spans="1:2">
      <c r="A40" t="s">
        <v>231</v>
      </c>
      <c r="B40" t="s">
        <v>318</v>
      </c>
    </row>
    <row r="41" spans="1:2">
      <c r="A41" t="s">
        <v>231</v>
      </c>
      <c r="B41" t="s">
        <v>312</v>
      </c>
    </row>
    <row r="42" spans="1:2">
      <c r="A42" t="s">
        <v>231</v>
      </c>
      <c r="B42" t="s">
        <v>313</v>
      </c>
    </row>
    <row r="43" spans="1:2">
      <c r="A43" t="s">
        <v>364</v>
      </c>
      <c r="B43" t="s">
        <v>321</v>
      </c>
    </row>
    <row r="44" spans="1:2">
      <c r="A44" t="s">
        <v>364</v>
      </c>
      <c r="B44" t="s">
        <v>322</v>
      </c>
    </row>
    <row r="45" spans="1:2">
      <c r="A45" t="s">
        <v>364</v>
      </c>
      <c r="B45" t="s">
        <v>323</v>
      </c>
    </row>
    <row r="46" spans="1:2">
      <c r="A46" t="s">
        <v>364</v>
      </c>
      <c r="B46" t="s">
        <v>239</v>
      </c>
    </row>
    <row r="47" spans="1:2">
      <c r="A47" t="s">
        <v>364</v>
      </c>
      <c r="B47" t="s">
        <v>319</v>
      </c>
    </row>
    <row r="48" spans="1:2">
      <c r="A48" t="s">
        <v>364</v>
      </c>
      <c r="B48" t="s">
        <v>330</v>
      </c>
    </row>
    <row r="49" spans="1:2">
      <c r="A49" t="s">
        <v>364</v>
      </c>
      <c r="B49" t="s">
        <v>238</v>
      </c>
    </row>
    <row r="50" spans="1:2">
      <c r="A50" t="s">
        <v>364</v>
      </c>
      <c r="B50" t="s">
        <v>320</v>
      </c>
    </row>
    <row r="51" spans="1:2">
      <c r="A51" t="s">
        <v>364</v>
      </c>
      <c r="B51" t="s">
        <v>459</v>
      </c>
    </row>
    <row r="52" spans="1:2">
      <c r="A52" t="s">
        <v>364</v>
      </c>
      <c r="B52" t="s">
        <v>455</v>
      </c>
    </row>
    <row r="53" spans="1:2">
      <c r="A53" t="s">
        <v>232</v>
      </c>
      <c r="B53" t="s">
        <v>205</v>
      </c>
    </row>
    <row r="54" spans="1:2">
      <c r="A54" t="s">
        <v>232</v>
      </c>
      <c r="B54" t="s">
        <v>208</v>
      </c>
    </row>
    <row r="55" spans="1:2">
      <c r="A55" t="s">
        <v>232</v>
      </c>
      <c r="B55" t="s">
        <v>211</v>
      </c>
    </row>
    <row r="56" spans="1:2">
      <c r="A56" t="s">
        <v>232</v>
      </c>
      <c r="B56" t="s">
        <v>214</v>
      </c>
    </row>
    <row r="57" spans="1:2">
      <c r="A57" t="s">
        <v>232</v>
      </c>
      <c r="B57" t="s">
        <v>217</v>
      </c>
    </row>
    <row r="58" spans="1:2">
      <c r="A58" t="s">
        <v>232</v>
      </c>
      <c r="B58" t="s">
        <v>220</v>
      </c>
    </row>
    <row r="59" spans="1:2">
      <c r="A59" t="s">
        <v>232</v>
      </c>
      <c r="B59" t="s">
        <v>225</v>
      </c>
    </row>
    <row r="60" spans="1:2">
      <c r="A60" t="s">
        <v>232</v>
      </c>
      <c r="B60" t="s">
        <v>336</v>
      </c>
    </row>
    <row r="61" spans="1:2">
      <c r="A61" t="s">
        <v>232</v>
      </c>
      <c r="B61" t="s">
        <v>227</v>
      </c>
    </row>
    <row r="62" spans="1:2">
      <c r="A62" t="s">
        <v>232</v>
      </c>
      <c r="B62" t="s">
        <v>228</v>
      </c>
    </row>
    <row r="63" spans="1:2">
      <c r="A63" t="s">
        <v>232</v>
      </c>
      <c r="B63" t="s">
        <v>229</v>
      </c>
    </row>
    <row r="64" spans="1:2">
      <c r="A64" t="s">
        <v>232</v>
      </c>
      <c r="B64" t="s">
        <v>230</v>
      </c>
    </row>
    <row r="65" spans="1:2">
      <c r="A65" t="s">
        <v>232</v>
      </c>
      <c r="B65" t="s">
        <v>202</v>
      </c>
    </row>
    <row r="66" spans="1:2">
      <c r="A66" t="s">
        <v>232</v>
      </c>
      <c r="B66" t="s">
        <v>246</v>
      </c>
    </row>
    <row r="67" spans="1:2">
      <c r="A67" t="s">
        <v>233</v>
      </c>
      <c r="B67" t="s">
        <v>416</v>
      </c>
    </row>
    <row r="68" spans="1:2">
      <c r="A68" t="s">
        <v>233</v>
      </c>
      <c r="B68" t="s">
        <v>204</v>
      </c>
    </row>
    <row r="69" spans="1:2">
      <c r="A69" t="s">
        <v>233</v>
      </c>
      <c r="B69" t="s">
        <v>457</v>
      </c>
    </row>
    <row r="70" spans="1:2">
      <c r="A70" t="s">
        <v>233</v>
      </c>
      <c r="B70" t="s">
        <v>207</v>
      </c>
    </row>
    <row r="71" spans="1:2">
      <c r="A71" t="s">
        <v>233</v>
      </c>
      <c r="B71" t="s">
        <v>201</v>
      </c>
    </row>
    <row r="72" spans="1:2">
      <c r="A72" t="s">
        <v>233</v>
      </c>
      <c r="B72" t="s">
        <v>210</v>
      </c>
    </row>
    <row r="73" spans="1:2">
      <c r="A73" t="s">
        <v>233</v>
      </c>
      <c r="B73" t="s">
        <v>213</v>
      </c>
    </row>
    <row r="74" spans="1:2">
      <c r="A74" t="s">
        <v>233</v>
      </c>
      <c r="B74" t="s">
        <v>216</v>
      </c>
    </row>
    <row r="75" spans="1:2">
      <c r="A75" t="s">
        <v>233</v>
      </c>
      <c r="B75" t="s">
        <v>219</v>
      </c>
    </row>
    <row r="76" spans="1:2">
      <c r="A76" t="s">
        <v>233</v>
      </c>
      <c r="B76" t="s">
        <v>222</v>
      </c>
    </row>
    <row r="77" spans="1:2">
      <c r="A77" t="s">
        <v>233</v>
      </c>
      <c r="B77" t="s">
        <v>224</v>
      </c>
    </row>
    <row r="78" spans="1:2">
      <c r="A78" t="s">
        <v>245</v>
      </c>
      <c r="B78" t="s">
        <v>203</v>
      </c>
    </row>
    <row r="79" spans="1:2">
      <c r="A79" t="s">
        <v>245</v>
      </c>
      <c r="B79" t="s">
        <v>335</v>
      </c>
    </row>
    <row r="80" spans="1:2">
      <c r="A80" t="s">
        <v>245</v>
      </c>
      <c r="B80" t="s">
        <v>206</v>
      </c>
    </row>
    <row r="81" spans="1:2">
      <c r="A81" t="s">
        <v>245</v>
      </c>
      <c r="B81" t="s">
        <v>209</v>
      </c>
    </row>
    <row r="82" spans="1:2">
      <c r="A82" t="s">
        <v>245</v>
      </c>
      <c r="B82" t="s">
        <v>212</v>
      </c>
    </row>
    <row r="83" spans="1:2">
      <c r="A83" t="s">
        <v>245</v>
      </c>
      <c r="B83" t="s">
        <v>215</v>
      </c>
    </row>
    <row r="84" spans="1:2">
      <c r="A84" t="s">
        <v>245</v>
      </c>
      <c r="B84" t="s">
        <v>221</v>
      </c>
    </row>
    <row r="85" spans="1:2">
      <c r="A85" t="s">
        <v>245</v>
      </c>
      <c r="B85" t="s">
        <v>218</v>
      </c>
    </row>
    <row r="86" spans="1:2">
      <c r="A86" t="s">
        <v>245</v>
      </c>
      <c r="B86" t="s">
        <v>223</v>
      </c>
    </row>
    <row r="87" spans="1:2">
      <c r="A87" t="s">
        <v>245</v>
      </c>
      <c r="B87" t="s">
        <v>226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2023-05-20T08:54:21Z</cp:lastPrinted>
  <dcterms:created xsi:type="dcterms:W3CDTF">2015-06-05T18:19:34Z</dcterms:created>
  <dcterms:modified xsi:type="dcterms:W3CDTF">2023-05-20T08:56:07Z</dcterms:modified>
</cp:coreProperties>
</file>