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E64" i="1"/>
  <c r="F64" i="1"/>
  <c r="G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O11" i="1"/>
  <c r="O12" i="1" s="1"/>
  <c r="O13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64" i="1" l="1"/>
  <c r="AC65" i="1" s="1"/>
  <c r="R64" i="1"/>
  <c r="R65" i="1"/>
  <c r="R61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4" i="1" l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4" i="1" l="1"/>
  <c r="Q64" i="1"/>
  <c r="AD65" i="1" s="1"/>
  <c r="AD63" i="1"/>
  <c r="AB61" i="1"/>
  <c r="O62" i="1"/>
  <c r="O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4" i="1" l="1"/>
  <c r="AB65" i="1" s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64" i="1" l="1"/>
  <c r="U65" i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53" i="1" s="1"/>
  <c r="S2" i="1"/>
  <c r="S58" i="1"/>
  <c r="AB38" i="1"/>
  <c r="AB41" i="1"/>
  <c r="AB39" i="1"/>
  <c r="S54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64" i="1" l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4" i="1" l="1"/>
  <c r="AA65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4" i="1" l="1"/>
  <c r="G62" i="1"/>
  <c r="G63" i="1" s="1"/>
  <c r="T65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l="1"/>
  <c r="Y65" i="1" s="1"/>
  <c r="M61" i="1"/>
  <c r="Y61" i="1"/>
  <c r="Y58" i="1"/>
  <c r="Y57" i="1"/>
  <c r="Y56" i="1"/>
  <c r="Y63" i="1"/>
  <c r="Y59" i="1"/>
  <c r="Y60" i="1"/>
  <c r="Y62" i="1"/>
  <c r="Y20" i="1"/>
  <c r="Y64" i="1" l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M64" i="1"/>
  <c r="Z65" i="1" s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<sst xmlns="http://schemas.openxmlformats.org/spreadsheetml/2006/main" count="852" uniqueCount="523">
  <si>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</si>
  <si>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</si>
  <si>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</si>
  <si>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</si>
  <si>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</si>
  <si>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</si>
  <si>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</si>
  <si>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</si>
  <si>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</si>
  <si>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</si>
  <si>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</si>
  <si>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</si>
  <si>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</si>
  <si>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</si>
  <si>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</si>
  <si>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</si>
  <si>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</si>
  <si>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</si>
  <si>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</si>
  <si>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</si>
  <si>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</si>
  <si>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</si>
  <si>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</si>
  <si>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</si>
  <si>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</si>
  <si>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</si>
  <si>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</si>
  <si>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</si>
  <si>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</si>
  <si>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</si>
  <si>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</si>
  <si>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</si>
  <si>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</si>
  <si>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</si>
  <si>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</si>
  <si>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</si>
  <si>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</si>
  <si>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</si>
  <si>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</si>
  <si>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</si>
  <si>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</si>
  <si>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</si>
  <si>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</si>
  <si>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</si>
  <si>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</si>
  <si>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</si>
  <si>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</si>
  <si>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</si>
  <si>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</si>
  <si>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</si>
  <si>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</si>
  <si>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</si>
  <si>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</si>
  <si>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</si>
  <si>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</si>
  <si>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</si>
  <si>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</si>
  <si>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</si>
  <si>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</si>
  <si>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</si>
  <si>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</si>
  <si>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</si>
  <si>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</si>
  <si>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</si>
  <si>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</si>
  <si>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</si>
  <si>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</si>
  <si>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</si>
  <si>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</si>
  <si>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</si>
  <si>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</si>
  <si>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</si>
  <si>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</si>
  <si>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</si>
  <si>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</si>
  <si>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</si>
  <si>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</si>
  <si>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</si>
  <si>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</si>
  <si>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</si>
  <si>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</si>
  <si>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</si>
  <si>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</si>
  <si>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</si>
  <si>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</si>
  <si>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</si>
  <si>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</si>
  <si>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</si>
  <si>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</si>
  <si>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</si>
  <si>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</si>
  <si>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</si>
  <si>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</si>
  <si>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</si>
  <si>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</si>
  <si>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</si>
  <si>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</si>
  <si>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</si>
  <si>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</si>
  <si>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</si>
  <si>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</si>
  <si>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</si>
  <si>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</si>
  <si>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</si>
  <si>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</si>
  <si>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</si>
  <si>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</si>
  <si>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</si>
  <si>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</si>
  <si>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</si>
  <si>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</si>
  <si>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</si>
  <si>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</si>
  <si>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</si>
  <si>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</si>
  <si>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</si>
  <si>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</si>
  <si>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</si>
  <si>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</si>
  <si>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</si>
  <si>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</si>
  <si>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</si>
  <si>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</si>
  <si>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</si>
  <si>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</si>
  <si>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</si>
  <si>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</si>
  <si>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</si>
  <si>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</si>
  <si>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</si>
  <si>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</si>
  <si>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</si>
  <si>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</si>
  <si>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</si>
  <si>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</si>
  <si>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</si>
  <si>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</si>
  <si>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</si>
  <si>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</si>
  <si>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</si>
  <si>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</si>
  <si>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</si>
  <si>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</si>
  <si>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</si>
  <si>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</si>
  <si>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</si>
  <si>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</si>
  <si>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</si>
  <si>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</si>
  <si>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</si>
  <si>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</si>
  <si>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</si>
  <si>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</si>
  <si>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</si>
  <si>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</si>
  <si>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</si>
  <si>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</si>
  <si>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</si>
  <si>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</si>
  <si>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</si>
  <si>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</si>
  <si>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</si>
  <si>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</si>
  <si>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</si>
  <si>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</si>
  <si>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</si>
  <si>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</si>
  <si>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</si>
  <si>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</si>
  <si>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</si>
  <si>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</si>
  <si>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</si>
  <si>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</si>
  <si>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</si>
  <si>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</si>
  <si>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</si>
  <si>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</si>
  <si>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</si>
  <si>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</si>
  <si>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</si>
  <si>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</si>
  <si>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</si>
  <si>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</si>
  <si>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</si>
  <si>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</si>
  <si>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</si>
  <si>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</si>
  <si>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</si>
  <si>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</si>
  <si>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</si>
  <si>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</si>
  <si>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</si>
  <si>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</si>
  <si>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</si>
  <si>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</si>
  <si>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</si>
  <si>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</si>
  <si>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</si>
  <si>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</si>
  <si>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</si>
  <si>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</si>
  <si>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</si>
  <si>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</si>
  <si>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</si>
  <si>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</si>
  <si>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</si>
  <si>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</si>
  <si>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</si>
  <si>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</si>
  <si>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</si>
  <si>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</si>
  <si>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</si>
  <si>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</si>
  <si>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</si>
  <si>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</si>
  <si>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</si>
  <si>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</si>
  <si>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</si>
  <si>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</si>
  <si>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</si>
  <si>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</si>
  <si>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</si>
  <si>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</si>
  <si>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</si>
  <si>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</si>
  <si>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</si>
  <si>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</si>
  <si>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</si>
  <si>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</si>
  <si>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</si>
  <si>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</si>
  <si>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</si>
  <si>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</si>
  <si>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</si>
  <si>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</si>
  <si>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</si>
  <si>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</si>
  <si>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</si>
  <si>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</si>
  <si>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</si>
  <si>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</si>
  <si>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</si>
  <si>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</si>
  <si>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</si>
  <si>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</si>
  <si>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</si>
  <si>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</si>
  <si>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</si>
  <si>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</si>
  <si>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</si>
  <si>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</si>
  <si>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</si>
  <si>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</si>
  <si>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</si>
  <si>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</si>
  <si>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</si>
  <si>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</si>
  <si>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</si>
  <si>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</si>
  <si>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</si>
  <si>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</si>
  <si>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</si>
  <si>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</si>
  <si>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</si>
  <si>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</si>
  <si>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</si>
  <si>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</si>
  <si>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</si>
  <si>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</si>
  <si>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</si>
  <si>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</si>
  <si>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</si>
  <si>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</si>
  <si>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</si>
  <si>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</si>
  <si>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</si>
  <si>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</si>
  <si>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</si>
  <si>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</si>
  <si>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</si>
  <si>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</si>
  <si>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</si>
  <si>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</si>
  <si>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</si>
  <si>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</si>
  <si>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</si>
  <si>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</si>
  <si>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</si>
  <si>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</si>
  <si>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</si>
  <si>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</si>
  <si>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</si>
  <si>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</si>
  <si>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</si>
  <si>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</si>
  <si>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</si>
  <si>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</si>
  <si>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</si>
  <si>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</si>
  <si>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</si>
  <si>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</si>
  <si>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</si>
  <si>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</si>
  <si>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</si>
  <si>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</si>
  <si>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</si>
  <si>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</si>
  <si>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</si>
  <si>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</si>
  <si>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</si>
  <si>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</si>
  <si>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</si>
  <si>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</si>
  <si>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</si>
  <si>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</si>
  <si>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</si>
  <si>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</si>
  <si>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</si>
  <si>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</si>
  <si>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</si>
  <si>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</si>
  <si>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</si>
  <si>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</si>
  <si>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</si>
  <si>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</si>
  <si>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</si>
  <si>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</si>
  <si>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</si>
  <si>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</si>
  <si>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</si>
  <si>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</si>
  <si>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</si>
  <si>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</si>
  <si>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</si>
  <si>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</si>
  <si>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</si>
  <si>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</si>
  <si>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</si>
  <si>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</si>
  <si>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</si>
  <si>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</si>
  <si>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</si>
  <si>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</si>
  <si>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</si>
  <si>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</si>
  <si>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</si>
  <si>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</si>
  <si>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</si>
  <si>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</si>
  <si>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</si>
  <si>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</si>
  <si>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</si>
  <si>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</si>
  <si>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</si>
  <si>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</si>
  <si>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</si>
  <si>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</si>
  <si>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</si>
  <si>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</si>
  <si>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</si>
  <si>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</si>
  <si>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</si>
  <si>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</si>
  <si>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</si>
  <si>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</si>
  <si>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</si>
  <si>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</si>
  <si>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</si>
  <si>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</si>
  <si>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</si>
  <si>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</si>
  <si>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</si>
  <si>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</si>
  <si>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</si>
  <si>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</si>
  <si>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</si>
  <si>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</si>
  <si>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</si>
  <si>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</si>
  <si>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</si>
  <si>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</si>
  <si>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</si>
  <si>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</si>
  <si>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</si>
  <si>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</si>
  <si>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</si>
  <si>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</si>
  <si>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</si>
  <si>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</si>
  <si>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</si>
  <si>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</si>
  <si>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</si>
  <si>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</si>
  <si>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</si>
  <si>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</si>
  <si>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</si>
  <si>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</si>
  <si>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</si>
  <si>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</si>
  <si>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</si>
  <si>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</si>
  <si>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</si>
  <si>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</si>
  <si>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</si>
  <si>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</si>
  <si>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</si>
  <si>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</si>
  <si>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</si>
  <si>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</si>
  <si>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</si>
  <si>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</si>
  <si>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</si>
  <si>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</si>
  <si>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</si>
  <si>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</si>
  <si>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</si>
  <si>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</si>
  <si>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</si>
  <si>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</si>
  <si>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</si>
  <si>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</si>
  <si>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</si>
  <si>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</si>
  <si>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</si>
  <si>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</si>
  <si>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</si>
  <si>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</si>
  <si>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</si>
  <si>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</si>
  <si>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</si>
  <si>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</si>
  <si>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</si>
  <si>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</si>
  <si>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</si>
  <si>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</si>
  <si>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</si>
  <si>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</si>
  <si>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</si>
  <si>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</si>
  <si>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</si>
  <si>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</si>
  <si>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</si>
  <si>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</si>
  <si>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</si>
  <si>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</si>
  <si>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</si>
  <si>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</si>
  <si>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</si>
  <si>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</si>
  <si>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</si>
  <si>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</si>
  <si>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</si>
  <si>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</si>
  <si>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</si>
  <si>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</si>
  <si>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</si>
  <si>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</si>
  <si>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</si>
  <si>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</si>
  <si>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</si>
  <si>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</si>
  <si>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</si>
  <si>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</si>
  <si>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</si>
  <si>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</si>
  <si>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</si>
  <si>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</si>
  <si>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</si>
  <si>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</si>
  <si>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</si>
  <si>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</si>
  <si>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</si>
  <si>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</si>
  <si>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</si>
  <si>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</si>
  <si>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</si>
  <si>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</si>
  <si>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</si>
  <si>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</si>
  <si>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</si>
  <si>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</si>
  <si>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</si>
  <si>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</si>
  <si>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</si>
  <si>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</si>
  <si>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</si>
  <si>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</si>
  <si>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</si>
  <si>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</si>
  <si>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</si>
  <si>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</si>
  <si>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</si>
  <si>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</si>
  <si>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</si>
  <si>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</si>
  <si>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</si>
  <si>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</si>
  <si>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</si>
  <si>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</si>
  <si>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</si>
  <si>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</si>
  <si>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</si>
  <si>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</si>
  <si>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</si>
  <si>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</si>
  <si>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</si>
  <si>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</si>
  <si>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</si>
  <si>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</si>
  <si>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Demax</t>
  </si>
  <si>
    <t xml:space="preserve">Заведующий отделения: Д.В. Карчевский </t>
  </si>
  <si>
    <t>Правый</t>
  </si>
  <si>
    <t>проходим, контуры ровные</t>
  </si>
  <si>
    <t>150 ml</t>
  </si>
  <si>
    <t>Грешневиков А.Н.</t>
  </si>
  <si>
    <t>19:55</t>
  </si>
  <si>
    <r>
      <t xml:space="preserve">стенозы проксимального сегмента 30%, стенозы среднего сегмента 60%. Антеградный кровоток  по ПНА TIMI III. </t>
    </r>
    <r>
      <rPr>
        <b/>
        <sz val="11"/>
        <color theme="1"/>
        <rFont val="Arial Narrow"/>
        <family val="2"/>
        <charset val="204"/>
      </rPr>
      <t>ИМА</t>
    </r>
    <r>
      <rPr>
        <sz val="11"/>
        <color theme="1"/>
        <rFont val="Arial Narrow"/>
        <family val="2"/>
        <charset val="204"/>
      </rPr>
      <t>: стенозы 30%.</t>
    </r>
  </si>
  <si>
    <t xml:space="preserve">представлен доминантной ВТК без значимых стенотических изменений.  Антеградный кровоток  TIMI  III.   </t>
  </si>
  <si>
    <t>Частично реканализованная хроническая окклюзия на уровне среднего сегмента с градацией антеградного кровотока  TIMI  1. Межсистемные коллатерали из ОА и СВ ПНА с ретроградным контрастированием ЗМЖВ и ЗБВ до зоны "креста" ПКА.</t>
  </si>
  <si>
    <t>200 ml</t>
  </si>
  <si>
    <t>Устье ПКА катетеризировано проводниковым катетером Launcher JR 4,0 6Fr. Предприняты множественные попытки проведения  коронарного проводника Fielder за зону окклюзии с поддержкой баллонного катетера Колибри 1.5-15. Попытки без успешны, провести проводник в истинный просвет не удалось. На контрольных съемках ангиографическая картина без отрицательной динамики, антеградный кровоток до TIMI I сохранён за счёт внутрисистемны коллатералей, межсистемные коллатерали определяются.  Ангиографический результат не достигнут. Пациент в стабильном состоянии переводится в ПРИТ для дальнейшего наблюдения и лечения.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</si>
  <si>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 2) Консервативная стратегия.</t>
    </r>
  </si>
  <si>
    <t>И/О старшей мед.сетры: А.М. Казанцева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</si>
</sst>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R28" sqref="R28:T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45070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0.53472222222222221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0.54166666666666663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23920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13406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405</v>
      </c>
      <c r="H16" s="168">
        <v>6324.62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12.016778</v>
      </c>
    </row>
    <row r="18" spans="1:8" ht="14.45" customHeight="1">
      <c r="A18" s="57" t="s">
        <v>188</v>
      </c>
      <c r="B18" s="87" t="s">
        <v>511</v>
      </c>
      <c r="D18" s="28" t="s">
        <v>210</v>
      </c>
      <c r="E18" s="28"/>
      <c r="F18" s="28"/>
      <c r="G18" s="85" t="s">
        <v>189</v>
      </c>
      <c r="H18" s="86" t="s">
        <v>403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512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516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518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508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M37" sqref="M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247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A16.12.028.017</v>
      </c>
      <c r="C8" s="232" t="s">
        <v>216</v>
      </c>
      <c r="D8" s="232"/>
      <c r="E8" s="232"/>
      <c r="F8" s="194"/>
      <c r="G8" s="119"/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0</v>
      </c>
      <c r="H11" s="39"/>
    </row>
    <row r="12" spans="1:8" ht="18.75">
      <c r="A12" s="75" t="s">
        <v>191</v>
      </c>
      <c r="B12" s="20">
        <f>КАГ!B8</f>
        <v>45070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0.54166666666666663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0.57638888888888895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3.4722222222222321E-2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Грешневиков А.Н.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23920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13406</v>
      </c>
      <c r="C19" s="69"/>
      <c r="D19" s="69"/>
      <c r="E19" s="69"/>
      <c r="F19" s="69"/>
      <c r="G19" s="169" t="s">
        <v>402</v>
      </c>
      <c r="H19" s="184" t="str">
        <f>КАГ!H15</f>
        <v>19:55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6324.62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12.016778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520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519</v>
      </c>
      <c r="C40" s="121"/>
      <c r="D40" s="237" t="s">
        <v>521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513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6" sqref="G3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45070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Грешневиков А.Н.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23920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A16.12.028.017</v>
      </c>
      <c r="B6" s="136" t="str">
        <f>ЧКВ!A6</f>
        <v>Попытка стентирования коронарных артерий</v>
      </c>
      <c r="C6" s="133" t="s">
        <v>10</v>
      </c>
      <c r="D6" s="104">
        <f>DATEDIF(D5,D10,"y")</f>
        <v>57</v>
      </c>
    </row>
    <row r="7" spans="1:4">
      <c r="A7" s="38"/>
      <c r="C7" s="102" t="s">
        <v>12</v>
      </c>
      <c r="D7" s="104">
        <f>КАГ!$B$14</f>
        <v>13406</v>
      </c>
    </row>
    <row r="8" spans="1:4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45070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509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378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510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Demax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2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3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>Euphora</v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4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>NC Accuforce</v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5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>NC Euphora</v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6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>Sapphire</v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7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>Sprinter Legend</v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8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>SubMarine Rapido, Invatec</v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9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>Колибри</v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11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>Nitrex 260</v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12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>RadiFocus</v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13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>BasixCOMPAK</v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14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>BasixTOUCH</v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15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>Dolphin</v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16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>Lepu Medical</v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17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>Perouse Medical FLAMINGO</v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18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>Oscor 7F</v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306</v>
      </c>
      <c r="C20" s="1" t="s">
        <v>509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19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>Demax</v>
      </c>
      <c r="W20" s="116" t="str">
        <f>IFERROR(INDEX(Расходка[Наименование расходного материала],MATCH(Расходка[№],Поиск_расходки[Индекс6],0)),"")</f>
        <v>Demax</v>
      </c>
      <c r="X20" s="116" t="str">
        <f>IFERROR(INDEX(Расходка[Наименование расходного материала],MATCH(Расходка[№],Поиск_расходки[Индекс7],0)),"")</f>
        <v>Demax</v>
      </c>
      <c r="Y20" s="116" t="str">
        <f>IFERROR(INDEX(Расходка[Наименование расходного материала],MATCH(Расходка[№],Поиск_расходки[Индекс8],0)),"")</f>
        <v>Demax</v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</v>
      </c>
      <c r="C21" t="s">
        <v>322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20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>Cougar LS Hydro-Track®</v>
      </c>
      <c r="W21" s="116" t="str">
        <f>IFERROR(INDEX(Расходка[Наименование расходного материала],MATCH(Расходка[№],Поиск_расходки[Индекс6],0)),"")</f>
        <v>Cougar LS Hydro-Track®</v>
      </c>
      <c r="X21" s="116" t="str">
        <f>IFERROR(INDEX(Расходка[Наименование расходного материала],MATCH(Расходка[№],Поиск_расходки[Индекс7],0)),"")</f>
        <v>Cougar LS Hydro-Track®</v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424</v>
      </c>
    </row>
    <row r="22" spans="1:35">
      <c r="A22">
        <v>21</v>
      </c>
      <c r="B22" t="s">
        <v>3</v>
      </c>
      <c r="C22" t="s">
        <v>343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21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>Cougar XT Hydro-Track®</v>
      </c>
      <c r="W22" s="116" t="str">
        <f>IFERROR(INDEX(Расходка[Наименование расходного материала],MATCH(Расходка[№],Поиск_расходки[Индекс6],0)),"")</f>
        <v>Cougar XT Hydro-Track®</v>
      </c>
      <c r="X22" s="116" t="str">
        <f>IFERROR(INDEX(Расходка[Наименование расходного материала],MATCH(Расходка[№],Поиск_расходки[Индекс7],0)),"")</f>
        <v>Cougar XT Hydro-Track®</v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425</v>
      </c>
    </row>
    <row r="23" spans="1:35">
      <c r="A23">
        <v>22</v>
      </c>
      <c r="B23" t="s">
        <v>3</v>
      </c>
      <c r="C23" t="s">
        <v>315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22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>Fielder</v>
      </c>
      <c r="W23" s="116" t="str">
        <f>IFERROR(INDEX(Расходка[Наименование расходного материала],MATCH(Расходка[№],Поиск_расходки[Индекс6],0)),"")</f>
        <v>Fielder</v>
      </c>
      <c r="X23" s="116" t="str">
        <f>IFERROR(INDEX(Расходка[Наименование расходного материала],MATCH(Расходка[№],Поиск_расходки[Индекс7],0)),"")</f>
        <v>Fielder</v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376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23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>Fielder XT-A</v>
      </c>
      <c r="W24" s="116" t="str">
        <f>IFERROR(INDEX(Расходка[Наименование расходного материала],MATCH(Расходка[№],Поиск_расходки[Индекс6],0)),"")</f>
        <v>Fielder XT-A</v>
      </c>
      <c r="X24" s="116" t="str">
        <f>IFERROR(INDEX(Расходка[Наименование расходного материала],MATCH(Расходка[№],Поиск_расходки[Индекс7],0)),"")</f>
        <v>Fielder XT-A</v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24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>Fielder XT-R</v>
      </c>
      <c r="W25" s="116" t="str">
        <f>IFERROR(INDEX(Расходка[Наименование расходного материала],MATCH(Расходка[№],Поиск_расходки[Индекс6],0)),"")</f>
        <v>Fielder XT-R</v>
      </c>
      <c r="X25" s="116" t="str">
        <f>IFERROR(INDEX(Расходка[Наименование расходного материала],MATCH(Расходка[№],Поиск_расходки[Индекс7],0)),"")</f>
        <v>Fielder XT-R</v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s="1" t="s">
        <v>360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25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>Gaia Second</v>
      </c>
      <c r="W26" s="116" t="str">
        <f>IFERROR(INDEX(Расходка[Наименование расходного материала],MATCH(Расходка[№],Поиск_расходки[Индекс6],0)),"")</f>
        <v>Gaia Second</v>
      </c>
      <c r="X26" s="116" t="str">
        <f>IFERROR(INDEX(Расходка[Наименование расходного материала],MATCH(Расходка[№],Поиск_расходки[Индекс7],0)),"")</f>
        <v>Gaia Second</v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s="1" t="s">
        <v>372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26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>Gaia Third</v>
      </c>
      <c r="W27" s="116" t="str">
        <f>IFERROR(INDEX(Расходка[Наименование расходного материала],MATCH(Расходка[№],Поиск_расходки[Индекс6],0)),"")</f>
        <v>Gaia Third</v>
      </c>
      <c r="X27" s="116" t="str">
        <f>IFERROR(INDEX(Расходка[Наименование расходного материала],MATCH(Расходка[№],Поиск_расходки[Индекс7],0)),"")</f>
        <v>Gaia Third</v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s="1" t="s">
        <v>323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27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>Intuition</v>
      </c>
      <c r="W28" s="116" t="str">
        <f>IFERROR(INDEX(Расходка[Наименование расходного материала],MATCH(Расходка[№],Поиск_расходки[Индекс6],0)),"")</f>
        <v>Intuition</v>
      </c>
      <c r="X28" s="116" t="str">
        <f>IFERROR(INDEX(Расходка[Наименование расходного материала],MATCH(Расходка[№],Поиск_расходки[Индекс7],0)),"")</f>
        <v>Intuition</v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319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28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>ProVia 3 Hydro-Track®</v>
      </c>
      <c r="W29" s="116" t="str">
        <f>IFERROR(INDEX(Расходка[Наименование расходного материала],MATCH(Расходка[№],Поиск_расходки[Индекс6],0)),"")</f>
        <v>ProVia 3 Hydro-Track®</v>
      </c>
      <c r="X29" s="116" t="str">
        <f>IFERROR(INDEX(Расходка[Наименование расходного материала],MATCH(Расходка[№],Поиск_расходки[Индекс7],0)),"")</f>
        <v>ProVia 3 Hydro-Track®</v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t="s">
        <v>320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29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>ProVia 6 Hydro-Track®</v>
      </c>
      <c r="W30" s="116" t="str">
        <f>IFERROR(INDEX(Расходка[Наименование расходного материала],MATCH(Расходка[№],Поиск_расходки[Индекс6],0)),"")</f>
        <v>ProVia 6 Hydro-Track®</v>
      </c>
      <c r="X30" s="116" t="str">
        <f>IFERROR(INDEX(Расходка[Наименование расходного материала],MATCH(Расходка[№],Поиск_расходки[Индекс7],0)),"")</f>
        <v>ProVia 6 Hydro-Track®</v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t="s">
        <v>321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30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>ProVia 9 Hydro-Track®</v>
      </c>
      <c r="W31" s="116" t="str">
        <f>IFERROR(INDEX(Расходка[Наименование расходного материала],MATCH(Расходка[№],Поиск_расходки[Индекс6],0)),"")</f>
        <v>ProVia 9 Hydro-Track®</v>
      </c>
      <c r="X31" s="116" t="str">
        <f>IFERROR(INDEX(Расходка[Наименование расходного материала],MATCH(Расходка[№],Поиск_расходки[Индекс7],0)),"")</f>
        <v>ProVia 9 Hydro-Track®</v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t="s">
        <v>317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31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>Rinato</v>
      </c>
      <c r="W32" s="116" t="str">
        <f>IFERROR(INDEX(Расходка[Наименование расходного материала],MATCH(Расходка[№],Поиск_расходки[Индекс6],0)),"")</f>
        <v>Rinato</v>
      </c>
      <c r="X32" s="116" t="str">
        <f>IFERROR(INDEX(Расходка[Наименование расходного материала],MATCH(Расходка[№],Поиск_расходки[Индекс7],0)),"")</f>
        <v>Rinato</v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s="1" t="s">
        <v>354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32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>Runthrough NS (Floppy)</v>
      </c>
      <c r="W33" s="116" t="str">
        <f>IFERROR(INDEX(Расходка[Наименование расходного материала],MATCH(Расходка[№],Поиск_расходки[Индекс6],0)),"")</f>
        <v>Runthrough NS (Floppy)</v>
      </c>
      <c r="X33" s="116" t="str">
        <f>IFERROR(INDEX(Расходка[Наименование расходного материала],MATCH(Расходка[№],Поиск_расходки[Индекс7],0)),"")</f>
        <v>Runthrough NS (Floppy)</v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s="1" t="s">
        <v>362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33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>Runthrough NS Hypercoat</v>
      </c>
      <c r="W34" s="116" t="str">
        <f>IFERROR(INDEX(Расходка[Наименование расходного материала],MATCH(Расходка[№],Поиск_расходки[Индекс6],0)),"")</f>
        <v>Runthrough NS Hypercoat</v>
      </c>
      <c r="X34" s="116" t="str">
        <f>IFERROR(INDEX(Расходка[Наименование расходного материала],MATCH(Расходка[№],Поиск_расходки[Индекс7],0)),"")</f>
        <v>Runthrough NS Hypercoat</v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s="1" t="s">
        <v>361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34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>Runthrough NS Intermediate</v>
      </c>
      <c r="W35" s="116" t="str">
        <f>IFERROR(INDEX(Расходка[Наименование расходного материала],MATCH(Расходка[№],Поиск_расходки[Индекс6],0)),"")</f>
        <v>Runthrough NS Intermediate</v>
      </c>
      <c r="X35" s="116" t="str">
        <f>IFERROR(INDEX(Расходка[Наименование расходного материала],MATCH(Расходка[№],Поиск_расходки[Индекс7],0)),"")</f>
        <v>Runthrough NS Intermediate</v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35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>Sion</v>
      </c>
      <c r="W36" s="116" t="str">
        <f>IFERROR(INDEX(Расходка[Наименование расходного материала],MATCH(Расходка[№],Поиск_расходки[Индекс6],0)),"")</f>
        <v>Sion</v>
      </c>
      <c r="X36" s="116" t="str">
        <f>IFERROR(INDEX(Расходка[Наименование расходного материала],MATCH(Расходка[№],Поиск_расходки[Индекс7],0)),"")</f>
        <v>Sion</v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36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>Sion Black</v>
      </c>
      <c r="W37" s="116" t="str">
        <f>IFERROR(INDEX(Расходка[Наименование расходного материала],MATCH(Расходка[№],Поиск_расходки[Индекс6],0)),"")</f>
        <v>Sion Black</v>
      </c>
      <c r="X37" s="116" t="str">
        <f>IFERROR(INDEX(Расходка[Наименование расходного материала],MATCH(Расходка[№],Поиск_расходки[Индекс7],0)),"")</f>
        <v>Sion Black</v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375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37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>Sion Blue</v>
      </c>
      <c r="W38" s="116" t="str">
        <f>IFERROR(INDEX(Расходка[Наименование расходного материала],MATCH(Расходка[№],Поиск_расходки[Индекс6],0)),"")</f>
        <v>Sion Blue</v>
      </c>
      <c r="X38" s="116" t="str">
        <f>IFERROR(INDEX(Расходка[Наименование расходного материала],MATCH(Расходка[№],Поиск_расходки[Индекс7],0)),"")</f>
        <v>Sion Blue</v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t="s">
        <v>318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38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>Thunder</v>
      </c>
      <c r="W39" s="116" t="str">
        <f>IFERROR(INDEX(Расходка[Наименование расходного материала],MATCH(Расходка[№],Поиск_расходки[Индекс6],0)),"")</f>
        <v>Thunder</v>
      </c>
      <c r="X39" s="116" t="str">
        <f>IFERROR(INDEX(Расходка[Наименование расходного материала],MATCH(Расходка[№],Поиск_расходки[Индекс7],0)),"")</f>
        <v>Thunder</v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363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39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>Whisper MS</v>
      </c>
      <c r="W40" s="116" t="str">
        <f>IFERROR(INDEX(Расходка[Наименование расходного материала],MATCH(Расходка[№],Поиск_расходки[Индекс6],0)),"")</f>
        <v>Whisper MS</v>
      </c>
      <c r="X40" s="116" t="str">
        <f>IFERROR(INDEX(Расходка[Наименование расходного материала],MATCH(Расходка[№],Поиск_расходки[Индекс7],0)),"")</f>
        <v>Whisper MS</v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364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40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>Winn 200T</v>
      </c>
      <c r="W41" s="116" t="str">
        <f>IFERROR(INDEX(Расходка[Наименование расходного материала],MATCH(Расходка[№],Поиск_расходки[Индекс6],0)),"")</f>
        <v>Winn 200T</v>
      </c>
      <c r="X41" s="116" t="str">
        <f>IFERROR(INDEX(Расходка[Наименование расходного материала],MATCH(Расходка[№],Поиск_расходки[Индекс7],0)),"")</f>
        <v>Winn 200T</v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t="s">
        <v>347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41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42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3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414</v>
      </c>
    </row>
    <row r="44" spans="1:33">
      <c r="A44">
        <v>43</v>
      </c>
      <c r="B44" t="s">
        <v>6</v>
      </c>
      <c r="C44" s="1" t="s">
        <v>278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43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>BMS, Integtity</v>
      </c>
      <c r="W44" s="116" t="str">
        <f>IFERROR(INDEX(Расходка[Наименование расходного материала],MATCH(Расходка[№],Поиск_расходки[Индекс6],0)),"")</f>
        <v>BMS, Integtity</v>
      </c>
      <c r="X44" s="116" t="str">
        <f>IFERROR(INDEX(Расходка[Наименование расходного материала],MATCH(Расходка[№],Поиск_расходки[Индекс7],0)),"")</f>
        <v>BMS, Integtity</v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442</v>
      </c>
    </row>
    <row r="45" spans="1:33">
      <c r="A45">
        <v>44</v>
      </c>
      <c r="B45" t="s">
        <v>6</v>
      </c>
      <c r="C45" s="161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44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>DES, Calipso</v>
      </c>
      <c r="W45" s="116" t="str">
        <f>IFERROR(INDEX(Расходка[Наименование расходного материала],MATCH(Расходка[№],Поиск_расходки[Индекс6],0)),"")</f>
        <v>DES, Calipso</v>
      </c>
      <c r="X45" s="116" t="str">
        <f>IFERROR(INDEX(Расходка[Наименование расходного материала],MATCH(Расходка[№],Поиск_расходки[Индекс7],0)),"")</f>
        <v>DES, Calipso</v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443</v>
      </c>
    </row>
    <row r="46" spans="1:33">
      <c r="A46">
        <v>45</v>
      </c>
      <c r="B46" t="s">
        <v>6</v>
      </c>
      <c r="C46" s="161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45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>DES, NanoMed</v>
      </c>
      <c r="W46" s="116" t="str">
        <f>IFERROR(INDEX(Расходка[Наименование расходного материала],MATCH(Расходка[№],Поиск_расходки[Индекс6],0)),"")</f>
        <v>DES, NanoMed</v>
      </c>
      <c r="X46" s="116" t="str">
        <f>IFERROR(INDEX(Расходка[Наименование расходного материала],MATCH(Расходка[№],Поиск_расходки[Индекс7],0)),"")</f>
        <v>DES, NanoMed</v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444</v>
      </c>
    </row>
    <row r="47" spans="1:33">
      <c r="A47">
        <v>46</v>
      </c>
      <c r="B47" t="s">
        <v>6</v>
      </c>
      <c r="C47" s="132" t="s">
        <v>324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46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>DES, Resolute Integtity</v>
      </c>
      <c r="W47" s="116" t="str">
        <f>IFERROR(INDEX(Расходка[Наименование расходного материала],MATCH(Расходка[№],Поиск_расходки[Индекс6],0)),"")</f>
        <v>DES, Resolute Integtity</v>
      </c>
      <c r="X47" s="116" t="str">
        <f>IFERROR(INDEX(Расходка[Наименование расходного материала],MATCH(Расходка[№],Поиск_расходки[Индекс7],0)),"")</f>
        <v>DES, Resolute Integtity</v>
      </c>
      <c r="Y47" s="116" t="str">
        <f>IFERROR(INDEX(Расходка[Наименование расходного материала],MATCH(Расходка[№],Поиск_расходки[Индекс8],0)),"")</f>
        <v>DES, Resolute Integtity</v>
      </c>
      <c r="Z47" s="116" t="str">
        <f>IFERROR(INDEX(Расходка[Наименование расходного материала],MATCH(Расходка[№],Поиск_расходки[Индекс9],0)),"")</f>
        <v>DES, Resolute Integtity</v>
      </c>
      <c r="AA47" s="116" t="str">
        <f>IFERROR(INDEX(Расходка[Наименование расходного материала],MATCH(Расходка[№],Поиск_расходки[Индекс10],0)),"")</f>
        <v>DES, Resolute Integtity</v>
      </c>
      <c r="AB47" s="116" t="str">
        <f>IFERROR(INDEX(Расходка[Наименование расходного материала],MATCH(Расходка[№],Поиск_расходки[Индекс11],0)),"")</f>
        <v>DES, Resolute Integtity</v>
      </c>
      <c r="AC47" s="116" t="str">
        <f>IFERROR(INDEX(Расходка[Наименование расходного материала],MATCH(Расходка[№],Поиск_расходки[Индекс12],0)),"")</f>
        <v>DES, Resolute Integtity</v>
      </c>
      <c r="AD47" s="116" t="str">
        <f>IFERROR(INDEX(Расходка[Наименование расходного материала],MATCH(Расходка[№],Поиск_расходки[Индекс13],0)),"")</f>
        <v>DES, Resolute Integtity</v>
      </c>
      <c r="AF47" s="4" t="s">
        <v>6</v>
      </c>
      <c r="AG47" s="4" t="s">
        <v>445</v>
      </c>
    </row>
    <row r="48" spans="1:33">
      <c r="A48">
        <v>47</v>
      </c>
      <c r="B48" t="s">
        <v>6</v>
      </c>
      <c r="C48" t="s">
        <v>358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47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>DES, Yukon Chrome PC</v>
      </c>
      <c r="W48" s="116" t="str">
        <f>IFERROR(INDEX(Расходка[Наименование расходного материала],MATCH(Расходка[№],Поиск_расходки[Индекс6],0)),"")</f>
        <v>DES, Yukon Chrome PC</v>
      </c>
      <c r="X48" s="116" t="str">
        <f>IFERROR(INDEX(Расходка[Наименование расходного материала],MATCH(Расходка[№],Поиск_расходки[Индекс7],0)),"")</f>
        <v>DES, Yukon Chrome PC</v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446</v>
      </c>
    </row>
    <row r="49" spans="1:33">
      <c r="A49">
        <v>48</v>
      </c>
      <c r="B49" t="s">
        <v>6</v>
      </c>
      <c r="C49" s="165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48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>DES, Firehawk</v>
      </c>
      <c r="W49" s="116" t="str">
        <f>IFERROR(INDEX(Расходка[Наименование расходного материала],MATCH(Расходка[№],Поиск_расходки[Индекс6],0)),"")</f>
        <v>DES, Firehawk</v>
      </c>
      <c r="X49" s="116" t="str">
        <f>IFERROR(INDEX(Расходка[Наименование расходного материала],MATCH(Расходка[№],Поиск_расходки[Индекс7],0)),"")</f>
        <v>DES, Firehawk</v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49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>DES, Resolute Onyx</v>
      </c>
      <c r="W50" s="116" t="str">
        <f>IFERROR(INDEX(Расходка[Наименование расходного материала],MATCH(Расходка[№],Поиск_расходки[Индекс6],0)),"")</f>
        <v>DES, Resolute Onyx</v>
      </c>
      <c r="X50" s="116" t="str">
        <f>IFERROR(INDEX(Расходка[Наименование расходного материала],MATCH(Расходка[№],Поиск_расходки[Индекс7],0)),"")</f>
        <v>DES, Resolute Onyx</v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448</v>
      </c>
    </row>
    <row r="51" spans="1:33">
      <c r="A51">
        <v>50</v>
      </c>
      <c r="B51" t="s">
        <v>95</v>
      </c>
      <c r="C51" s="1" t="s">
        <v>325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50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>Guidezilla™ II 6F</v>
      </c>
      <c r="W51" s="116" t="str">
        <f>IFERROR(INDEX(Расходка[Наименование расходного материала],MATCH(Расходка[№],Поиск_расходки[Индекс6],0)),"")</f>
        <v>Guidezilla™ II 6F</v>
      </c>
      <c r="X51" s="116" t="str">
        <f>IFERROR(INDEX(Расходка[Наименование расходного материала],MATCH(Расходка[№],Поиск_расходки[Индекс7],0)),"")</f>
        <v>Guidezilla™ II 6F</v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449</v>
      </c>
    </row>
    <row r="52" spans="1:33">
      <c r="A52">
        <v>51</v>
      </c>
      <c r="B52" t="s">
        <v>95</v>
      </c>
      <c r="C52" s="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51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>Telescope ™ II 6F</v>
      </c>
      <c r="W52" s="116" t="str">
        <f>IFERROR(INDEX(Расходка[Наименование расходного материала],MATCH(Расходка[№],Поиск_расходки[Индекс6],0)),"")</f>
        <v>Telescope ™ II 6F</v>
      </c>
      <c r="X52" s="116" t="str">
        <f>IFERROR(INDEX(Расходка[Наименование расходного материала],MATCH(Расходка[№],Поиск_расходки[Индекс7],0)),"")</f>
        <v>Telescope ™ II 6F</v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450</v>
      </c>
    </row>
    <row r="53" spans="1:33">
      <c r="A53">
        <v>52</v>
      </c>
      <c r="B53" t="s">
        <v>4</v>
      </c>
      <c r="C53" t="s">
        <v>351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52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>Launcher 6F AL 1</v>
      </c>
      <c r="W53" s="116" t="str">
        <f>IFERROR(INDEX(Расходка[Наименование расходного материала],MATCH(Расходка[№],Поиск_расходки[Индекс6],0)),"")</f>
        <v>Launcher 6F AL 1</v>
      </c>
      <c r="X53" s="116" t="str">
        <f>IFERROR(INDEX(Расходка[Наименование расходного материала],MATCH(Расходка[№],Поиск_расходки[Индекс7],0)),"")</f>
        <v>Launcher 6F AL 1</v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451</v>
      </c>
    </row>
    <row r="54" spans="1:33">
      <c r="A54">
        <v>53</v>
      </c>
      <c r="B54" t="s">
        <v>4</v>
      </c>
      <c r="C54" t="s">
        <v>352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53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>Launcher 6F AL 2</v>
      </c>
      <c r="W54" s="116" t="str">
        <f>IFERROR(INDEX(Расходка[Наименование расходного материала],MATCH(Расходка[№],Поиск_расходки[Индекс6],0)),"")</f>
        <v>Launcher 6F AL 2</v>
      </c>
      <c r="X54" s="116" t="str">
        <f>IFERROR(INDEX(Расходка[Наименование расходного материала],MATCH(Расходка[№],Поиск_расходки[Индекс7],0)),"")</f>
        <v>Launcher 6F AL 2</v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452</v>
      </c>
    </row>
    <row r="55" spans="1:33">
      <c r="A55">
        <v>54</v>
      </c>
      <c r="B55" t="s">
        <v>4</v>
      </c>
      <c r="C55" t="s">
        <v>326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54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>Launcher 6F EBU 3.5</v>
      </c>
      <c r="W55" s="116" t="str">
        <f>IFERROR(INDEX(Расходка[Наименование расходного материала],MATCH(Расходка[№],Поиск_расходки[Индекс6],0)),"")</f>
        <v>Launcher 6F EBU 3.5</v>
      </c>
      <c r="X55" s="116" t="str">
        <f>IFERROR(INDEX(Расходка[Наименование расходного материала],MATCH(Расходка[№],Поиск_расходки[Индекс7],0)),"")</f>
        <v>Launcher 6F EBU 3.5</v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453</v>
      </c>
    </row>
    <row r="56" spans="1:33">
      <c r="A56">
        <v>55</v>
      </c>
      <c r="B56" t="s">
        <v>4</v>
      </c>
      <c r="C56" t="s">
        <v>327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55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>Launcher 6F EBU 4.0</v>
      </c>
      <c r="W56" s="116" t="str">
        <f>IFERROR(INDEX(Расходка[Наименование расходного материала],MATCH(Расходка[№],Поиск_расходки[Индекс6],0)),"")</f>
        <v>Launcher 6F EBU 4.0</v>
      </c>
      <c r="X56" s="116" t="str">
        <f>IFERROR(INDEX(Расходка[Наименование расходного материала],MATCH(Расходка[№],Поиск_расходки[Индекс7],0)),"")</f>
        <v>Launcher 6F EBU 4.0</v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454</v>
      </c>
    </row>
    <row r="57" spans="1:33">
      <c r="A57">
        <v>56</v>
      </c>
      <c r="B57" t="s">
        <v>4</v>
      </c>
      <c r="C57" t="s">
        <v>328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56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>Launcher 6F JL 3.5</v>
      </c>
      <c r="W57" s="116" t="str">
        <f>IFERROR(INDEX(Расходка[Наименование расходного материала],MATCH(Расходка[№],Поиск_расходки[Индекс6],0)),"")</f>
        <v>Launcher 6F JL 3.5</v>
      </c>
      <c r="X57" s="116" t="str">
        <f>IFERROR(INDEX(Расходка[Наименование расходного материала],MATCH(Расходка[№],Поиск_расходки[Индекс7],0)),"")</f>
        <v>Launcher 6F JL 3.5</v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455</v>
      </c>
    </row>
    <row r="58" spans="1:33">
      <c r="A58">
        <v>57</v>
      </c>
      <c r="B58" t="s">
        <v>4</v>
      </c>
      <c r="C58" t="s">
        <v>329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57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>Launcher 6F JL 4.0</v>
      </c>
      <c r="W58" s="116" t="str">
        <f>IFERROR(INDEX(Расходка[Наименование расходного материала],MATCH(Расходка[№],Поиск_расходки[Индекс6],0)),"")</f>
        <v>Launcher 6F JL 4.0</v>
      </c>
      <c r="X58" s="116" t="str">
        <f>IFERROR(INDEX(Расходка[Наименование расходного материала],MATCH(Расходка[№],Поиск_расходки[Индекс7],0)),"")</f>
        <v>Launcher 6F JL 4.0</v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335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58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>Launcher 6F JL 4.5</v>
      </c>
      <c r="W59" s="116" t="str">
        <f>IFERROR(INDEX(Расходка[Наименование расходного материала],MATCH(Расходка[№],Поиск_расходки[Индекс6],0)),"")</f>
        <v>Launcher 6F JL 4.5</v>
      </c>
      <c r="X59" s="116" t="str">
        <f>IFERROR(INDEX(Расходка[Наименование расходного материала],MATCH(Расходка[№],Поиск_расходки[Индекс7],0)),"")</f>
        <v>Launcher 6F JL 4.5</v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330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59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>Launcher 6F JR 3.5</v>
      </c>
      <c r="W60" s="116" t="str">
        <f>IFERROR(INDEX(Расходка[Наименование расходного материала],MATCH(Расходка[№],Поиск_расходки[Индекс6],0)),"")</f>
        <v>Launcher 6F JR 3.5</v>
      </c>
      <c r="X60" s="116" t="str">
        <f>IFERROR(INDEX(Расходка[Наименование расходного материала],MATCH(Расходка[№],Поиск_расходки[Индекс7],0)),"")</f>
        <v>Launcher 6F JR 3.5</v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331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60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>Launcher 6F JR 4.0</v>
      </c>
      <c r="W61" s="116" t="str">
        <f>IFERROR(INDEX(Расходка[Наименование расходного материала],MATCH(Расходка[№],Поиск_расходки[Индекс6],0)),"")</f>
        <v>Launcher 6F JR 4.0</v>
      </c>
      <c r="X61" s="116" t="str">
        <f>IFERROR(INDEX(Расходка[Наименование расходного материала],MATCH(Расходка[№],Поиск_расходки[Индекс7],0)),"")</f>
        <v>Launcher 6F JR 4.0</v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341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61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>Launcher 7F JL 3.5</v>
      </c>
      <c r="W62" s="116" t="str">
        <f>IFERROR(INDEX(Расходка[Наименование расходного материала],MATCH(Расходка[№],Поиск_расходки[Индекс6],0)),"")</f>
        <v>Launcher 7F JL 3.5</v>
      </c>
      <c r="X62" s="116" t="str">
        <f>IFERROR(INDEX(Расходка[Наименование расходного материала],MATCH(Расходка[№],Поиск_расходки[Индекс7],0)),"")</f>
        <v>Launcher 7F JL 3.5</v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340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62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>Launcher 7F JL 4.0</v>
      </c>
      <c r="W63" s="116" t="str">
        <f>IFERROR(INDEX(Расходка[Наименование расходного материала],MATCH(Расходка[№],Поиск_расходки[Индекс6],0)),"")</f>
        <v>Launcher 7F JL 4.0</v>
      </c>
      <c r="X63" s="116" t="str">
        <f>IFERROR(INDEX(Расходка[Наименование расходного материала],MATCH(Расходка[№],Поиск_расходки[Индекс7],0)),"")</f>
        <v>Launcher 7F JL 4.0</v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460</v>
      </c>
    </row>
    <row r="64" spans="1:33">
      <c r="A64">
        <v>63</v>
      </c>
      <c r="B64" t="s">
        <v>301</v>
      </c>
      <c r="C64" s="1" t="s">
        <v>332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63</v>
      </c>
      <c r="J64" s="117">
        <f>IF(ISNUMBER(SEARCH('Карта учёта'!$B$18,Расходка[Наименование расходного материала])),MAX($J$1:J63)+1,0)</f>
        <v>63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>Angio-Seal™ VIP</v>
      </c>
      <c r="W64" s="116" t="str">
        <f>IFERROR(INDEX(Расходка[Наименование расходного материала],MATCH(Расходка[№],Поиск_расходки[Индекс6],0)),"")</f>
        <v>Angio-Seal™ VIP</v>
      </c>
      <c r="X64" s="116" t="str">
        <f>IFERROR(INDEX(Расходка[Наименование расходного материала],MATCH(Расходка[№],Поиск_расходки[Индекс7],0)),"")</f>
        <v>Angio-Seal™ VIP</v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461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462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463</v>
      </c>
    </row>
    <row r="67" spans="1:33">
      <c r="AF67" s="4" t="s">
        <v>6</v>
      </c>
      <c r="AG67" s="4" t="s">
        <v>464</v>
      </c>
    </row>
    <row r="68" spans="1:33">
      <c r="AF68" s="4" t="s">
        <v>6</v>
      </c>
      <c r="AG68" s="4" t="s">
        <v>465</v>
      </c>
    </row>
    <row r="69" spans="1:33">
      <c r="AF69" s="4" t="s">
        <v>6</v>
      </c>
      <c r="AG69" s="4" t="s">
        <v>466</v>
      </c>
    </row>
    <row r="70" spans="1:33">
      <c r="AF70" s="4" t="s">
        <v>6</v>
      </c>
      <c r="AG70" s="4" t="s">
        <v>467</v>
      </c>
    </row>
    <row r="71" spans="1:33">
      <c r="AF71" s="4" t="s">
        <v>6</v>
      </c>
      <c r="AG71" s="4" t="s">
        <v>422</v>
      </c>
    </row>
    <row r="72" spans="1:33">
      <c r="AF72" s="4" t="s">
        <v>6</v>
      </c>
      <c r="AG72" s="4" t="s">
        <v>468</v>
      </c>
    </row>
    <row r="73" spans="1:33">
      <c r="AF73" s="4" t="s">
        <v>6</v>
      </c>
      <c r="AG73" s="4" t="s">
        <v>423</v>
      </c>
    </row>
    <row r="74" spans="1:33">
      <c r="AF74" s="4" t="s">
        <v>6</v>
      </c>
      <c r="AG74" s="4" t="s">
        <v>469</v>
      </c>
    </row>
    <row r="75" spans="1:33">
      <c r="AF75" s="4" t="s">
        <v>6</v>
      </c>
      <c r="AG75" s="4" t="s">
        <v>470</v>
      </c>
    </row>
    <row r="76" spans="1:33">
      <c r="AF76" s="4" t="s">
        <v>6</v>
      </c>
      <c r="AG76" s="4" t="s">
        <v>471</v>
      </c>
    </row>
    <row r="77" spans="1:33">
      <c r="AF77" s="4" t="s">
        <v>6</v>
      </c>
      <c r="AG77" s="4" t="s">
        <v>472</v>
      </c>
    </row>
    <row r="78" spans="1:33"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2023-05-24T11:08:54Z</cp:lastPrinted>
  <dcterms:created xsi:type="dcterms:W3CDTF">2015-06-05T18:19:34Z</dcterms:created>
  <dcterms:modified xsi:type="dcterms:W3CDTF">2023-05-24T11:08:57Z</dcterms:modified>
</cp:coreProperties>
</file>