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E64" i="1" s="1"/>
  <c r="R61" i="1" s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S58" i="1"/>
  <c r="AB38" i="1"/>
  <c r="AB41" i="1"/>
  <c r="AB39" i="1"/>
  <c r="S54" i="1"/>
  <c r="S52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65" i="1" s="1"/>
  <c r="T64" i="1"/>
  <c r="T35" i="1"/>
  <c r="T45" i="1"/>
  <c r="T9" i="1"/>
  <c r="T43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4" i="1" l="1"/>
  <c r="T49" i="1"/>
  <c r="T55" i="1"/>
  <c r="T22" i="1"/>
  <c r="T29" i="1"/>
  <c r="T10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<sst xmlns="http://schemas.openxmlformats.org/spreadsheetml/2006/main" count="862" uniqueCount="526">
  <si>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</si>
  <si>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</si>
  <si>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</si>
  <si>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</si>
  <si>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</si>
  <si>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</si>
  <si>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</si>
  <si>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</si>
  <si>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</si>
  <si>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</si>
  <si>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</si>
  <si>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</si>
  <si>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</si>
  <si>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</si>
  <si>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</si>
  <si>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</si>
  <si>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</si>
  <si>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</si>
  <si>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</si>
  <si>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</si>
  <si>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</si>
  <si>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</si>
  <si>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</si>
  <si>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</si>
  <si>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</si>
  <si>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</si>
  <si>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</si>
  <si>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</si>
  <si>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</si>
  <si>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</si>
  <si>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</si>
  <si>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</si>
  <si>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</si>
  <si>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</si>
  <si>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</si>
  <si>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</si>
  <si>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</si>
  <si>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</si>
  <si>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</si>
  <si>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</si>
  <si>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</si>
  <si>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</si>
  <si>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</si>
  <si>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</si>
  <si>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</si>
  <si>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</si>
  <si>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</si>
  <si>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</si>
  <si>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</si>
  <si>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</si>
  <si>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</si>
  <si>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</si>
  <si>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</si>
  <si>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</si>
  <si>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</si>
  <si>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</si>
  <si>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</si>
  <si>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</si>
  <si>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</si>
  <si>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</si>
  <si>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</si>
  <si>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</si>
  <si>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</si>
  <si>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</si>
  <si>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</si>
  <si>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</si>
  <si>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</si>
  <si>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</si>
  <si>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</si>
  <si>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</si>
  <si>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</si>
  <si>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</si>
  <si>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</si>
  <si>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</si>
  <si>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</si>
  <si>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</si>
  <si>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</si>
  <si>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</si>
  <si>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</si>
  <si>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</si>
  <si>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</si>
  <si>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</si>
  <si>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</si>
  <si>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</si>
  <si>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</si>
  <si>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</si>
  <si>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</si>
  <si>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</si>
  <si>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</si>
  <si>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</si>
  <si>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</si>
  <si>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</si>
  <si>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</si>
  <si>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</si>
  <si>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</si>
  <si>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</si>
  <si>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</si>
  <si>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</si>
  <si>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</si>
  <si>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</si>
  <si>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</si>
  <si>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</si>
  <si>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</si>
  <si>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</si>
  <si>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</si>
  <si>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</si>
  <si>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</si>
  <si>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</si>
  <si>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</si>
  <si>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</si>
  <si>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</si>
  <si>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</si>
  <si>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</si>
  <si>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</si>
  <si>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</si>
  <si>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</si>
  <si>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</si>
  <si>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</si>
  <si>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</si>
  <si>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</si>
  <si>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</si>
  <si>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</si>
  <si>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</si>
  <si>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</si>
  <si>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</si>
  <si>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</si>
  <si>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</si>
  <si>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</si>
  <si>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</si>
  <si>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</si>
  <si>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</si>
  <si>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</si>
  <si>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</si>
  <si>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</si>
  <si>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</si>
  <si>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</si>
  <si>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</si>
  <si>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</si>
  <si>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</si>
  <si>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</si>
  <si>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</si>
  <si>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</si>
  <si>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</si>
  <si>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</si>
  <si>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</si>
  <si>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</si>
  <si>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</si>
  <si>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</si>
  <si>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</si>
  <si>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</si>
  <si>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</si>
  <si>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</si>
  <si>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</si>
  <si>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</si>
  <si>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</si>
  <si>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</si>
  <si>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</si>
  <si>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</si>
  <si>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</si>
  <si>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</si>
  <si>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</si>
  <si>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</si>
  <si>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</si>
  <si>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</si>
  <si>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</si>
  <si>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</si>
  <si>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</si>
  <si>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</si>
  <si>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</si>
  <si>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</si>
  <si>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</si>
  <si>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</si>
  <si>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</si>
  <si>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</si>
  <si>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</si>
  <si>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</si>
  <si>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</si>
  <si>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</si>
  <si>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</si>
  <si>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</si>
  <si>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</si>
  <si>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</si>
  <si>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</si>
  <si>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</si>
  <si>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</si>
  <si>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</si>
  <si>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</si>
  <si>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</si>
  <si>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</si>
  <si>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</si>
  <si>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</si>
  <si>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</si>
  <si>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</si>
  <si>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</si>
  <si>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</si>
  <si>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</si>
  <si>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</si>
  <si>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</si>
  <si>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</si>
  <si>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</si>
  <si>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</si>
  <si>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</si>
  <si>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</si>
  <si>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</si>
  <si>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</si>
  <si>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</si>
  <si>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</si>
  <si>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</si>
  <si>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</si>
  <si>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</si>
  <si>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</si>
  <si>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</si>
  <si>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</si>
  <si>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</si>
  <si>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</si>
  <si>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</si>
  <si>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</si>
  <si>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</si>
  <si>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</si>
  <si>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</si>
  <si>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</si>
  <si>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</si>
  <si>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</si>
  <si>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</si>
  <si>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</si>
  <si>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</si>
  <si>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</si>
  <si>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</si>
  <si>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</si>
  <si>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</si>
  <si>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</si>
  <si>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</si>
  <si>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</si>
  <si>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</si>
  <si>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</si>
  <si>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</si>
  <si>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</si>
  <si>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</si>
  <si>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</si>
  <si>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</si>
  <si>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</si>
  <si>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</si>
  <si>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</si>
  <si>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</si>
  <si>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</si>
  <si>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</si>
  <si>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</si>
  <si>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</si>
  <si>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</si>
  <si>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</si>
  <si>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</si>
  <si>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</si>
  <si>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</si>
  <si>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</si>
  <si>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</si>
  <si>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</si>
  <si>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</si>
  <si>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</si>
  <si>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</si>
  <si>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</si>
  <si>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</si>
  <si>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</si>
  <si>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</si>
  <si>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</si>
  <si>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</si>
  <si>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</si>
  <si>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</si>
  <si>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</si>
  <si>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</si>
  <si>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</si>
  <si>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</si>
  <si>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</si>
  <si>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</si>
  <si>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</si>
  <si>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</si>
  <si>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</si>
  <si>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</si>
  <si>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</si>
  <si>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</si>
  <si>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</si>
  <si>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</si>
  <si>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</si>
  <si>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</si>
  <si>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</si>
  <si>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</si>
  <si>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</si>
  <si>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</si>
  <si>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</si>
  <si>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</si>
  <si>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</si>
  <si>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</si>
  <si>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</si>
  <si>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</si>
  <si>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</si>
  <si>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</si>
  <si>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</si>
  <si>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</si>
  <si>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</si>
  <si>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</si>
  <si>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</si>
  <si>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</si>
  <si>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</si>
  <si>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</si>
  <si>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</si>
  <si>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</si>
  <si>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</si>
  <si>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</si>
  <si>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</si>
  <si>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</si>
  <si>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</si>
  <si>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</si>
  <si>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</si>
  <si>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</si>
  <si>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</si>
  <si>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</si>
  <si>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</si>
  <si>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</si>
  <si>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</si>
  <si>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</si>
  <si>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</si>
  <si>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</si>
  <si>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</si>
  <si>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</si>
  <si>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</si>
  <si>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</si>
  <si>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</si>
  <si>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</si>
  <si>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</si>
  <si>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</si>
  <si>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</si>
  <si>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</si>
  <si>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</si>
  <si>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</si>
  <si>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</si>
  <si>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</si>
  <si>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</si>
  <si>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</si>
  <si>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</si>
  <si>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</si>
  <si>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</si>
  <si>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</si>
  <si>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</si>
  <si>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</si>
  <si>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</si>
  <si>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</si>
  <si>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</si>
  <si>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</si>
  <si>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</si>
  <si>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</si>
  <si>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</si>
  <si>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</si>
  <si>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</si>
  <si>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</si>
  <si>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</si>
  <si>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</si>
  <si>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</si>
  <si>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</si>
  <si>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</si>
  <si>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</si>
  <si>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</si>
  <si>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</si>
  <si>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</si>
  <si>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</si>
  <si>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</si>
  <si>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</si>
  <si>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</si>
  <si>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</si>
  <si>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</si>
  <si>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</si>
  <si>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</si>
  <si>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</si>
  <si>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</si>
  <si>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</si>
  <si>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</si>
  <si>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</si>
  <si>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</si>
  <si>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</si>
  <si>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</si>
  <si>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</si>
  <si>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</si>
  <si>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</si>
  <si>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</si>
  <si>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</si>
  <si>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</si>
  <si>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</si>
  <si>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</si>
  <si>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</si>
  <si>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</si>
  <si>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</si>
  <si>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</si>
  <si>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</si>
  <si>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</si>
  <si>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</si>
  <si>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</si>
  <si>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</si>
  <si>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</si>
  <si>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</si>
  <si>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</si>
  <si>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</si>
  <si>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</si>
  <si>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</si>
  <si>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</si>
  <si>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</si>
  <si>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</si>
  <si>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</si>
  <si>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</si>
  <si>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</si>
  <si>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</si>
  <si>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</si>
  <si>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</si>
  <si>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</si>
  <si>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</si>
  <si>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</si>
  <si>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</si>
  <si>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</si>
  <si>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</si>
  <si>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</si>
  <si>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</si>
  <si>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</si>
  <si>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</si>
  <si>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</si>
  <si>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</si>
  <si>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</si>
  <si>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</si>
  <si>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</si>
  <si>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</si>
  <si>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</si>
  <si>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</si>
  <si>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</si>
  <si>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</si>
  <si>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</si>
  <si>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</si>
  <si>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</si>
  <si>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</si>
  <si>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</si>
  <si>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</si>
  <si>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</si>
  <si>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</si>
  <si>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</si>
  <si>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</si>
  <si>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</si>
  <si>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</si>
  <si>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</si>
  <si>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</si>
  <si>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</si>
  <si>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</si>
  <si>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</si>
  <si>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</si>
  <si>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</si>
  <si>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</si>
  <si>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</si>
  <si>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</si>
  <si>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</si>
  <si>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</si>
  <si>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</si>
  <si>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</si>
  <si>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</si>
  <si>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</si>
  <si>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</si>
  <si>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</si>
  <si>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</si>
  <si>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</si>
  <si>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</si>
  <si>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</si>
  <si>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</si>
  <si>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</si>
  <si>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</si>
  <si>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</si>
  <si>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</si>
  <si>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</si>
  <si>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</si>
  <si>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</si>
  <si>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</si>
  <si>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</si>
  <si>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</si>
  <si>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</si>
  <si>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</si>
  <si>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</si>
  <si>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</si>
  <si>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</si>
  <si>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</si>
  <si>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</si>
  <si>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</si>
  <si>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</si>
  <si>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</si>
  <si>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</si>
  <si>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</si>
  <si>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</si>
  <si>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</si>
  <si>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</si>
  <si>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</si>
  <si>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</si>
  <si>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</si>
  <si>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</si>
  <si>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</si>
  <si>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</si>
  <si>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</si>
  <si>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</si>
  <si>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</si>
  <si>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</si>
  <si>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</si>
  <si>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</si>
  <si>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</si>
  <si>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</si>
  <si>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</si>
  <si>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</si>
  <si>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</si>
  <si>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</si>
  <si>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</si>
  <si>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</si>
  <si>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</si>
  <si>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</si>
  <si>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</si>
  <si>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</si>
  <si>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ШУНТ</t>
  </si>
  <si>
    <t>26:17</t>
  </si>
  <si>
    <t>Рыжков С.В.</t>
  </si>
  <si>
    <t>стеноз ствода ЛКА на всём протяжении 80%.</t>
  </si>
  <si>
    <t>стеноз пркосимального сегмента 80%, на границе проксимального и дистального сегмента определяется тотальная окклюзия. Антеградный кровоток TIMI  0.  Дистального сегмента ОА контрастируется за счёт системы Шунт-ПКА</t>
  </si>
  <si>
    <t>на уровне проксимального сегмента определяется ХТО. Антеградный кровоток TIMI 0. Стенозы проксимальной трети ЗМЖВ 70%, стенозы проксимальной трети ЗБВ 50%.</t>
  </si>
  <si>
    <t>хроническая тотальная окклюзия на уровне устья ПНА. Антеградный кровоток TIMI 0. Слабые коллатерали из синусной/куносной ветвей системы ПКА с ретроградным контрастированием 1 СВ и ДВ. + межсистемные коллатерали в ДВ из системы Шунт-ПКА. Дистальный сегмент ПНА не контрастируется.</t>
  </si>
  <si>
    <t>Совместно с д/кардиологом: с учетом клинических данных, ЭКГ и КАГ рекомендована ЧТКА Аорто-коронараного ШУНТА в ПНА.</t>
  </si>
  <si>
    <t>150 ml</t>
  </si>
  <si>
    <t>250 ml</t>
  </si>
  <si>
    <t>Устье шунта катетеризировано проводниковым катетером Launcher JL 3,5 6Fr. Коронарный проводник fielder заведен в дистальный сегмент шунта. Предилятация субокклюзирующего стеноза баллонным катетером Euphora 2.5-12 мм,давлением 16 атм.    В зону средней трети шунта с покрытием нестабильного стеноза имплантирован  DES  Resolute Integtity 3.5-18, давлением 14 атм. Постдилятация баллонным катетером Colubrus NC 4.0-15 мм,давлением 16 атм.  На контрольных съемках стент раскрыт удовлетворительно, признаков диссекций, тромбоза нет. Антеградный кровоток по шунту  восстановлнен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</si>
  <si>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r>
      <rPr>
        <b/>
        <sz val="10"/>
        <color theme="1"/>
        <rFont val="Calibri"/>
        <family val="2"/>
        <charset val="204"/>
        <scheme val="minor"/>
      </rPr>
      <t>1)Аутовенозный аорто-коронраный шунт в ПКА</t>
    </r>
    <r>
      <rPr>
        <sz val="10"/>
        <color theme="1"/>
        <rFont val="Calibri"/>
        <family val="2"/>
        <charset val="204"/>
        <scheme val="minor"/>
      </rPr>
      <t xml:space="preserve"> проходим, определяется деффект дистального анастомоза до 70%. </t>
    </r>
    <r>
      <rPr>
        <b/>
        <sz val="10"/>
        <color theme="1"/>
        <rFont val="Calibri"/>
        <family val="2"/>
        <charset val="204"/>
        <scheme val="minor"/>
      </rPr>
      <t xml:space="preserve">2) </t>
    </r>
    <r>
      <rPr>
        <b/>
        <u/>
        <sz val="10"/>
        <color theme="1"/>
        <rFont val="Calibri"/>
        <family val="2"/>
        <charset val="204"/>
        <scheme val="minor"/>
      </rPr>
      <t xml:space="preserve">Аорто-коронарный шунт в ПНА </t>
    </r>
    <r>
      <rPr>
        <u/>
        <sz val="10"/>
        <color theme="1"/>
        <rFont val="Calibri"/>
        <family val="2"/>
        <charset val="204"/>
        <scheme val="minor"/>
      </rPr>
      <t>среднего сегмента проходим со стенозом 95% с градацией антеградного кровотока до TIMI 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</si>
</sst>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46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4">
  <autoFilter ref="V1:V14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6:V18" totalsRowShown="0">
  <autoFilter ref="V16:V18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25" zoomScaleNormal="100" zoomScaleSheetLayoutView="100" zoomScalePageLayoutView="90" workbookViewId="0">
      <selection activeCell="L40" sqref="L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8" t="s">
        <v>214</v>
      </c>
      <c r="B6" s="209"/>
      <c r="C6" s="209"/>
      <c r="D6" s="209"/>
      <c r="E6" s="209"/>
      <c r="F6" s="209"/>
      <c r="G6" s="209"/>
      <c r="H6" s="21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45066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0.74305555555555547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0.76388888888888884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266</v>
      </c>
      <c r="H11" s="26"/>
    </row>
    <row r="12" spans="1:8" ht="16.5" thickTop="1">
      <c r="A12" s="81" t="s">
        <v>8</v>
      </c>
      <c r="B12" s="82">
        <v>20288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12982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26314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49.996600000000001</v>
      </c>
    </row>
    <row r="18" spans="1:8" ht="14.45" customHeight="1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1" t="s">
        <v>517</v>
      </c>
      <c r="C20" s="212"/>
      <c r="D20" s="212"/>
      <c r="E20" s="212"/>
      <c r="F20" s="212"/>
      <c r="G20" s="212"/>
      <c r="H20" s="213"/>
    </row>
    <row r="21" spans="1:8">
      <c r="A21" s="58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59" t="s">
        <v>271</v>
      </c>
      <c r="B22" s="216" t="s">
        <v>520</v>
      </c>
      <c r="C22" s="216"/>
      <c r="D22" s="216"/>
      <c r="E22" s="216"/>
      <c r="F22" s="216"/>
      <c r="G22" s="216"/>
      <c r="H22" s="217"/>
    </row>
    <row r="23" spans="1:8" ht="14.45" customHeight="1">
      <c r="A23" s="38"/>
      <c r="B23" s="218"/>
      <c r="C23" s="218"/>
      <c r="D23" s="218"/>
      <c r="E23" s="218"/>
      <c r="F23" s="218"/>
      <c r="G23" s="218"/>
      <c r="H23" s="219"/>
    </row>
    <row r="24" spans="1:8" ht="14.45" customHeight="1">
      <c r="A24" s="60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38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40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59" t="s">
        <v>272</v>
      </c>
      <c r="B27" s="216" t="s">
        <v>518</v>
      </c>
      <c r="C27" s="216"/>
      <c r="D27" s="216"/>
      <c r="E27" s="216"/>
      <c r="F27" s="216"/>
      <c r="G27" s="216"/>
      <c r="H27" s="217"/>
    </row>
    <row r="28" spans="1:8" ht="15.6" customHeight="1">
      <c r="A28" s="38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38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32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33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59" t="s">
        <v>273</v>
      </c>
      <c r="B32" s="216" t="s">
        <v>519</v>
      </c>
      <c r="C32" s="216"/>
      <c r="D32" s="216"/>
      <c r="E32" s="216"/>
      <c r="F32" s="216"/>
      <c r="G32" s="216"/>
      <c r="H32" s="217"/>
    </row>
    <row r="33" spans="1:8" ht="14.45" customHeight="1">
      <c r="A33" s="38"/>
      <c r="B33" s="218"/>
      <c r="C33" s="218"/>
      <c r="D33" s="218"/>
      <c r="E33" s="218"/>
      <c r="F33" s="218"/>
      <c r="G33" s="218"/>
      <c r="H33" s="219"/>
    </row>
    <row r="34" spans="1:8" ht="15.6" customHeight="1">
      <c r="A34" s="38"/>
      <c r="B34" s="218"/>
      <c r="C34" s="218"/>
      <c r="D34" s="218"/>
      <c r="E34" s="218"/>
      <c r="F34" s="218"/>
      <c r="G34" s="218"/>
      <c r="H34" s="219"/>
    </row>
    <row r="35" spans="1:8" ht="14.45" customHeight="1">
      <c r="A35" s="38"/>
      <c r="B35" s="218"/>
      <c r="C35" s="218"/>
      <c r="D35" s="218"/>
      <c r="E35" s="218"/>
      <c r="F35" s="218"/>
      <c r="G35" s="218"/>
      <c r="H35" s="219"/>
    </row>
    <row r="36" spans="1:8" ht="15.6" customHeight="1">
      <c r="A36" s="38"/>
      <c r="B36" s="218"/>
      <c r="C36" s="218"/>
      <c r="D36" s="218"/>
      <c r="E36" s="218"/>
      <c r="F36" s="218"/>
      <c r="G36" s="218"/>
      <c r="H36" s="219"/>
    </row>
    <row r="37" spans="1:8" ht="14.45" customHeight="1">
      <c r="A37" s="38"/>
      <c r="D37" s="205" t="str">
        <f>IF($A$6=Вмешательства!$D$3,Вмешательства!$F$18,"")</f>
        <v>ШУНТЫ:</v>
      </c>
      <c r="E37" s="205"/>
      <c r="F37" s="120"/>
      <c r="G37" s="120"/>
      <c r="H37" s="124"/>
    </row>
    <row r="38" spans="1:8" ht="14.45" customHeight="1">
      <c r="A38" s="38"/>
      <c r="C38" s="125"/>
      <c r="D38" s="243" t="s">
        <v>525</v>
      </c>
      <c r="E38" s="206"/>
      <c r="F38" s="206"/>
      <c r="G38" s="206"/>
      <c r="H38" s="207"/>
    </row>
    <row r="39" spans="1:8" ht="14.45" customHeight="1">
      <c r="A39" s="35"/>
      <c r="B39" s="120"/>
      <c r="C39" s="125"/>
      <c r="D39" s="206"/>
      <c r="E39" s="206"/>
      <c r="F39" s="206"/>
      <c r="G39" s="206"/>
      <c r="H39" s="207"/>
    </row>
    <row r="40" spans="1:8" ht="14.45" customHeight="1">
      <c r="A40" s="35"/>
      <c r="B40" s="120"/>
      <c r="C40" s="125"/>
      <c r="D40" s="206"/>
      <c r="E40" s="206"/>
      <c r="F40" s="206"/>
      <c r="G40" s="206"/>
      <c r="H40" s="207"/>
    </row>
    <row r="41" spans="1:8" ht="14.45" customHeight="1">
      <c r="A41" s="35"/>
      <c r="B41" s="120"/>
      <c r="C41" s="125"/>
      <c r="D41" s="206"/>
      <c r="E41" s="206"/>
      <c r="F41" s="206"/>
      <c r="G41" s="206"/>
      <c r="H41" s="207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34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2" t="s">
        <v>208</v>
      </c>
      <c r="B6" s="233"/>
      <c r="C6" s="233"/>
      <c r="D6" s="233"/>
      <c r="E6" s="233"/>
      <c r="F6" s="233"/>
      <c r="G6" s="233"/>
      <c r="H6" s="234"/>
    </row>
    <row r="7" spans="1:8" ht="21.6" customHeight="1">
      <c r="A7" s="232"/>
      <c r="B7" s="233"/>
      <c r="C7" s="233"/>
      <c r="D7" s="233"/>
      <c r="E7" s="233"/>
      <c r="F7" s="233"/>
      <c r="G7" s="233"/>
      <c r="H7" s="23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1" t="s">
        <v>514</v>
      </c>
      <c r="D8" s="231"/>
      <c r="E8" s="231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1"/>
      <c r="D9" s="231"/>
      <c r="E9" s="231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5"/>
      <c r="D10" s="235"/>
      <c r="E10" s="235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45066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0.76388888888888884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0.80208333333333337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3.8194444444444531E-2</v>
      </c>
      <c r="D15" s="96" t="s">
        <v>170</v>
      </c>
      <c r="E15" s="94"/>
      <c r="F15" s="94"/>
      <c r="G15" s="80" t="str">
        <f>КАГ!G11</f>
        <v>Станкевич И.В.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Рыжков С.В.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20288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12982</v>
      </c>
      <c r="C19" s="69"/>
      <c r="D19" s="69"/>
      <c r="E19" s="69"/>
      <c r="F19" s="69"/>
      <c r="G19" s="169" t="s">
        <v>403</v>
      </c>
      <c r="H19" s="184" t="str">
        <f>КАГ!H15</f>
        <v>26:17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26314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49.996600000000001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39" t="s">
        <v>524</v>
      </c>
      <c r="B25" s="240"/>
      <c r="C25" s="240"/>
      <c r="D25" s="240"/>
      <c r="E25" s="240"/>
      <c r="F25" s="240"/>
      <c r="G25" s="240"/>
      <c r="H25" s="241"/>
    </row>
    <row r="26" spans="1:8" ht="14.45" customHeight="1">
      <c r="A26" s="242"/>
      <c r="B26" s="240"/>
      <c r="C26" s="240"/>
      <c r="D26" s="240"/>
      <c r="E26" s="240"/>
      <c r="F26" s="240"/>
      <c r="G26" s="240"/>
      <c r="H26" s="241"/>
    </row>
    <row r="27" spans="1:8" ht="14.45" customHeight="1">
      <c r="A27" s="242"/>
      <c r="B27" s="240"/>
      <c r="C27" s="240"/>
      <c r="D27" s="240"/>
      <c r="E27" s="240"/>
      <c r="F27" s="240"/>
      <c r="G27" s="240"/>
      <c r="H27" s="241"/>
    </row>
    <row r="28" spans="1:8" ht="14.45" customHeight="1">
      <c r="A28" s="242"/>
      <c r="B28" s="240"/>
      <c r="C28" s="240"/>
      <c r="D28" s="240"/>
      <c r="E28" s="240"/>
      <c r="F28" s="240"/>
      <c r="G28" s="240"/>
      <c r="H28" s="241"/>
    </row>
    <row r="29" spans="1:8" ht="14.45" customHeight="1">
      <c r="A29" s="242"/>
      <c r="B29" s="240"/>
      <c r="C29" s="240"/>
      <c r="D29" s="240"/>
      <c r="E29" s="240"/>
      <c r="F29" s="240"/>
      <c r="G29" s="240"/>
      <c r="H29" s="241"/>
    </row>
    <row r="30" spans="1:8" ht="14.45" customHeight="1">
      <c r="A30" s="242"/>
      <c r="B30" s="240"/>
      <c r="C30" s="240"/>
      <c r="D30" s="240"/>
      <c r="E30" s="240"/>
      <c r="F30" s="240"/>
      <c r="G30" s="240"/>
      <c r="H30" s="241"/>
    </row>
    <row r="31" spans="1:8" ht="14.45" customHeight="1">
      <c r="A31" s="242"/>
      <c r="B31" s="240"/>
      <c r="C31" s="240"/>
      <c r="D31" s="240"/>
      <c r="E31" s="240"/>
      <c r="F31" s="240"/>
      <c r="G31" s="240"/>
      <c r="H31" s="241"/>
    </row>
    <row r="32" spans="1:8" ht="14.45" customHeight="1">
      <c r="A32" s="242"/>
      <c r="B32" s="240"/>
      <c r="C32" s="240"/>
      <c r="D32" s="240"/>
      <c r="E32" s="240"/>
      <c r="F32" s="240"/>
      <c r="G32" s="240"/>
      <c r="H32" s="241"/>
    </row>
    <row r="33" spans="1:12" ht="14.45" customHeight="1">
      <c r="A33" s="242"/>
      <c r="B33" s="240"/>
      <c r="C33" s="240"/>
      <c r="D33" s="240"/>
      <c r="E33" s="240"/>
      <c r="F33" s="240"/>
      <c r="G33" s="240"/>
      <c r="H33" s="241"/>
    </row>
    <row r="34" spans="1:12" ht="14.45" customHeight="1">
      <c r="A34" s="242"/>
      <c r="B34" s="240"/>
      <c r="C34" s="240"/>
      <c r="D34" s="240"/>
      <c r="E34" s="240"/>
      <c r="F34" s="240"/>
      <c r="G34" s="240"/>
      <c r="H34" s="241"/>
    </row>
    <row r="35" spans="1:12" ht="14.45" customHeight="1">
      <c r="A35" s="242"/>
      <c r="B35" s="240"/>
      <c r="C35" s="240"/>
      <c r="D35" s="240"/>
      <c r="E35" s="240"/>
      <c r="F35" s="240"/>
      <c r="G35" s="240"/>
      <c r="H35" s="241"/>
    </row>
    <row r="36" spans="1:12" ht="14.45" customHeight="1">
      <c r="A36" s="242"/>
      <c r="B36" s="240"/>
      <c r="C36" s="240"/>
      <c r="D36" s="240"/>
      <c r="E36" s="240"/>
      <c r="F36" s="240"/>
      <c r="G36" s="240"/>
      <c r="H36" s="241"/>
    </row>
    <row r="37" spans="1:12" ht="14.45" customHeight="1">
      <c r="A37" s="242"/>
      <c r="B37" s="240"/>
      <c r="C37" s="240"/>
      <c r="D37" s="240"/>
      <c r="E37" s="240"/>
      <c r="F37" s="240"/>
      <c r="G37" s="240"/>
      <c r="H37" s="241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IF(A6=Вмешательства!D4,Вмешательства!V17,IF(ЧКВ!A6=Вмешательства!D36,Вмешательства!V17,"-----"))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522</v>
      </c>
      <c r="C40" s="121"/>
      <c r="D40" s="236" t="s">
        <v>404</v>
      </c>
      <c r="E40" s="237"/>
      <c r="F40" s="237"/>
      <c r="G40" s="237"/>
      <c r="H40" s="238"/>
    </row>
    <row r="41" spans="1:12" ht="14.45" customHeight="1">
      <c r="A41" s="32"/>
      <c r="B41" s="28"/>
      <c r="C41" s="121"/>
      <c r="D41" s="237"/>
      <c r="E41" s="237"/>
      <c r="F41" s="237"/>
      <c r="G41" s="237"/>
      <c r="H41" s="238"/>
    </row>
    <row r="42" spans="1:12" ht="14.45" customHeight="1">
      <c r="A42" s="32"/>
      <c r="B42" s="28"/>
      <c r="C42" s="121"/>
      <c r="D42" s="237"/>
      <c r="E42" s="237"/>
      <c r="F42" s="237"/>
      <c r="G42" s="237"/>
      <c r="H42" s="238"/>
    </row>
    <row r="43" spans="1:12" ht="14.45" customHeight="1">
      <c r="A43" s="32"/>
      <c r="B43" s="28"/>
      <c r="C43" s="121"/>
      <c r="D43" s="237"/>
      <c r="E43" s="237"/>
      <c r="F43" s="237"/>
      <c r="G43" s="237"/>
      <c r="H43" s="238"/>
    </row>
    <row r="44" spans="1:12" ht="14.45" customHeight="1">
      <c r="A44" s="32"/>
      <c r="B44" s="28"/>
      <c r="C44" s="121"/>
      <c r="D44" s="237"/>
      <c r="E44" s="237"/>
      <c r="F44" s="237"/>
      <c r="G44" s="237"/>
      <c r="H44" s="238"/>
      <c r="L44" s="164"/>
    </row>
    <row r="45" spans="1:12" ht="14.45" customHeight="1">
      <c r="A45" s="32"/>
      <c r="B45" s="28"/>
      <c r="C45" s="121"/>
      <c r="D45" s="237"/>
      <c r="E45" s="237"/>
      <c r="F45" s="237"/>
      <c r="G45" s="237"/>
      <c r="H45" s="238"/>
    </row>
    <row r="46" spans="1:12" ht="14.45" customHeight="1">
      <c r="A46" s="32"/>
      <c r="B46" s="28"/>
      <c r="C46" s="121"/>
      <c r="D46" s="237"/>
      <c r="E46" s="237"/>
      <c r="F46" s="237"/>
      <c r="G46" s="237"/>
      <c r="H46" s="238"/>
    </row>
    <row r="47" spans="1:12" ht="14.45" customHeight="1">
      <c r="A47" s="38"/>
      <c r="C47" s="121"/>
      <c r="D47" s="237"/>
      <c r="E47" s="237"/>
      <c r="F47" s="237"/>
      <c r="G47" s="237"/>
      <c r="H47" s="238"/>
    </row>
    <row r="48" spans="1:12" ht="14.45" customHeight="1">
      <c r="A48" s="38"/>
      <c r="C48" s="121"/>
      <c r="D48" s="237"/>
      <c r="E48" s="237"/>
      <c r="F48" s="237"/>
      <c r="G48" s="237"/>
      <c r="H48" s="238"/>
    </row>
    <row r="49" spans="1:8" ht="14.45" customHeight="1">
      <c r="A49" s="38"/>
      <c r="C49" s="121"/>
      <c r="D49" s="237"/>
      <c r="E49" s="237"/>
      <c r="F49" s="237"/>
      <c r="G49" s="237"/>
      <c r="H49" s="238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2" t="s">
        <v>375</v>
      </c>
      <c r="B52" s="223"/>
      <c r="C52" s="223"/>
      <c r="D52" s="223"/>
      <c r="E52" s="223"/>
      <c r="F52" s="224"/>
      <c r="H52" s="39"/>
    </row>
    <row r="53" spans="1:8" ht="15" customHeight="1">
      <c r="A53" s="225"/>
      <c r="B53" s="226"/>
      <c r="C53" s="226"/>
      <c r="D53" s="226"/>
      <c r="E53" s="226"/>
      <c r="F53" s="227"/>
      <c r="G53" s="74" t="str">
        <f>IF(ISBLANK(H13),"",H13)</f>
        <v/>
      </c>
      <c r="H53" s="64"/>
    </row>
    <row r="54" spans="1:8">
      <c r="A54" s="228"/>
      <c r="B54" s="229"/>
      <c r="C54" s="229"/>
      <c r="D54" s="229"/>
      <c r="E54" s="229"/>
      <c r="F54" s="230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3" zoomScaleNormal="90" zoomScaleSheetLayoutView="100" zoomScalePageLayoutView="80" workbookViewId="0">
      <selection activeCell="G37" sqref="G3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45066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Рыжков С.В.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5" t="str">
        <f>IF(ISBLANK(КАГ!A6),"",КАГ!A6)</f>
        <v>КОРОНАРОШУНТОГРАФИЯ</v>
      </c>
      <c r="C5" s="133" t="s">
        <v>8</v>
      </c>
      <c r="D5" s="103">
        <f>КАГ!$B$12</f>
        <v>20288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67</v>
      </c>
    </row>
    <row r="7" spans="1:4">
      <c r="A7" s="38"/>
      <c r="C7" s="102" t="s">
        <v>12</v>
      </c>
      <c r="D7" s="104">
        <f>КАГ!$B$14</f>
        <v>12982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45066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511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402</v>
      </c>
      <c r="C16" s="137" t="s">
        <v>432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415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471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Y13" sqref="Y13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V14" t="s">
        <v>514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  <c r="V18" t="s">
        <v>401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9" sqref="C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JL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Euphora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>NC Euphora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1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2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63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1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Angio-Seal™ VIP</v>
      </c>
      <c r="Y19" s="116" t="str">
        <f>IFERROR(INDEX(Расходка[Наименование расходного материала],MATCH(Расходка[№],Поиск_расходки[Индекс8],0)),"")</f>
        <v>Angio-Seal™ VIP</v>
      </c>
      <c r="Z19" s="116" t="str">
        <f>IFERROR(INDEX(Расходка[Наименование расходного материала],MATCH(Расходка[№],Поиск_расходки[Индекс9],0)),"")</f>
        <v>Angio-Seal™ VIP</v>
      </c>
      <c r="AA19" s="116" t="str">
        <f>IFERROR(INDEX(Расходка[Наименование расходного материала],MATCH(Расходка[№],Поиск_расходки[Индекс10],0)),"")</f>
        <v>Angio-Seal™ VIP</v>
      </c>
      <c r="AB19" s="116" t="str">
        <f>IFERROR(INDEX(Расходка[Наименование расходного материала],MATCH(Расходка[№],Поиск_расходки[Индекс11],0)),"")</f>
        <v>Angio-Seal™ VIP</v>
      </c>
      <c r="AC19" s="116" t="str">
        <f>IFERROR(INDEX(Расходка[Наименование расходного материала],MATCH(Расходка[№],Поиск_расходки[Индекс12],0)),"")</f>
        <v>Angio-Seal™ VIP</v>
      </c>
      <c r="AD19" s="116" t="str">
        <f>IFERROR(INDEX(Расходка[Наименование расходного материала],MATCH(Расходка[№],Поиск_расходки[Индекс13],0)),"")</f>
        <v>Angio-Seal™ VIP</v>
      </c>
      <c r="AF19" s="4" t="s">
        <v>5</v>
      </c>
      <c r="AG19" s="4" t="s">
        <v>424</v>
      </c>
      <c r="AI19" t="s">
        <v>301</v>
      </c>
    </row>
    <row r="20" spans="1:35">
      <c r="A20">
        <v>18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Demax</v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425</v>
      </c>
      <c r="AI20" t="s">
        <v>308</v>
      </c>
    </row>
    <row r="21" spans="1:35">
      <c r="A21">
        <v>19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Oscor 7F</v>
      </c>
      <c r="Y21" s="116" t="str">
        <f>IFERROR(INDEX(Расходка[Наименование расходного материала],MATCH(Расходка[№],Поиск_расходки[Индекс8],0)),"")</f>
        <v>Oscor 7F</v>
      </c>
      <c r="Z21" s="116" t="str">
        <f>IFERROR(INDEX(Расходка[Наименование расходного материала],MATCH(Расходка[№],Поиск_расходки[Индекс9],0)),"")</f>
        <v>Oscor 7F</v>
      </c>
      <c r="AA21" s="116" t="str">
        <f>IFERROR(INDEX(Расходка[Наименование расходного материала],MATCH(Расходка[№],Поиск_расходки[Индекс10],0)),"")</f>
        <v>Oscor 7F</v>
      </c>
      <c r="AB21" s="116" t="str">
        <f>IFERROR(INDEX(Расходка[Наименование расходного материала],MATCH(Расходка[№],Поиск_расходки[Индекс11],0)),"")</f>
        <v>Oscor 7F</v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426</v>
      </c>
    </row>
    <row r="22" spans="1:35">
      <c r="A22">
        <v>20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Cougar LS Hydro-Track®</v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427</v>
      </c>
    </row>
    <row r="23" spans="1:35">
      <c r="A23">
        <v>21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Cougar XT Hydro-Track®</v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428</v>
      </c>
    </row>
    <row r="24" spans="1:35">
      <c r="A24">
        <v>22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</v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429</v>
      </c>
    </row>
    <row r="25" spans="1:35">
      <c r="A25">
        <v>23</v>
      </c>
      <c r="B25" t="s">
        <v>3</v>
      </c>
      <c r="C25" t="s">
        <v>378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Fielder XT-A</v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430</v>
      </c>
    </row>
    <row r="26" spans="1:35">
      <c r="A26">
        <v>24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Fielder XT-R</v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431</v>
      </c>
    </row>
    <row r="27" spans="1:35">
      <c r="A27">
        <v>25</v>
      </c>
      <c r="B27" t="s">
        <v>3</v>
      </c>
      <c r="C27" s="1" t="s">
        <v>373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Gaia Second</v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432</v>
      </c>
    </row>
    <row r="28" spans="1:35">
      <c r="A28">
        <v>26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Gaia Third</v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433</v>
      </c>
    </row>
    <row r="29" spans="1:35">
      <c r="A29">
        <v>27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Intuition</v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434</v>
      </c>
    </row>
    <row r="30" spans="1:35">
      <c r="A30">
        <v>28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3 Hydro-Track®</v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496</v>
      </c>
    </row>
    <row r="31" spans="1:35">
      <c r="A31">
        <v>29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ProVia 6 Hydro-Track®</v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435</v>
      </c>
    </row>
    <row r="32" spans="1:35">
      <c r="A32">
        <v>30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ProVia 9 Hydro-Track®</v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436</v>
      </c>
    </row>
    <row r="33" spans="1:33">
      <c r="A33">
        <v>31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Rinato</v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437</v>
      </c>
    </row>
    <row r="34" spans="1:33">
      <c r="A34">
        <v>32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(Floppy)</v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438</v>
      </c>
    </row>
    <row r="35" spans="1:33">
      <c r="A35">
        <v>33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Runthrough NS Hypercoat</v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497</v>
      </c>
    </row>
    <row r="36" spans="1:33">
      <c r="A36">
        <v>34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Runthrough NS Intermediate</v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439</v>
      </c>
    </row>
    <row r="37" spans="1:33">
      <c r="A37">
        <v>35</v>
      </c>
      <c r="B37" t="s">
        <v>3</v>
      </c>
      <c r="C37" t="s">
        <v>382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</v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412</v>
      </c>
    </row>
    <row r="38" spans="1:33">
      <c r="A38">
        <v>36</v>
      </c>
      <c r="B38" t="s">
        <v>3</v>
      </c>
      <c r="C38" s="1" t="s">
        <v>376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Sion Black</v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499</v>
      </c>
    </row>
    <row r="39" spans="1:33">
      <c r="A39">
        <v>37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Sion Blue</v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440</v>
      </c>
    </row>
    <row r="40" spans="1:33">
      <c r="A40">
        <v>38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Thunder</v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441</v>
      </c>
    </row>
    <row r="41" spans="1:33">
      <c r="A41">
        <v>39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Whisper MS</v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442</v>
      </c>
    </row>
    <row r="42" spans="1:33">
      <c r="A42">
        <v>40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Winn 200T</v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443</v>
      </c>
    </row>
    <row r="43" spans="1:33">
      <c r="A43">
        <v>41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>
      <c r="A44">
        <v>42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>
      <c r="A45">
        <v>43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BMS, Integtity</v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445</v>
      </c>
    </row>
    <row r="46" spans="1:33">
      <c r="A46">
        <v>44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Calipso</v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446</v>
      </c>
    </row>
    <row r="47" spans="1:33">
      <c r="A47">
        <v>45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NanoMed</v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447</v>
      </c>
    </row>
    <row r="48" spans="1:33">
      <c r="A48">
        <v>46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Resolute Integtity</v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448</v>
      </c>
    </row>
    <row r="49" spans="1:33">
      <c r="A49">
        <v>47</v>
      </c>
      <c r="B49" t="s">
        <v>6</v>
      </c>
      <c r="C49" s="165" t="s">
        <v>390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Yukon Chrome PC</v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449</v>
      </c>
    </row>
    <row r="50" spans="1:33">
      <c r="A50">
        <v>48</v>
      </c>
      <c r="B50" t="s">
        <v>6</v>
      </c>
      <c r="C50" t="s">
        <v>389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DES, Firehawk</v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450</v>
      </c>
    </row>
    <row r="51" spans="1:33">
      <c r="A51">
        <v>49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DES, Resolute Onyx</v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451</v>
      </c>
    </row>
    <row r="52" spans="1:33">
      <c r="A52">
        <v>50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Guidezilla™ II 6F</v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452</v>
      </c>
    </row>
    <row r="53" spans="1:33">
      <c r="A53">
        <v>51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Telescope ™ II 6F</v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453</v>
      </c>
    </row>
    <row r="54" spans="1:33">
      <c r="A54">
        <v>52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AL 1</v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454</v>
      </c>
    </row>
    <row r="55" spans="1:33">
      <c r="A55">
        <v>53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AL 2</v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455</v>
      </c>
    </row>
    <row r="56" spans="1:33">
      <c r="A56">
        <v>54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EBU 3.5</v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456</v>
      </c>
    </row>
    <row r="57" spans="1:33">
      <c r="A57">
        <v>55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1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EBU 4.0</v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457</v>
      </c>
    </row>
    <row r="58" spans="1:33">
      <c r="A58">
        <v>56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3.5</v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458</v>
      </c>
    </row>
    <row r="59" spans="1:33">
      <c r="A59">
        <v>57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JL 4.0</v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459</v>
      </c>
    </row>
    <row r="60" spans="1:33">
      <c r="A60">
        <v>58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JL 4.5</v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460</v>
      </c>
    </row>
    <row r="61" spans="1:33">
      <c r="A61">
        <v>59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6F JR 3.5</v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421</v>
      </c>
    </row>
    <row r="62" spans="1:33">
      <c r="A62">
        <v>60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6F JR 4.0</v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461</v>
      </c>
    </row>
    <row r="63" spans="1:33">
      <c r="A63">
        <v>61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Launcher 7F JL 3.5</v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462</v>
      </c>
    </row>
    <row r="64" spans="1:33">
      <c r="A64">
        <v>62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>Launcher 7F JL 4.0</v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463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464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465</v>
      </c>
    </row>
    <row r="67" spans="1:33">
      <c r="AF67" s="4" t="s">
        <v>6</v>
      </c>
      <c r="AG67" s="4" t="s">
        <v>466</v>
      </c>
    </row>
    <row r="68" spans="1:33">
      <c r="AF68" s="4" t="s">
        <v>6</v>
      </c>
      <c r="AG68" s="4" t="s">
        <v>467</v>
      </c>
    </row>
    <row r="69" spans="1:33">
      <c r="AF69" s="4" t="s">
        <v>6</v>
      </c>
      <c r="AG69" s="4" t="s">
        <v>468</v>
      </c>
    </row>
    <row r="70" spans="1:33">
      <c r="AF70" s="4" t="s">
        <v>6</v>
      </c>
      <c r="AG70" s="4" t="s">
        <v>469</v>
      </c>
    </row>
    <row r="71" spans="1:33">
      <c r="AF71" s="4" t="s">
        <v>6</v>
      </c>
      <c r="AG71" s="4" t="s">
        <v>424</v>
      </c>
    </row>
    <row r="72" spans="1:33">
      <c r="AF72" s="4" t="s">
        <v>6</v>
      </c>
      <c r="AG72" s="4" t="s">
        <v>470</v>
      </c>
    </row>
    <row r="73" spans="1:33">
      <c r="AF73" s="4" t="s">
        <v>6</v>
      </c>
      <c r="AG73" s="4" t="s">
        <v>425</v>
      </c>
    </row>
    <row r="74" spans="1:33">
      <c r="AF74" s="4" t="s">
        <v>6</v>
      </c>
      <c r="AG74" s="4" t="s">
        <v>471</v>
      </c>
    </row>
    <row r="75" spans="1:33"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510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2023-05-20T16:52:42Z</cp:lastPrinted>
  <dcterms:created xsi:type="dcterms:W3CDTF">2015-06-05T18:19:34Z</dcterms:created>
  <dcterms:modified xsi:type="dcterms:W3CDTF">2023-05-20T16:52:45Z</dcterms:modified>
</cp:coreProperties>
</file>