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F67" i="1"/>
  <c r="F68" i="1"/>
  <c r="F69" i="1"/>
  <c r="G67" i="1"/>
  <c r="G68" i="1"/>
  <c r="G69" i="1"/>
  <c r="H67" i="1"/>
  <c r="H68" i="1"/>
  <c r="H69" i="1"/>
  <c r="I67" i="1"/>
  <c r="I68" i="1"/>
  <c r="I69" i="1"/>
  <c r="J67" i="1"/>
  <c r="J68" i="1"/>
  <c r="J69" i="1"/>
  <c r="K67" i="1"/>
  <c r="K68" i="1"/>
  <c r="K69" i="1"/>
  <c r="L67" i="1"/>
  <c r="L68" i="1"/>
  <c r="L69" i="1"/>
  <c r="M67" i="1"/>
  <c r="M68" i="1"/>
  <c r="M69" i="1"/>
  <c r="N67" i="1"/>
  <c r="N68" i="1"/>
  <c r="N69" i="1"/>
  <c r="O67" i="1"/>
  <c r="O68" i="1"/>
  <c r="O69" i="1"/>
  <c r="P67" i="1"/>
  <c r="P68" i="1"/>
  <c r="P69" i="1"/>
  <c r="Q67" i="1"/>
  <c r="Q68" i="1"/>
  <c r="Q69" i="1"/>
  <c r="R67" i="1"/>
  <c r="R68" i="1"/>
  <c r="R69" i="1"/>
  <c r="S67" i="1"/>
  <c r="S68" i="1"/>
  <c r="S69" i="1"/>
  <c r="T67" i="1"/>
  <c r="T68" i="1"/>
  <c r="T69" i="1"/>
  <c r="U67" i="1"/>
  <c r="U68" i="1"/>
  <c r="U69" i="1"/>
  <c r="V67" i="1"/>
  <c r="V68" i="1"/>
  <c r="V69" i="1"/>
  <c r="W67" i="1"/>
  <c r="W68" i="1"/>
  <c r="W69" i="1"/>
  <c r="X67" i="1"/>
  <c r="X68" i="1"/>
  <c r="X69" i="1"/>
  <c r="Y67" i="1"/>
  <c r="Y68" i="1"/>
  <c r="Y69" i="1"/>
  <c r="Z67" i="1"/>
  <c r="Z68" i="1"/>
  <c r="Z69" i="1"/>
  <c r="AA67" i="1"/>
  <c r="AA68" i="1"/>
  <c r="AA69" i="1"/>
  <c r="AB67" i="1"/>
  <c r="AB68" i="1"/>
  <c r="AB69" i="1"/>
  <c r="AC67" i="1"/>
  <c r="AC68" i="1"/>
  <c r="AC69" i="1"/>
  <c r="AD67" i="1"/>
  <c r="AD68" i="1"/>
  <c r="AD69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19" i="1" l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4" i="1" l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58" i="1"/>
  <c r="S52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64" i="1" s="1"/>
  <c r="T35" i="1"/>
  <c r="T45" i="1"/>
  <c r="T9" i="1"/>
  <c r="T43" i="1"/>
  <c r="T60" i="1"/>
  <c r="T6" i="1"/>
  <c r="T44" i="1"/>
  <c r="T30" i="1"/>
  <c r="T18" i="1"/>
  <c r="T53" i="1"/>
  <c r="T27" i="1"/>
  <c r="T51" i="1"/>
  <c r="T4" i="1"/>
  <c r="T13" i="1"/>
  <c r="T21" i="1"/>
  <c r="T25" i="1"/>
  <c r="T46" i="1"/>
  <c r="T33" i="1"/>
  <c r="T42" i="1"/>
  <c r="T19" i="1"/>
  <c r="T47" i="1"/>
  <c r="T26" i="1"/>
  <c r="T48" i="1"/>
  <c r="T20" i="1"/>
  <c r="T59" i="1"/>
  <c r="T32" i="1"/>
  <c r="T52" i="1"/>
  <c r="T62" i="1"/>
  <c r="T7" i="1"/>
  <c r="T63" i="1"/>
  <c r="M54" i="1"/>
  <c r="M55" i="1" s="1"/>
  <c r="L51" i="1"/>
  <c r="L52" i="1" s="1"/>
  <c r="L53" i="1" s="1"/>
  <c r="T65" i="1" l="1"/>
  <c r="T66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3" i="1"/>
  <c r="T57" i="1"/>
  <c r="T50" i="1"/>
  <c r="T61" i="1"/>
  <c r="T34" i="1"/>
  <c r="T5" i="1"/>
  <c r="T23" i="1"/>
  <c r="T56" i="1"/>
  <c r="T11" i="1"/>
  <c r="T24" i="1"/>
  <c r="T49" i="1"/>
  <c r="T55" i="1"/>
  <c r="T22" i="1"/>
  <c r="T29" i="1"/>
  <c r="T10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<sst xmlns="http://schemas.openxmlformats.org/spreadsheetml/2006/main" count="865" uniqueCount="527">
  <si>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</si>
  <si>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</si>
  <si>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</si>
  <si>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</si>
  <si>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</si>
  <si>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</si>
  <si>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</si>
  <si>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</si>
  <si>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</si>
  <si>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</si>
  <si>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</si>
  <si>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</si>
  <si>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</si>
  <si>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</si>
  <si>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</si>
  <si>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</si>
  <si>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</si>
  <si>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</si>
  <si>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</si>
  <si>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</si>
  <si>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</si>
  <si>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</si>
  <si>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</si>
  <si>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</si>
  <si>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</si>
  <si>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</si>
  <si>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</si>
  <si>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</si>
  <si>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</si>
  <si>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</si>
  <si>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</si>
  <si>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</si>
  <si>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</si>
  <si>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</si>
  <si>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</si>
  <si>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</si>
  <si>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</si>
  <si>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</si>
  <si>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</si>
  <si>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</si>
  <si>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</si>
  <si>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</si>
  <si>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</si>
  <si>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</si>
  <si>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</si>
  <si>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</si>
  <si>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</si>
  <si>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</si>
  <si>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</si>
  <si>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</si>
  <si>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</si>
  <si>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</si>
  <si>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</si>
  <si>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</si>
  <si>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</si>
  <si>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</si>
  <si>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</si>
  <si>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</si>
  <si>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</si>
  <si>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</si>
  <si>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</si>
  <si>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</si>
  <si>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</si>
  <si>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</si>
  <si>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</si>
  <si>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</si>
  <si>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</si>
  <si>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</si>
  <si>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</si>
  <si>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</si>
  <si>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</si>
  <si>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</si>
  <si>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</si>
  <si>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</si>
  <si>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</si>
  <si>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</si>
  <si>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</si>
  <si>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</si>
  <si>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</si>
  <si>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</si>
  <si>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</si>
  <si>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</si>
  <si>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</si>
  <si>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</si>
  <si>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</si>
  <si>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</si>
  <si>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</si>
  <si>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</si>
  <si>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</si>
  <si>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</si>
  <si>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</si>
  <si>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</si>
  <si>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</si>
  <si>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</si>
  <si>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</si>
  <si>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</si>
  <si>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</si>
  <si>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</si>
  <si>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</si>
  <si>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</si>
  <si>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</si>
  <si>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</si>
  <si>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</si>
  <si>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</si>
  <si>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</si>
  <si>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</si>
  <si>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</si>
  <si>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</si>
  <si>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</si>
  <si>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</si>
  <si>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</si>
  <si>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</si>
  <si>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</si>
  <si>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</si>
  <si>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</si>
  <si>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</si>
  <si>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</si>
  <si>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</si>
  <si>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</si>
  <si>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</si>
  <si>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</si>
  <si>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</si>
  <si>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</si>
  <si>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</si>
  <si>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</si>
  <si>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</si>
  <si>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</si>
  <si>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</si>
  <si>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</si>
  <si>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</si>
  <si>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</si>
  <si>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</si>
  <si>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</si>
  <si>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</si>
  <si>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</si>
  <si>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</si>
  <si>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</si>
  <si>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</si>
  <si>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</si>
  <si>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</si>
  <si>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</si>
  <si>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</si>
  <si>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</si>
  <si>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</si>
  <si>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</si>
  <si>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</si>
  <si>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</si>
  <si>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</si>
  <si>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</si>
  <si>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</si>
  <si>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</si>
  <si>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</si>
  <si>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</si>
  <si>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</si>
  <si>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</si>
  <si>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</si>
  <si>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</si>
  <si>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</si>
  <si>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</si>
  <si>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</si>
  <si>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</si>
  <si>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</si>
  <si>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</si>
  <si>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</si>
  <si>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</si>
  <si>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</si>
  <si>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</si>
  <si>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</si>
  <si>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</si>
  <si>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</si>
  <si>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</si>
  <si>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</si>
  <si>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</si>
  <si>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</si>
  <si>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</si>
  <si>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</si>
  <si>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</si>
  <si>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</si>
  <si>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</si>
  <si>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</si>
  <si>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</si>
  <si>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</si>
  <si>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</si>
  <si>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</si>
  <si>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</si>
  <si>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</si>
  <si>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</si>
  <si>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</si>
  <si>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</si>
  <si>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</si>
  <si>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</si>
  <si>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</si>
  <si>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</si>
  <si>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</si>
  <si>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</si>
  <si>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</si>
  <si>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</si>
  <si>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</si>
  <si>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</si>
  <si>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</si>
  <si>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</si>
  <si>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</si>
  <si>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</si>
  <si>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</si>
  <si>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</si>
  <si>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</si>
  <si>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</si>
  <si>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</si>
  <si>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</si>
  <si>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</si>
  <si>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</si>
  <si>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</si>
  <si>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</si>
  <si>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</si>
  <si>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</si>
  <si>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</si>
  <si>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</si>
  <si>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</si>
  <si>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</si>
  <si>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</si>
  <si>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</si>
  <si>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</si>
  <si>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</si>
  <si>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</si>
  <si>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</si>
  <si>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</si>
  <si>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</si>
  <si>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</si>
  <si>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</si>
  <si>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</si>
  <si>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</si>
  <si>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</si>
  <si>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</si>
  <si>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</si>
  <si>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</si>
  <si>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</si>
  <si>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</si>
  <si>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</si>
  <si>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</si>
  <si>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</si>
  <si>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</si>
  <si>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</si>
  <si>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</si>
  <si>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</si>
  <si>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</si>
  <si>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</si>
  <si>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</si>
  <si>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</si>
  <si>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</si>
  <si>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</si>
  <si>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</si>
  <si>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</si>
  <si>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</si>
  <si>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</si>
  <si>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</si>
  <si>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</si>
  <si>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</si>
  <si>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</si>
  <si>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</si>
  <si>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</si>
  <si>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</si>
  <si>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</si>
  <si>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</si>
  <si>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</si>
  <si>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</si>
  <si>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</si>
  <si>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</si>
  <si>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</si>
  <si>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</si>
  <si>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</si>
  <si>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</si>
  <si>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</si>
  <si>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</si>
  <si>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</si>
  <si>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</si>
  <si>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</si>
  <si>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</si>
  <si>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</si>
  <si>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</si>
  <si>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</si>
  <si>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</si>
  <si>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</si>
  <si>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</si>
  <si>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</si>
  <si>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</si>
  <si>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</si>
  <si>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</si>
  <si>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</si>
  <si>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</si>
  <si>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</si>
  <si>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</si>
  <si>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</si>
  <si>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</si>
  <si>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</si>
  <si>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</si>
  <si>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</si>
  <si>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</si>
  <si>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</si>
  <si>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</si>
  <si>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</si>
  <si>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</si>
  <si>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</si>
  <si>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</si>
  <si>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</si>
  <si>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</si>
  <si>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</si>
  <si>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</si>
  <si>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</si>
  <si>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</si>
  <si>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</si>
  <si>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</si>
  <si>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</si>
  <si>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</si>
  <si>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</si>
  <si>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</si>
  <si>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</si>
  <si>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</si>
  <si>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</si>
  <si>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</si>
  <si>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</si>
  <si>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</si>
  <si>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</si>
  <si>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</si>
  <si>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</si>
  <si>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</si>
  <si>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</si>
  <si>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</si>
  <si>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</si>
  <si>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</si>
  <si>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</si>
  <si>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</si>
  <si>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</si>
  <si>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</si>
  <si>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</si>
  <si>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</si>
  <si>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</si>
  <si>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</si>
  <si>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</si>
  <si>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</si>
  <si>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</si>
  <si>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</si>
  <si>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</si>
  <si>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</si>
  <si>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</si>
  <si>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</si>
  <si>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</si>
  <si>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</si>
  <si>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</si>
  <si>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</si>
  <si>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</si>
  <si>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</si>
  <si>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</si>
  <si>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</si>
  <si>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</si>
  <si>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</si>
  <si>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</si>
  <si>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</si>
  <si>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</si>
  <si>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</si>
  <si>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</si>
  <si>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</si>
  <si>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</si>
  <si>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</si>
  <si>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</si>
  <si>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</si>
  <si>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</si>
  <si>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</si>
  <si>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</si>
  <si>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</si>
  <si>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</si>
  <si>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</si>
  <si>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</si>
  <si>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</si>
  <si>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</si>
  <si>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</si>
  <si>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</si>
  <si>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</si>
  <si>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</si>
  <si>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</si>
  <si>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</si>
  <si>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</si>
  <si>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</si>
  <si>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</si>
  <si>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</si>
  <si>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</si>
  <si>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</si>
  <si>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</si>
  <si>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</si>
  <si>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</si>
  <si>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</si>
  <si>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</si>
  <si>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</si>
  <si>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</si>
  <si>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</si>
  <si>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</si>
  <si>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</si>
  <si>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</si>
  <si>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</si>
  <si>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</si>
  <si>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</si>
  <si>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</si>
  <si>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</si>
  <si>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</si>
  <si>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</si>
  <si>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</si>
  <si>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</si>
  <si>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</si>
  <si>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</si>
  <si>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</si>
  <si>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</si>
  <si>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</si>
  <si>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</si>
  <si>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</si>
  <si>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</si>
  <si>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</si>
  <si>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</si>
  <si>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</si>
  <si>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</si>
  <si>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</si>
  <si>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</si>
  <si>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</si>
  <si>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</si>
  <si>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</si>
  <si>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</si>
  <si>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</si>
  <si>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</si>
  <si>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</si>
  <si>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</si>
  <si>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</si>
  <si>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</si>
  <si>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</si>
  <si>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</si>
  <si>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</si>
  <si>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</si>
  <si>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</si>
  <si>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</si>
  <si>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</si>
  <si>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</si>
  <si>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</si>
  <si>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</si>
  <si>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</si>
  <si>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</si>
  <si>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</si>
  <si>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</si>
  <si>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</si>
  <si>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</si>
  <si>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</si>
  <si>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</si>
  <si>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</si>
  <si>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</si>
  <si>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</si>
  <si>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</si>
  <si>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</si>
  <si>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</si>
  <si>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</si>
  <si>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</si>
  <si>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</si>
  <si>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</si>
  <si>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</si>
  <si>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</si>
  <si>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</si>
  <si>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</si>
  <si>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</si>
  <si>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</si>
  <si>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</si>
  <si>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</si>
  <si>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</si>
  <si>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</si>
  <si>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</si>
  <si>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</si>
  <si>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</si>
  <si>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</si>
  <si>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</si>
  <si>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</si>
  <si>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</si>
  <si>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</si>
  <si>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</si>
  <si>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</si>
  <si>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</si>
  <si>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</si>
  <si>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</si>
  <si>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</si>
  <si>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</si>
  <si>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</si>
  <si>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</si>
  <si>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</si>
  <si>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</si>
  <si>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</si>
  <si>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</si>
  <si>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</si>
  <si>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</si>
  <si>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</si>
  <si>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</si>
  <si>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</si>
  <si>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</si>
  <si>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</si>
  <si>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</si>
  <si>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</si>
  <si>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</si>
  <si>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</si>
  <si>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</si>
  <si>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</si>
  <si>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</si>
  <si>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</si>
  <si>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</si>
  <si>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</si>
  <si>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</si>
  <si>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</si>
  <si>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</si>
  <si>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</si>
  <si>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</si>
  <si>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</si>
  <si>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</si>
  <si>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</si>
  <si>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</si>
  <si>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Совместно с д/кардиологом: с учетом клинических данных, ЭКГ и КАГ рекомендована ЧТКА ПНА.</t>
  </si>
  <si>
    <t xml:space="preserve">короткий, проходим, контуры ровные. </t>
  </si>
  <si>
    <t xml:space="preserve">проходим, контуры ровные, кровоток TIMI III. </t>
  </si>
  <si>
    <t>Семенов В.Г.</t>
  </si>
  <si>
    <t>14:50</t>
  </si>
  <si>
    <t xml:space="preserve">стеноз проксимального сегмента от устья более 90%, стеноз среднего сегмента более 70%, кровоток TIMI II. </t>
  </si>
  <si>
    <t xml:space="preserve">Коллатеральный кровоток: нет. </t>
  </si>
  <si>
    <t xml:space="preserve">стеноз проксимального сегмента до 30%, кровоток TIMI III. </t>
  </si>
  <si>
    <t>200 ml</t>
  </si>
  <si>
    <t>Устье ЛКА катетеризировано проводниковым катетером Launcher EBU 3,5 6Fr. Коронарный проводник Fielder заведен в дистальный сегмент ПНА. В зону субтотального стеноза ПНА последовательно с оверлэппингом позиционированы и имплантированы DES Resolute Integtity 3.0-22 мм, DES Resolute Integtity 3.5-30 мм, давлением 12-16 атм. Постдилатация стентов и зоны оверлэппинга БК NC Колибри 4,0-15, давлением 14-18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</si>
  <si>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>"МИМ". Тюмень.</t>
  </si>
  <si>
    <t>И/О старшей мед.сетры: А.М. Казанцева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</si>
</sst>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9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N15" sqref="N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45074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0.39930555555555558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0.40625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518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23263</v>
      </c>
      <c r="C12" s="12"/>
      <c r="D12" s="96" t="s">
        <v>303</v>
      </c>
      <c r="E12" s="94"/>
      <c r="F12" s="94"/>
      <c r="G12" s="24" t="s">
        <v>261</v>
      </c>
      <c r="H12" s="26"/>
    </row>
    <row r="13" spans="1:8" ht="15.75">
      <c r="A13" s="15" t="s">
        <v>10</v>
      </c>
      <c r="B13" s="30">
        <f>DATEDIF(B12,B8,"y")</f>
        <v>59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13710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407</v>
      </c>
      <c r="H16" s="168">
        <v>10159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19.302099999999999</v>
      </c>
    </row>
    <row r="18" spans="1:8" ht="14.45" customHeight="1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516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520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522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 t="s">
        <v>521</v>
      </c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515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390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0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221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45074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0.40625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0.44097222222222227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3.4722222222222265E-2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Семенов В.Г.</v>
      </c>
      <c r="D16" s="96" t="s">
        <v>303</v>
      </c>
      <c r="E16" s="94"/>
      <c r="F16" s="94"/>
      <c r="G16" s="80" t="str">
        <f>КАГ!G12</f>
        <v>Билан Н.В.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23263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59</v>
      </c>
      <c r="H18" s="39"/>
    </row>
    <row r="19" spans="1:8" ht="14.45" customHeight="1">
      <c r="A19" s="15" t="s">
        <v>12</v>
      </c>
      <c r="B19" s="68">
        <f>КАГ!B14</f>
        <v>13710</v>
      </c>
      <c r="C19" s="69"/>
      <c r="D19" s="69"/>
      <c r="E19" s="69"/>
      <c r="F19" s="69"/>
      <c r="G19" s="169" t="s">
        <v>403</v>
      </c>
      <c r="H19" s="184" t="str">
        <f>КАГ!H15</f>
        <v>14:50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10159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19.302099999999999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524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390</v>
      </c>
      <c r="C40" s="121"/>
      <c r="D40" s="237" t="s">
        <v>404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topLeftCell="A13" zoomScaleNormal="90" zoomScaleSheetLayoutView="100" zoomScalePageLayoutView="80" workbookViewId="0">
      <selection activeCell="F39" sqref="F3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45074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Семенов В.Г.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23263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59</v>
      </c>
    </row>
    <row r="7" spans="1:4">
      <c r="A7" s="38"/>
      <c r="C7" s="102" t="s">
        <v>12</v>
      </c>
      <c r="D7" s="104">
        <f>КАГ!$B$14</f>
        <v>13710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45074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525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8" t="s">
        <v>315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326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476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462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402</v>
      </c>
      <c r="C18" s="137" t="s">
        <v>432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380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526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"МИМ". Тюмень.</v>
      </c>
      <c r="S2" s="116" t="str">
        <f>IFERROR(INDEX(Расходка[Наименование расходного материала],MATCH(Расходка[№],Поиск_расходки[Индекс2],0)),"")</f>
        <v>Fielder</v>
      </c>
      <c r="T2" s="116" t="str">
        <f>IFERROR(INDEX(Расходка[Наименование расходного материала],MATCH(Расходка[№],Поиск_расходки[Индекс3],0)),"")</f>
        <v>Launcher 6F EBU 3.5</v>
      </c>
      <c r="U2" s="116" t="str">
        <f>IFERROR(INDEX(Расходка[Наименование расходного материала],MATCH(Расходка[№],Поиск_расходки[Индекс4],0)),"")</f>
        <v>DES, Resolute Integtity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>Fielder XT-A</v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>Fielder XT-R</v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1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Demax</v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>
      <c r="A20">
        <v>19</v>
      </c>
      <c r="B20" t="s">
        <v>306</v>
      </c>
      <c r="C20" t="s">
        <v>525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"МИМ". Тюмень.</v>
      </c>
      <c r="Y20" s="116" t="str">
        <f>IFERROR(INDEX(Расходка[Наименование расходного материала],MATCH(Расходка[№],Поиск_расходки[Индекс8],0)),"")</f>
        <v>"МИМ". Тюмень.</v>
      </c>
      <c r="Z20" s="116" t="str">
        <f>IFERROR(INDEX(Расходка[Наименование расходного материала],MATCH(Расходка[№],Поиск_расходки[Индекс9],0)),"")</f>
        <v>"МИМ". Тюмень.</v>
      </c>
      <c r="AA20" s="116" t="str">
        <f>IFERROR(INDEX(Расходка[Наименование расходного материала],MATCH(Расходка[№],Поиск_расходки[Индекс10],0)),"")</f>
        <v>"МИМ". Тюмень.</v>
      </c>
      <c r="AB20" s="116" t="str">
        <f>IFERROR(INDEX(Расходка[Наименование расходного материала],MATCH(Расходка[№],Поиск_расходки[Индекс11],0)),"")</f>
        <v>"МИМ". Тюмень.</v>
      </c>
      <c r="AC20" s="116" t="str">
        <f>IFERROR(INDEX(Расходка[Наименование расходного материала],MATCH(Расходка[№],Поиск_расходки[Индекс12],0)),"")</f>
        <v>"МИМ". Тюмень.</v>
      </c>
      <c r="AD20" s="116" t="str">
        <f>IFERROR(INDEX(Расходка[Наименование расходного материала],MATCH(Расходка[№],Поиск_расходки[Индекс13],0)),"")</f>
        <v>"МИМ". Тюмень.</v>
      </c>
      <c r="AF20" s="4" t="s">
        <v>5</v>
      </c>
      <c r="AG20" s="4" t="s">
        <v>425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Oscor 7F</v>
      </c>
      <c r="Y21" s="116" t="str">
        <f>IFERROR(INDEX(Расходка[Наименование расходного материала],MATCH(Расходка[№],Поиск_расходки[Индекс8],0)),"")</f>
        <v>Oscor 7F</v>
      </c>
      <c r="Z21" s="116" t="str">
        <f>IFERROR(INDEX(Расходка[Наименование расходного материала],MATCH(Расходка[№],Поиск_расходки[Индекс9],0)),"")</f>
        <v>Oscor 7F</v>
      </c>
      <c r="AA21" s="116" t="str">
        <f>IFERROR(INDEX(Расходка[Наименование расходного материала],MATCH(Расходка[№],Поиск_расходки[Индекс10],0)),"")</f>
        <v>Oscor 7F</v>
      </c>
      <c r="AB21" s="116" t="str">
        <f>IFERROR(INDEX(Расходка[Наименование расходного материала],MATCH(Расходка[№],Поиск_расходки[Индекс11],0)),"")</f>
        <v>Oscor 7F</v>
      </c>
      <c r="AC21" s="116" t="str">
        <f>IFERROR(INDEX(Расходка[Наименование расходного материала],MATCH(Расходка[№],Поиск_расходки[Индекс12],0)),"")</f>
        <v>Oscor 7F</v>
      </c>
      <c r="AD21" s="116" t="str">
        <f>IFERROR(INDEX(Расходка[Наименование расходного материала],MATCH(Расходка[№],Поиск_расходки[Индекс13],0)),"")</f>
        <v>Oscor 7F</v>
      </c>
      <c r="AF21" s="4" t="s">
        <v>5</v>
      </c>
      <c r="AG21" s="4" t="s">
        <v>426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Cougar LS Hydro-Track®</v>
      </c>
      <c r="Y22" s="116" t="str">
        <f>IFERROR(INDEX(Расходка[Наименование расходного материала],MATCH(Расходка[№],Поиск_расходки[Индекс8],0)),"")</f>
        <v>Cougar LS Hydro-Track®</v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427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Cougar XT Hydro-Track®</v>
      </c>
      <c r="Y23" s="116" t="str">
        <f>IFERROR(INDEX(Расходка[Наименование расходного материала],MATCH(Расходка[№],Поиск_расходки[Индекс8],0)),"")</f>
        <v>Cougar XT Hydro-Track®</v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1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</v>
      </c>
      <c r="Y24" s="116" t="str">
        <f>IFERROR(INDEX(Расходка[Наименование расходного материала],MATCH(Расходка[№],Поиск_расходки[Индекс8],0)),"")</f>
        <v>Fielder</v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Fielder XT-A</v>
      </c>
      <c r="Y25" s="116" t="str">
        <f>IFERROR(INDEX(Расходка[Наименование расходного материала],MATCH(Расходка[№],Поиск_расходки[Индекс8],0)),"")</f>
        <v>Fielder XT-A</v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t="s">
        <v>377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3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Fielder XT-R</v>
      </c>
      <c r="Y26" s="116" t="str">
        <f>IFERROR(INDEX(Расходка[Наименование расходного материала],MATCH(Расходка[№],Поиск_расходки[Индекс8],0)),"")</f>
        <v>Fielder XT-R</v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Gaia Second</v>
      </c>
      <c r="Y27" s="116" t="str">
        <f>IFERROR(INDEX(Расходка[Наименование расходного материала],MATCH(Расходка[№],Поиск_расходки[Индекс8],0)),"")</f>
        <v>Gaia Second</v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s="1" t="s">
        <v>372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Gaia Third</v>
      </c>
      <c r="Y28" s="116" t="str">
        <f>IFERROR(INDEX(Расходка[Наименование расходного материала],MATCH(Расходка[№],Поиск_расходки[Индекс8],0)),"")</f>
        <v>Gaia Third</v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Intuition</v>
      </c>
      <c r="Y29" s="116" t="str">
        <f>IFERROR(INDEX(Расходка[Наименование расходного материала],MATCH(Расходка[№],Поиск_расходки[Индекс8],0)),"")</f>
        <v>Intuition</v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3 Hydro-Track®</v>
      </c>
      <c r="Y30" s="116" t="str">
        <f>IFERROR(INDEX(Расходка[Наименование расходного материала],MATCH(Расходка[№],Поиск_расходки[Индекс8],0)),"")</f>
        <v>ProVia 3 Hydro-Track®</v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ProVia 6 Hydro-Track®</v>
      </c>
      <c r="Y31" s="116" t="str">
        <f>IFERROR(INDEX(Расходка[Наименование расходного материала],MATCH(Расходка[№],Поиск_расходки[Индекс8],0)),"")</f>
        <v>ProVia 6 Hydro-Track®</v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ProVia 9 Hydro-Track®</v>
      </c>
      <c r="Y32" s="116" t="str">
        <f>IFERROR(INDEX(Расходка[Наименование расходного материала],MATCH(Расходка[№],Поиск_расходки[Индекс8],0)),"")</f>
        <v>ProVia 9 Hydro-Track®</v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Rinato</v>
      </c>
      <c r="Y33" s="116" t="str">
        <f>IFERROR(INDEX(Расходка[Наименование расходного материала],MATCH(Расходка[№],Поиск_расходки[Индекс8],0)),"")</f>
        <v>Rinato</v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(Floppy)</v>
      </c>
      <c r="Y34" s="116" t="str">
        <f>IFERROR(INDEX(Расходка[Наименование расходного материала],MATCH(Расходка[№],Поиск_расходки[Индекс8],0)),"")</f>
        <v>Runthrough NS (Floppy)</v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Runthrough NS Hypercoat</v>
      </c>
      <c r="Y35" s="116" t="str">
        <f>IFERROR(INDEX(Расходка[Наименование расходного материала],MATCH(Расходка[№],Поиск_расходки[Индекс8],0)),"")</f>
        <v>Runthrough NS Hypercoat</v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Runthrough NS Intermediate</v>
      </c>
      <c r="Y36" s="116" t="str">
        <f>IFERROR(INDEX(Расходка[Наименование расходного материала],MATCH(Расходка[№],Поиск_расходки[Индекс8],0)),"")</f>
        <v>Runthrough NS Intermediate</v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</v>
      </c>
      <c r="Y37" s="116" t="str">
        <f>IFERROR(INDEX(Расходка[Наименование расходного материала],MATCH(Расходка[№],Поиск_расходки[Индекс8],0)),"")</f>
        <v>Sion</v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t="s">
        <v>381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Sion Black</v>
      </c>
      <c r="Y38" s="116" t="str">
        <f>IFERROR(INDEX(Расходка[Наименование расходного материала],MATCH(Расходка[№],Поиск_расходки[Индекс8],0)),"")</f>
        <v>Sion Black</v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s="1" t="s">
        <v>375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Sion Blue</v>
      </c>
      <c r="Y39" s="116" t="str">
        <f>IFERROR(INDEX(Расходка[Наименование расходного материала],MATCH(Расходка[№],Поиск_расходки[Индекс8],0)),"")</f>
        <v>Sion Blue</v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Thunder</v>
      </c>
      <c r="Y40" s="116" t="str">
        <f>IFERROR(INDEX(Расходка[Наименование расходного материала],MATCH(Расходка[№],Поиск_расходки[Индекс8],0)),"")</f>
        <v>Thunder</v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Whisper MS</v>
      </c>
      <c r="Y41" s="116" t="str">
        <f>IFERROR(INDEX(Расходка[Наименование расходного материала],MATCH(Расходка[№],Поиск_расходки[Индекс8],0)),"")</f>
        <v>Whisper MS</v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Winn 200T</v>
      </c>
      <c r="Y42" s="116" t="str">
        <f>IFERROR(INDEX(Расходка[Наименование расходного материала],MATCH(Расходка[№],Поиск_расходки[Индекс8],0)),"")</f>
        <v>Winn 200T</v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BMS, Integtity</v>
      </c>
      <c r="Y45" s="116" t="str">
        <f>IFERROR(INDEX(Расходка[Наименование расходного материала],MATCH(Расходка[№],Поиск_расходки[Индекс8],0)),"")</f>
        <v>BMS, Integtity</v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445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Calipso</v>
      </c>
      <c r="Y46" s="116" t="str">
        <f>IFERROR(INDEX(Расходка[Наименование расходного материала],MATCH(Расходка[№],Поиск_расходки[Индекс8],0)),"")</f>
        <v>DES, Calipso</v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446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NanoMed</v>
      </c>
      <c r="Y47" s="116" t="str">
        <f>IFERROR(INDEX(Расходка[Наименование расходного материала],MATCH(Расходка[№],Поиск_расходки[Индекс8],0)),"")</f>
        <v>DES, NanoMed</v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447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1</v>
      </c>
      <c r="I48" s="117">
        <f>IF(ISNUMBER(SEARCH('Карта учёта'!$B$17,Расходка[Наименование расходного материала])),MAX($I$1:I47)+1,0)</f>
        <v>1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Resolute Integtity</v>
      </c>
      <c r="Y48" s="116" t="str">
        <f>IFERROR(INDEX(Расходка[Наименование расходного материала],MATCH(Расходка[№],Поиск_расходки[Индекс8],0)),"")</f>
        <v>DES, Resolute Integtity</v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Yukon Chrome PC</v>
      </c>
      <c r="Y49" s="116" t="str">
        <f>IFERROR(INDEX(Расходка[Наименование расходного материала],MATCH(Расходка[№],Поиск_расходки[Индекс8],0)),"")</f>
        <v>DES, Yukon Chrome PC</v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s="165" t="s">
        <v>389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DES, Firehawk</v>
      </c>
      <c r="Y50" s="116" t="str">
        <f>IFERROR(INDEX(Расходка[Наименование расходного материала],MATCH(Расходка[№],Поиск_расходки[Индекс8],0)),"")</f>
        <v>DES, Firehawk</v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450</v>
      </c>
    </row>
    <row r="51" spans="1:33">
      <c r="A51">
        <v>50</v>
      </c>
      <c r="B51" t="s">
        <v>6</v>
      </c>
      <c r="C51" t="s">
        <v>388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DES, Resolute Onyx</v>
      </c>
      <c r="Y51" s="116" t="str">
        <f>IFERROR(INDEX(Расходка[Наименование расходного материала],MATCH(Расходка[№],Поиск_расходки[Индекс8],0)),"")</f>
        <v>DES, Resolute Onyx</v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451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Guidezilla™ II 6F</v>
      </c>
      <c r="Y52" s="116" t="str">
        <f>IFERROR(INDEX(Расходка[Наименование расходного материала],MATCH(Расходка[№],Поиск_расходки[Индекс8],0)),"")</f>
        <v>Guidezilla™ II 6F</v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452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Telescope ™ II 6F</v>
      </c>
      <c r="Y53" s="116" t="str">
        <f>IFERROR(INDEX(Расходка[Наименование расходного материала],MATCH(Расходка[№],Поиск_расходки[Индекс8],0)),"")</f>
        <v>Telescope ™ II 6F</v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453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AL 1</v>
      </c>
      <c r="Y54" s="116" t="str">
        <f>IFERROR(INDEX(Расходка[Наименование расходного материала],MATCH(Расходка[№],Поиск_расходки[Индекс8],0)),"")</f>
        <v>Launcher 6F AL 1</v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454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AL 2</v>
      </c>
      <c r="Y55" s="116" t="str">
        <f>IFERROR(INDEX(Расходка[Наименование расходного материала],MATCH(Расходка[№],Поиск_расходки[Индекс8],0)),"")</f>
        <v>Launcher 6F AL 2</v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455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1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EBU 3.5</v>
      </c>
      <c r="Y56" s="116" t="str">
        <f>IFERROR(INDEX(Расходка[Наименование расходного материала],MATCH(Расходка[№],Поиск_расходки[Индекс8],0)),"")</f>
        <v>Launcher 6F EBU 3.5</v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456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EBU 4.0</v>
      </c>
      <c r="Y57" s="116" t="str">
        <f>IFERROR(INDEX(Расходка[Наименование расходного материала],MATCH(Расходка[№],Поиск_расходки[Индекс8],0)),"")</f>
        <v>Launcher 6F EBU 4.0</v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457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3.5</v>
      </c>
      <c r="Y58" s="116" t="str">
        <f>IFERROR(INDEX(Расходка[Наименование расходного материала],MATCH(Расходка[№],Поиск_расходки[Индекс8],0)),"")</f>
        <v>Launcher 6F JL 3.5</v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JL 4.0</v>
      </c>
      <c r="Y59" s="116" t="str">
        <f>IFERROR(INDEX(Расходка[Наименование расходного материала],MATCH(Расходка[№],Поиск_расходки[Индекс8],0)),"")</f>
        <v>Launcher 6F JL 4.0</v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JL 4.5</v>
      </c>
      <c r="Y60" s="116" t="str">
        <f>IFERROR(INDEX(Расходка[Наименование расходного материала],MATCH(Расходка[№],Поиск_расходки[Индекс8],0)),"")</f>
        <v>Launcher 6F JL 4.5</v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6F JR 3.5</v>
      </c>
      <c r="Y61" s="116" t="str">
        <f>IFERROR(INDEX(Расходка[Наименование расходного материала],MATCH(Расходка[№],Поиск_расходки[Индекс8],0)),"")</f>
        <v>Launcher 6F JR 3.5</v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6F JR 4.0</v>
      </c>
      <c r="Y62" s="116" t="str">
        <f>IFERROR(INDEX(Расходка[Наименование расходного материала],MATCH(Расходка[№],Поиск_расходки[Индекс8],0)),"")</f>
        <v>Launcher 6F JR 4.0</v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Launcher 7F JL 3.5</v>
      </c>
      <c r="Y63" s="116" t="str">
        <f>IFERROR(INDEX(Расходка[Наименование расходного материала],MATCH(Расходка[№],Поиск_расходки[Индекс8],0)),"")</f>
        <v>Launcher 7F JL 3.5</v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462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>Launcher 7F JL 4.0</v>
      </c>
      <c r="Y64" s="116" t="str">
        <f>IFERROR(INDEX(Расходка[Наименование расходного материала],MATCH(Расходка[№],Поиск_расходки[Индекс8],0)),"")</f>
        <v>Launcher 7F JL 4.0</v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463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64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>Angio-Seal™ VIP</v>
      </c>
      <c r="Y65" s="116" t="str">
        <f>IFERROR(INDEX(Расходка[Наименование расходного материала],MATCH(Расходка[№],Поиск_расходки[Индекс8],0)),"")</f>
        <v>Angio-Seal™ VIP</v>
      </c>
      <c r="Z65" s="116" t="str">
        <f>IFERROR(INDEX(Расходка[Наименование расходного материала],MATCH(Расходка[№],Поиск_расходки[Индекс9],0)),"")</f>
        <v>Angio-Seal™ VIP</v>
      </c>
      <c r="AA65" s="116" t="str">
        <f>IFERROR(INDEX(Расходка[Наименование расходного материала],MATCH(Расходка[№],Поиск_расходки[Индекс10],0)),"")</f>
        <v>Angio-Seal™ VIP</v>
      </c>
      <c r="AB65" s="116" t="str">
        <f>IFERROR(INDEX(Расходка[Наименование расходного материала],MATCH(Расходка[№],Поиск_расходки[Индекс11],0)),"")</f>
        <v>Angio-Seal™ VIP</v>
      </c>
      <c r="AC65" s="116" t="str">
        <f>IFERROR(INDEX(Расходка[Наименование расходного материала],MATCH(Расходка[№],Поиск_расходки[Индекс12],0)),"")</f>
        <v>Angio-Seal™ VIP</v>
      </c>
      <c r="AD65" s="116" t="str">
        <f>IFERROR(INDEX(Расходка[Наименование расходного материала],MATCH(Расходка[№],Поиск_расходки[Индекс13],0)),"")</f>
        <v>Angio-Seal™ VIP</v>
      </c>
      <c r="AF65" s="4" t="s">
        <v>6</v>
      </c>
      <c r="AG65" s="4" t="s">
        <v>464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465</v>
      </c>
    </row>
    <row r="67" spans="1:33">
      <c r="E67" s="244">
        <f>IF(ISNUMBER(SEARCH('Карта учёта'!$B$13,Расходка[[#This Row],[Наименование расходного материала]])),MAX($E$1:E66)+1,0)</f>
        <v>0</v>
      </c>
      <c r="F67" s="244">
        <f>IF(ISNUMBER(SEARCH('Карта учёта'!$B$14,Расходка[[#This Row],[Наименование расходного материала]])),MAX($F$1:F66)+1,0)</f>
        <v>0</v>
      </c>
      <c r="G67" s="244">
        <f>IF(ISNUMBER(SEARCH('Карта учёта'!$B$15,Расходка[Наименование расходного материала])),MAX($G$1:G66)+1,0)</f>
        <v>0</v>
      </c>
      <c r="H67" s="244">
        <f>IF(ISNUMBER(SEARCH('Карта учёта'!$B$16,Расходка[Наименование расходного материала])),MAX($H$1:H66)+1,0)</f>
        <v>0</v>
      </c>
      <c r="I67" s="244">
        <f>IF(ISNUMBER(SEARCH('Карта учёта'!$B$17,Расходка[Наименование расходного материала])),MAX($I$1:I66)+1,0)</f>
        <v>0</v>
      </c>
      <c r="J67" s="244">
        <f>IF(ISNUMBER(SEARCH('Карта учёта'!$B$18,Расходка[Наименование расходного материала])),MAX($J$1:J66)+1,0)</f>
        <v>0</v>
      </c>
      <c r="K67" s="244">
        <f>IF(ISNUMBER(SEARCH('Карта учёта'!$B$19,Расходка[Наименование расходного материала])),MAX($K$1:K66)+1,0)</f>
        <v>0</v>
      </c>
      <c r="L67" s="244">
        <f>IF(ISNUMBER(SEARCH('Карта учёта'!$B$20,Расходка[Наименование расходного материала])),MAX($L$1:L66)+1,0)</f>
        <v>0</v>
      </c>
      <c r="M67" s="244">
        <f>IF(ISNUMBER(SEARCH('Карта учёта'!$B$21,Расходка[Наименование расходного материала])),MAX($M$1:M66)+1,0)</f>
        <v>0</v>
      </c>
      <c r="N67" s="244">
        <f>IF(ISNUMBER(SEARCH('Карта учёта'!$B$22,Расходка[Наименование расходного материала])),MAX($N$1:N66)+1,0)</f>
        <v>0</v>
      </c>
      <c r="O67" s="244">
        <f>IF(ISNUMBER(SEARCH('Карта учёта'!$B$23,Расходка[Наименование расходного материала])),MAX($O$1:O66)+1,0)</f>
        <v>0</v>
      </c>
      <c r="P67" s="244">
        <f>IF(ISNUMBER(SEARCH('Карта учёта'!$B$24,Расходка[Наименование расходного материала])),MAX($P$1:P66)+1,0)</f>
        <v>0</v>
      </c>
      <c r="Q67" s="244">
        <f>IF(ISNUMBER(SEARCH('Карта учёта'!$B$25,Расходка[Наименование расходного материала])),MAX($Q$1:Q66)+1,0)</f>
        <v>0</v>
      </c>
      <c r="R67" s="245" t="str">
        <f>IFERROR(INDEX(Расходка[Наименование расходного материала],MATCH(Расходка[№],Поиск_расходки[Индекс1],0)),"")</f>
        <v/>
      </c>
      <c r="S67" s="245" t="str">
        <f>IFERROR(INDEX(Расходка[Наименование расходного материала],MATCH(Расходка[№],Поиск_расходки[Индекс2],0)),"")</f>
        <v/>
      </c>
      <c r="T67" s="245" t="str">
        <f>IFERROR(INDEX(Расходка[Наименование расходного материала],MATCH(Расходка[№],Поиск_расходки[Индекс3],0)),"")</f>
        <v/>
      </c>
      <c r="U67" s="245" t="str">
        <f>IFERROR(INDEX(Расходка[Наименование расходного материала],MATCH(Расходка[№],Поиск_расходки[Индекс4],0)),"")</f>
        <v/>
      </c>
      <c r="V67" s="245" t="str">
        <f>IFERROR(INDEX(Расходка[Наименование расходного материала],MATCH(Расходка[№],Поиск_расходки[Индекс5],0)),"")</f>
        <v/>
      </c>
      <c r="W67" s="245" t="str">
        <f>IFERROR(INDEX(Расходка[Наименование расходного материала],MATCH(Расходка[№],Поиск_расходки[Индекс6],0)),"")</f>
        <v/>
      </c>
      <c r="X67" s="245" t="str">
        <f>IFERROR(INDEX(Расходка[Наименование расходного материала],MATCH(Расходка[№],Поиск_расходки[Индекс7],0)),"")</f>
        <v/>
      </c>
      <c r="Y67" s="245" t="str">
        <f>IFERROR(INDEX(Расходка[Наименование расходного материала],MATCH(Расходка[№],Поиск_расходки[Индекс8],0)),"")</f>
        <v/>
      </c>
      <c r="Z67" s="245" t="str">
        <f>IFERROR(INDEX(Расходка[Наименование расходного материала],MATCH(Расходка[№],Поиск_расходки[Индекс9],0)),"")</f>
        <v/>
      </c>
      <c r="AA67" s="245" t="str">
        <f>IFERROR(INDEX(Расходка[Наименование расходного материала],MATCH(Расходка[№],Поиск_расходки[Индекс10],0)),"")</f>
        <v/>
      </c>
      <c r="AB67" s="245" t="str">
        <f>IFERROR(INDEX(Расходка[Наименование расходного материала],MATCH(Расходка[№],Поиск_расходки[Индекс11],0)),"")</f>
        <v/>
      </c>
      <c r="AC67" s="245" t="str">
        <f>IFERROR(INDEX(Расходка[Наименование расходного материала],MATCH(Расходка[№],Поиск_расходки[Индекс12],0)),"")</f>
        <v/>
      </c>
      <c r="AD67" s="245" t="str">
        <f>IFERROR(INDEX(Расходка[Наименование расходного материала],MATCH(Расходка[№],Поиск_расходки[Индекс13],0)),"")</f>
        <v/>
      </c>
      <c r="AF67" s="4" t="s">
        <v>6</v>
      </c>
      <c r="AG67" s="4" t="s">
        <v>466</v>
      </c>
    </row>
    <row r="68" spans="1:33">
      <c r="E68" s="244">
        <f>IF(ISNUMBER(SEARCH('Карта учёта'!$B$13,Расходка[[#This Row],[Наименование расходного материала]])),MAX($E$1:E67)+1,0)</f>
        <v>0</v>
      </c>
      <c r="F68" s="244">
        <f>IF(ISNUMBER(SEARCH('Карта учёта'!$B$14,Расходка[[#This Row],[Наименование расходного материала]])),MAX($F$1:F67)+1,0)</f>
        <v>0</v>
      </c>
      <c r="G68" s="244">
        <f>IF(ISNUMBER(SEARCH('Карта учёта'!$B$15,Расходка[Наименование расходного материала])),MAX($G$1:G67)+1,0)</f>
        <v>0</v>
      </c>
      <c r="H68" s="244">
        <f>IF(ISNUMBER(SEARCH('Карта учёта'!$B$16,Расходка[Наименование расходного материала])),MAX($H$1:H67)+1,0)</f>
        <v>0</v>
      </c>
      <c r="I68" s="244">
        <f>IF(ISNUMBER(SEARCH('Карта учёта'!$B$17,Расходка[Наименование расходного материала])),MAX($I$1:I67)+1,0)</f>
        <v>0</v>
      </c>
      <c r="J68" s="244">
        <f>IF(ISNUMBER(SEARCH('Карта учёта'!$B$18,Расходка[Наименование расходного материала])),MAX($J$1:J67)+1,0)</f>
        <v>0</v>
      </c>
      <c r="K68" s="244">
        <f>IF(ISNUMBER(SEARCH('Карта учёта'!$B$19,Расходка[Наименование расходного материала])),MAX($K$1:K67)+1,0)</f>
        <v>0</v>
      </c>
      <c r="L68" s="244">
        <f>IF(ISNUMBER(SEARCH('Карта учёта'!$B$20,Расходка[Наименование расходного материала])),MAX($L$1:L67)+1,0)</f>
        <v>0</v>
      </c>
      <c r="M68" s="244">
        <f>IF(ISNUMBER(SEARCH('Карта учёта'!$B$21,Расходка[Наименование расходного материала])),MAX($M$1:M67)+1,0)</f>
        <v>0</v>
      </c>
      <c r="N68" s="244">
        <f>IF(ISNUMBER(SEARCH('Карта учёта'!$B$22,Расходка[Наименование расходного материала])),MAX($N$1:N67)+1,0)</f>
        <v>0</v>
      </c>
      <c r="O68" s="244">
        <f>IF(ISNUMBER(SEARCH('Карта учёта'!$B$23,Расходка[Наименование расходного материала])),MAX($O$1:O67)+1,0)</f>
        <v>0</v>
      </c>
      <c r="P68" s="244">
        <f>IF(ISNUMBER(SEARCH('Карта учёта'!$B$24,Расходка[Наименование расходного материала])),MAX($P$1:P67)+1,0)</f>
        <v>0</v>
      </c>
      <c r="Q68" s="244">
        <f>IF(ISNUMBER(SEARCH('Карта учёта'!$B$25,Расходка[Наименование расходного материала])),MAX($Q$1:Q67)+1,0)</f>
        <v>0</v>
      </c>
      <c r="R68" s="245" t="str">
        <f>IFERROR(INDEX(Расходка[Наименование расходного материала],MATCH(Расходка[№],Поиск_расходки[Индекс1],0)),"")</f>
        <v/>
      </c>
      <c r="S68" s="245" t="str">
        <f>IFERROR(INDEX(Расходка[Наименование расходного материала],MATCH(Расходка[№],Поиск_расходки[Индекс2],0)),"")</f>
        <v/>
      </c>
      <c r="T68" s="245" t="str">
        <f>IFERROR(INDEX(Расходка[Наименование расходного материала],MATCH(Расходка[№],Поиск_расходки[Индекс3],0)),"")</f>
        <v/>
      </c>
      <c r="U68" s="245" t="str">
        <f>IFERROR(INDEX(Расходка[Наименование расходного материала],MATCH(Расходка[№],Поиск_расходки[Индекс4],0)),"")</f>
        <v/>
      </c>
      <c r="V68" s="245" t="str">
        <f>IFERROR(INDEX(Расходка[Наименование расходного материала],MATCH(Расходка[№],Поиск_расходки[Индекс5],0)),"")</f>
        <v/>
      </c>
      <c r="W68" s="245" t="str">
        <f>IFERROR(INDEX(Расходка[Наименование расходного материала],MATCH(Расходка[№],Поиск_расходки[Индекс6],0)),"")</f>
        <v/>
      </c>
      <c r="X68" s="245" t="str">
        <f>IFERROR(INDEX(Расходка[Наименование расходного материала],MATCH(Расходка[№],Поиск_расходки[Индекс7],0)),"")</f>
        <v/>
      </c>
      <c r="Y68" s="245" t="str">
        <f>IFERROR(INDEX(Расходка[Наименование расходного материала],MATCH(Расходка[№],Поиск_расходки[Индекс8],0)),"")</f>
        <v/>
      </c>
      <c r="Z68" s="245" t="str">
        <f>IFERROR(INDEX(Расходка[Наименование расходного материала],MATCH(Расходка[№],Поиск_расходки[Индекс9],0)),"")</f>
        <v/>
      </c>
      <c r="AA68" s="245" t="str">
        <f>IFERROR(INDEX(Расходка[Наименование расходного материала],MATCH(Расходка[№],Поиск_расходки[Индекс10],0)),"")</f>
        <v/>
      </c>
      <c r="AB68" s="245" t="str">
        <f>IFERROR(INDEX(Расходка[Наименование расходного материала],MATCH(Расходка[№],Поиск_расходки[Индекс11],0)),"")</f>
        <v/>
      </c>
      <c r="AC68" s="245" t="str">
        <f>IFERROR(INDEX(Расходка[Наименование расходного материала],MATCH(Расходка[№],Поиск_расходки[Индекс12],0)),"")</f>
        <v/>
      </c>
      <c r="AD68" s="245" t="str">
        <f>IFERROR(INDEX(Расходка[Наименование расходного материала],MATCH(Расходка[№],Поиск_расходки[Индекс13],0)),"")</f>
        <v/>
      </c>
      <c r="AF68" s="4" t="s">
        <v>6</v>
      </c>
      <c r="AG68" s="4" t="s">
        <v>467</v>
      </c>
    </row>
    <row r="69" spans="1:33">
      <c r="E69" s="244">
        <f>IF(ISNUMBER(SEARCH('Карта учёта'!$B$13,Расходка[[#This Row],[Наименование расходного материала]])),MAX($E$1:E68)+1,0)</f>
        <v>0</v>
      </c>
      <c r="F69" s="244">
        <f>IF(ISNUMBER(SEARCH('Карта учёта'!$B$14,Расходка[[#This Row],[Наименование расходного материала]])),MAX($F$1:F68)+1,0)</f>
        <v>0</v>
      </c>
      <c r="G69" s="244">
        <f>IF(ISNUMBER(SEARCH('Карта учёта'!$B$15,Расходка[Наименование расходного материала])),MAX($G$1:G68)+1,0)</f>
        <v>0</v>
      </c>
      <c r="H69" s="244">
        <f>IF(ISNUMBER(SEARCH('Карта учёта'!$B$16,Расходка[Наименование расходного материала])),MAX($H$1:H68)+1,0)</f>
        <v>0</v>
      </c>
      <c r="I69" s="244">
        <f>IF(ISNUMBER(SEARCH('Карта учёта'!$B$17,Расходка[Наименование расходного материала])),MAX($I$1:I68)+1,0)</f>
        <v>0</v>
      </c>
      <c r="J69" s="244">
        <f>IF(ISNUMBER(SEARCH('Карта учёта'!$B$18,Расходка[Наименование расходного материала])),MAX($J$1:J68)+1,0)</f>
        <v>0</v>
      </c>
      <c r="K69" s="244">
        <f>IF(ISNUMBER(SEARCH('Карта учёта'!$B$19,Расходка[Наименование расходного материала])),MAX($K$1:K68)+1,0)</f>
        <v>0</v>
      </c>
      <c r="L69" s="244">
        <f>IF(ISNUMBER(SEARCH('Карта учёта'!$B$20,Расходка[Наименование расходного материала])),MAX($L$1:L68)+1,0)</f>
        <v>0</v>
      </c>
      <c r="M69" s="244">
        <f>IF(ISNUMBER(SEARCH('Карта учёта'!$B$21,Расходка[Наименование расходного материала])),MAX($M$1:M68)+1,0)</f>
        <v>0</v>
      </c>
      <c r="N69" s="244">
        <f>IF(ISNUMBER(SEARCH('Карта учёта'!$B$22,Расходка[Наименование расходного материала])),MAX($N$1:N68)+1,0)</f>
        <v>0</v>
      </c>
      <c r="O69" s="244">
        <f>IF(ISNUMBER(SEARCH('Карта учёта'!$B$23,Расходка[Наименование расходного материала])),MAX($O$1:O68)+1,0)</f>
        <v>0</v>
      </c>
      <c r="P69" s="244">
        <f>IF(ISNUMBER(SEARCH('Карта учёта'!$B$24,Расходка[Наименование расходного материала])),MAX($P$1:P68)+1,0)</f>
        <v>0</v>
      </c>
      <c r="Q69" s="244">
        <f>IF(ISNUMBER(SEARCH('Карта учёта'!$B$25,Расходка[Наименование расходного материала])),MAX($Q$1:Q68)+1,0)</f>
        <v>0</v>
      </c>
      <c r="R69" s="245" t="str">
        <f>IFERROR(INDEX(Расходка[Наименование расходного материала],MATCH(Расходка[№],Поиск_расходки[Индекс1],0)),"")</f>
        <v/>
      </c>
      <c r="S69" s="245" t="str">
        <f>IFERROR(INDEX(Расходка[Наименование расходного материала],MATCH(Расходка[№],Поиск_расходки[Индекс2],0)),"")</f>
        <v/>
      </c>
      <c r="T69" s="245" t="str">
        <f>IFERROR(INDEX(Расходка[Наименование расходного материала],MATCH(Расходка[№],Поиск_расходки[Индекс3],0)),"")</f>
        <v/>
      </c>
      <c r="U69" s="245" t="str">
        <f>IFERROR(INDEX(Расходка[Наименование расходного материала],MATCH(Расходка[№],Поиск_расходки[Индекс4],0)),"")</f>
        <v/>
      </c>
      <c r="V69" s="245" t="str">
        <f>IFERROR(INDEX(Расходка[Наименование расходного материала],MATCH(Расходка[№],Поиск_расходки[Индекс5],0)),"")</f>
        <v/>
      </c>
      <c r="W69" s="245" t="str">
        <f>IFERROR(INDEX(Расходка[Наименование расходного материала],MATCH(Расходка[№],Поиск_расходки[Индекс6],0)),"")</f>
        <v/>
      </c>
      <c r="X69" s="245" t="str">
        <f>IFERROR(INDEX(Расходка[Наименование расходного материала],MATCH(Расходка[№],Поиск_расходки[Индекс7],0)),"")</f>
        <v/>
      </c>
      <c r="Y69" s="245" t="str">
        <f>IFERROR(INDEX(Расходка[Наименование расходного материала],MATCH(Расходка[№],Поиск_расходки[Индекс8],0)),"")</f>
        <v/>
      </c>
      <c r="Z69" s="245" t="str">
        <f>IFERROR(INDEX(Расходка[Наименование расходного материала],MATCH(Расходка[№],Поиск_расходки[Индекс9],0)),"")</f>
        <v/>
      </c>
      <c r="AA69" s="245" t="str">
        <f>IFERROR(INDEX(Расходка[Наименование расходного материала],MATCH(Расходка[№],Поиск_расходки[Индекс10],0)),"")</f>
        <v/>
      </c>
      <c r="AB69" s="245" t="str">
        <f>IFERROR(INDEX(Расходка[Наименование расходного материала],MATCH(Расходка[№],Поиск_расходки[Индекс11],0)),"")</f>
        <v/>
      </c>
      <c r="AC69" s="245" t="str">
        <f>IFERROR(INDEX(Расходка[Наименование расходного материала],MATCH(Расходка[№],Поиск_расходки[Индекс12],0)),"")</f>
        <v/>
      </c>
      <c r="AD69" s="245" t="str">
        <f>IFERROR(INDEX(Расходка[Наименование расходного материала],MATCH(Расходка[№],Поиск_расходки[Индекс13],0)),"")</f>
        <v/>
      </c>
      <c r="AF69" s="4" t="s">
        <v>6</v>
      </c>
      <c r="AG69" s="4" t="s">
        <v>468</v>
      </c>
    </row>
    <row r="70" spans="1:33">
      <c r="AF70" s="4" t="s">
        <v>6</v>
      </c>
      <c r="AG70" s="4" t="s">
        <v>469</v>
      </c>
    </row>
    <row r="71" spans="1:33">
      <c r="AF71" s="4" t="s">
        <v>6</v>
      </c>
      <c r="AG71" s="4" t="s">
        <v>424</v>
      </c>
    </row>
    <row r="72" spans="1:33">
      <c r="AF72" s="4" t="s">
        <v>6</v>
      </c>
      <c r="AG72" s="4" t="s">
        <v>470</v>
      </c>
    </row>
    <row r="73" spans="1:33">
      <c r="AF73" s="4" t="s">
        <v>6</v>
      </c>
      <c r="AG73" s="4" t="s">
        <v>425</v>
      </c>
    </row>
    <row r="74" spans="1:33">
      <c r="AF74" s="4" t="s">
        <v>6</v>
      </c>
      <c r="AG74" s="4" t="s">
        <v>471</v>
      </c>
    </row>
    <row r="75" spans="1:33"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514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510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2023-05-25T12:46:40Z</cp:lastPrinted>
  <dcterms:created xsi:type="dcterms:W3CDTF">2015-06-05T18:19:34Z</dcterms:created>
  <dcterms:modified xsi:type="dcterms:W3CDTF">2023-05-28T07:43:14Z</dcterms:modified>
</cp:coreProperties>
</file>