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E64" i="1"/>
  <c r="F64" i="1"/>
  <c r="G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O11" i="1"/>
  <c r="O12" i="1" s="1"/>
  <c r="O13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4" i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M15" i="1"/>
  <c r="M16" i="1" s="1"/>
  <c r="M17" i="1" s="1"/>
  <c r="P59" i="1"/>
  <c r="P60" i="1" s="1"/>
  <c r="P61" i="1" s="1"/>
  <c r="P62" i="1" s="1"/>
  <c r="P63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P64" i="1" l="1"/>
  <c r="AC65" i="1" s="1"/>
  <c r="R64" i="1"/>
  <c r="R65" i="1"/>
  <c r="R61" i="1"/>
  <c r="R63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4" i="1" l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4" i="1" l="1"/>
  <c r="Q64" i="1"/>
  <c r="AD65" i="1" s="1"/>
  <c r="AD63" i="1"/>
  <c r="AB61" i="1"/>
  <c r="O62" i="1"/>
  <c r="O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4" i="1" l="1"/>
  <c r="AB65" i="1" s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4" i="1" l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64" i="1" l="1"/>
  <c r="U65" i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I64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53" i="1" s="1"/>
  <c r="S2" i="1"/>
  <c r="S58" i="1"/>
  <c r="AB38" i="1"/>
  <c r="AB41" i="1"/>
  <c r="AB39" i="1"/>
  <c r="S54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2" i="1" l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4" i="1" l="1"/>
  <c r="AA65" i="1" s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4" i="1" l="1"/>
  <c r="G62" i="1"/>
  <c r="G63" i="1" s="1"/>
  <c r="T65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l="1"/>
  <c r="Y65" i="1" s="1"/>
  <c r="M61" i="1"/>
  <c r="Y61" i="1"/>
  <c r="Y58" i="1"/>
  <c r="Y57" i="1"/>
  <c r="Y56" i="1"/>
  <c r="Y63" i="1"/>
  <c r="Y59" i="1"/>
  <c r="Y60" i="1"/>
  <c r="Y62" i="1"/>
  <c r="Y20" i="1"/>
  <c r="Y64" i="1" l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M64" i="1"/>
  <c r="Z65" i="1" s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<sst xmlns="http://schemas.openxmlformats.org/spreadsheetml/2006/main" count="860" uniqueCount="523">
  <si>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</si>
  <si>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</si>
  <si>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</si>
  <si>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</si>
  <si>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</si>
  <si>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</si>
  <si>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</si>
  <si>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</si>
  <si>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</si>
  <si>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</si>
  <si>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</si>
  <si>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</si>
  <si>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</si>
  <si>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</si>
  <si>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</si>
  <si>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</si>
  <si>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</si>
  <si>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</si>
  <si>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</si>
  <si>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</si>
  <si>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</si>
  <si>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</si>
  <si>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</si>
  <si>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</si>
  <si>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</si>
  <si>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</si>
  <si>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</si>
  <si>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</si>
  <si>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</si>
  <si>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</si>
  <si>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</si>
  <si>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</si>
  <si>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</si>
  <si>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</si>
  <si>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</si>
  <si>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</si>
  <si>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</si>
  <si>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</si>
  <si>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</si>
  <si>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</si>
  <si>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</si>
  <si>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</si>
  <si>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</si>
  <si>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</si>
  <si>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</si>
  <si>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</si>
  <si>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</si>
  <si>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</si>
  <si>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</si>
  <si>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</si>
  <si>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</si>
  <si>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</si>
  <si>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</si>
  <si>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</si>
  <si>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</si>
  <si>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</si>
  <si>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</si>
  <si>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</si>
  <si>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</si>
  <si>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</si>
  <si>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</si>
  <si>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</si>
  <si>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</si>
  <si>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</si>
  <si>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</si>
  <si>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</si>
  <si>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</si>
  <si>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</si>
  <si>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</si>
  <si>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</si>
  <si>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</si>
  <si>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</si>
  <si>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</si>
  <si>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</si>
  <si>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</si>
  <si>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</si>
  <si>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</si>
  <si>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</si>
  <si>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</si>
  <si>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</si>
  <si>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</si>
  <si>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</si>
  <si>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</si>
  <si>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</si>
  <si>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</si>
  <si>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</si>
  <si>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</si>
  <si>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</si>
  <si>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</si>
  <si>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</si>
  <si>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</si>
  <si>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</si>
  <si>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</si>
  <si>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</si>
  <si>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</si>
  <si>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</si>
  <si>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</si>
  <si>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</si>
  <si>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</si>
  <si>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</si>
  <si>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</si>
  <si>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</si>
  <si>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</si>
  <si>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</si>
  <si>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</si>
  <si>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</si>
  <si>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</si>
  <si>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</si>
  <si>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</si>
  <si>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</si>
  <si>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</si>
  <si>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</si>
  <si>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</si>
  <si>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</si>
  <si>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</si>
  <si>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</si>
  <si>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</si>
  <si>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</si>
  <si>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</si>
  <si>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</si>
  <si>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</si>
  <si>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</si>
  <si>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</si>
  <si>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</si>
  <si>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</si>
  <si>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</si>
  <si>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</si>
  <si>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</si>
  <si>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</si>
  <si>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</si>
  <si>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</si>
  <si>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</si>
  <si>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</si>
  <si>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</si>
  <si>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</si>
  <si>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</si>
  <si>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</si>
  <si>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</si>
  <si>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</si>
  <si>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</si>
  <si>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</si>
  <si>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</si>
  <si>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</si>
  <si>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</si>
  <si>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</si>
  <si>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</si>
  <si>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</si>
  <si>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</si>
  <si>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</si>
  <si>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</si>
  <si>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</si>
  <si>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</si>
  <si>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</si>
  <si>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</si>
  <si>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</si>
  <si>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</si>
  <si>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</si>
  <si>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</si>
  <si>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</si>
  <si>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</si>
  <si>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</si>
  <si>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</si>
  <si>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</si>
  <si>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</si>
  <si>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</si>
  <si>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</si>
  <si>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</si>
  <si>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</si>
  <si>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</si>
  <si>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</si>
  <si>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</si>
  <si>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</si>
  <si>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</si>
  <si>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</si>
  <si>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</si>
  <si>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</si>
  <si>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</si>
  <si>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</si>
  <si>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</si>
  <si>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</si>
  <si>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</si>
  <si>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</si>
  <si>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</si>
  <si>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</si>
  <si>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</si>
  <si>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</si>
  <si>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</si>
  <si>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</si>
  <si>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</si>
  <si>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</si>
  <si>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</si>
  <si>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</si>
  <si>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</si>
  <si>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</si>
  <si>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</si>
  <si>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</si>
  <si>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</si>
  <si>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</si>
  <si>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</si>
  <si>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</si>
  <si>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</si>
  <si>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</si>
  <si>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</si>
  <si>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</si>
  <si>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</si>
  <si>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</si>
  <si>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</si>
  <si>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</si>
  <si>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</si>
  <si>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</si>
  <si>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</si>
  <si>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</si>
  <si>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</si>
  <si>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</si>
  <si>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</si>
  <si>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</si>
  <si>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</si>
  <si>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</si>
  <si>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</si>
  <si>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</si>
  <si>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</si>
  <si>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</si>
  <si>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</si>
  <si>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</si>
  <si>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</si>
  <si>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</si>
  <si>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</si>
  <si>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</si>
  <si>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</si>
  <si>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</si>
  <si>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</si>
  <si>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</si>
  <si>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</si>
  <si>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</si>
  <si>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</si>
  <si>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</si>
  <si>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</si>
  <si>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</si>
  <si>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</si>
  <si>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</si>
  <si>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</si>
  <si>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</si>
  <si>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</si>
  <si>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</si>
  <si>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</si>
  <si>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</si>
  <si>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</si>
  <si>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</si>
  <si>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</si>
  <si>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</si>
  <si>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</si>
  <si>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</si>
  <si>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</si>
  <si>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</si>
  <si>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</si>
  <si>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</si>
  <si>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</si>
  <si>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</si>
  <si>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</si>
  <si>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</si>
  <si>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</si>
  <si>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</si>
  <si>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</si>
  <si>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</si>
  <si>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</si>
  <si>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</si>
  <si>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</si>
  <si>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</si>
  <si>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</si>
  <si>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</si>
  <si>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</si>
  <si>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</si>
  <si>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</si>
  <si>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</si>
  <si>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</si>
  <si>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</si>
  <si>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</si>
  <si>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</si>
  <si>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</si>
  <si>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</si>
  <si>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</si>
  <si>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</si>
  <si>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</si>
  <si>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</si>
  <si>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</si>
  <si>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</si>
  <si>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</si>
  <si>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</si>
  <si>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</si>
  <si>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</si>
  <si>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</si>
  <si>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</si>
  <si>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</si>
  <si>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</si>
  <si>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</si>
  <si>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</si>
  <si>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</si>
  <si>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</si>
  <si>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</si>
  <si>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</si>
  <si>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</si>
  <si>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</si>
  <si>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</si>
  <si>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</si>
  <si>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</si>
  <si>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</si>
  <si>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</si>
  <si>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</si>
  <si>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</si>
  <si>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</si>
  <si>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</si>
  <si>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</si>
  <si>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</si>
  <si>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</si>
  <si>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</si>
  <si>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</si>
  <si>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</si>
  <si>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</si>
  <si>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</si>
  <si>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</si>
  <si>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</si>
  <si>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</si>
  <si>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</si>
  <si>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</si>
  <si>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</si>
  <si>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</si>
  <si>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</si>
  <si>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</si>
  <si>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</si>
  <si>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</si>
  <si>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</si>
  <si>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</si>
  <si>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</si>
  <si>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</si>
  <si>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</si>
  <si>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</si>
  <si>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</si>
  <si>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</si>
  <si>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</si>
  <si>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</si>
  <si>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</si>
  <si>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</si>
  <si>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</si>
  <si>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</si>
  <si>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</si>
  <si>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</si>
  <si>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</si>
  <si>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</si>
  <si>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</si>
  <si>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</si>
  <si>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</si>
  <si>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</si>
  <si>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</si>
  <si>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</si>
  <si>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</si>
  <si>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</si>
  <si>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</si>
  <si>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</si>
  <si>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</si>
  <si>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</si>
  <si>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</si>
  <si>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</si>
  <si>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</si>
  <si>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</si>
  <si>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</si>
  <si>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</si>
  <si>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</si>
  <si>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</si>
  <si>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</si>
  <si>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</si>
  <si>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</si>
  <si>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</si>
  <si>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</si>
  <si>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</si>
  <si>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</si>
  <si>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</si>
  <si>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</si>
  <si>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</si>
  <si>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</si>
  <si>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</si>
  <si>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</si>
  <si>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</si>
  <si>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</si>
  <si>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</si>
  <si>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</si>
  <si>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</si>
  <si>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</si>
  <si>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</si>
  <si>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</si>
  <si>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</si>
  <si>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</si>
  <si>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</si>
  <si>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</si>
  <si>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</si>
  <si>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</si>
  <si>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</si>
  <si>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</si>
  <si>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</si>
  <si>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</si>
  <si>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</si>
  <si>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</si>
  <si>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</si>
  <si>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</si>
  <si>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>100 ml</t>
  </si>
  <si>
    <t>лучевой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</si>
  <si>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</si>
  <si>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</si>
  <si>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</si>
  <si>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</si>
  <si>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</si>
  <si>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</si>
  <si>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</si>
  <si>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</si>
  <si>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</si>
  <si>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</si>
  <si>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</si>
  <si>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</si>
  <si>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</si>
  <si>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</si>
  <si>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</si>
  <si>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</si>
  <si>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</si>
  <si>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</si>
  <si>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</si>
  <si>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</si>
  <si>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</si>
  <si>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</si>
  <si>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</si>
  <si>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</si>
  <si>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</si>
  <si>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</si>
  <si>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</si>
  <si>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</si>
  <si>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</si>
  <si>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</si>
  <si>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</si>
  <si>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</si>
  <si>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</si>
  <si>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</si>
  <si>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</si>
  <si>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</si>
  <si>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</si>
  <si>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</si>
  <si>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</si>
  <si>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</si>
  <si>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</si>
  <si>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</si>
  <si>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</si>
  <si>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</si>
  <si>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</si>
  <si>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</si>
  <si>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</si>
  <si>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</si>
  <si>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</si>
  <si>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</si>
  <si>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</si>
  <si>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</si>
  <si>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</si>
  <si>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</si>
  <si>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</si>
  <si>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</si>
  <si>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</si>
  <si>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</si>
  <si>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</si>
  <si>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</si>
  <si>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</si>
  <si>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</si>
  <si>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</si>
  <si>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</si>
  <si>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</si>
  <si>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</si>
  <si>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</si>
  <si>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</si>
  <si>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</si>
  <si>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</si>
  <si>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</si>
  <si>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</si>
  <si>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</si>
  <si>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</si>
  <si>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</si>
  <si>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</si>
  <si>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</si>
  <si>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</si>
  <si>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</si>
  <si>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</si>
  <si>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</si>
  <si>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</si>
  <si>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</si>
  <si>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</si>
  <si>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</si>
  <si>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</si>
  <si>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</si>
  <si>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</si>
  <si>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</si>
  <si>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</si>
  <si>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</si>
  <si>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</si>
  <si>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</si>
  <si>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</si>
  <si>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</si>
  <si>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</si>
  <si>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</si>
  <si>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</si>
  <si>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</si>
  <si>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</si>
  <si>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</si>
  <si>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</si>
  <si>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</si>
  <si>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</si>
  <si>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Demax</t>
  </si>
  <si>
    <t xml:space="preserve">Заведующий отделения: Д.В. Карчевский </t>
  </si>
  <si>
    <t>Старшая мед.сетра: О.Н. Черткова</t>
  </si>
  <si>
    <t>Правый</t>
  </si>
  <si>
    <t>Транторов С.Ю.</t>
  </si>
  <si>
    <t>19:40</t>
  </si>
  <si>
    <t>стеноз тела ствола ЛКА до 30%.</t>
  </si>
  <si>
    <t xml:space="preserve">неровности контуров устья ОА. Диффузный эксцентричный стеноз проксимального сегмента 80%, стеноз дистального сегмента 70%. Стеноз устья крупной ВТК до 50%.  Антеградный кровоток  TIMI  III.   </t>
  </si>
  <si>
    <t>диффузный нестабильный субокклюзирующий стеноз проксимального сегмента с вовлечением устья ПНА, TTG1, диффузные стенотическием изменения на протяжении среднего сегмента 80%, диффузные стенотическием изменения на протяжении дистального сегмента 50%.  Стеноз устья ДВ1 и СВ 70%. Антеградный кровоток  по ПНА ослабленный, ближе к TIMI I.</t>
  </si>
  <si>
    <t xml:space="preserve">артерия крупная. Стеноз проксимального сегмента 40%. Диффузный стенотические изменения на протяжении среднего сегмента 40%, эксцентричный стеноз дистального сегмента 50%. Бифуркационный стеноз в зоне "креста" ПКА: 70%; стеноз устья ЗБВ 70%; стеноз устья ЗМЖВ 90%. Окклюзия на уровне средней трети крупной ЗБВ. Ретроградное контрастированием дистальной и средней трети ЗБВ за счёт коллатералей ОА и крупной ВТК. </t>
  </si>
  <si>
    <t>С учётом клинических данных совместно с деж.кардиологом принято решение  о выполнении экстренной реваскуляризации бассейна ПНА</t>
  </si>
  <si>
    <r>
      <rPr>
        <sz val="11"/>
        <color theme="1"/>
        <rFont val="Calibri"/>
        <family val="2"/>
        <charset val="204"/>
        <scheme val="minor"/>
      </rPr>
      <t>1)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2) Консилиум в составе сердечной команды  для принятия дальнейшей тактики лечения: эндоваскулярная, открытая хирургическая (КШ), консервативная стратегия.</t>
    </r>
  </si>
  <si>
    <t>Устье ствола ЛКА катетеризировано проводниковым катетером Launcher JL 4,0 6Fr. Коронарный проводник Fielder заведен в дистальный сегмент ПНА. БК Колибри 2.5-15, выполнена реканализация артерии путем предилатации артерии. В зону значимого стеноза среднего сегмента имплантирован DES, Resolute Integtity 2.75-26, давлением 14 атм.  В зону стенозов среднего сегмента с полным покрытием нестабильного остаточного стеноза проксимального сегмента и устья ПНА с выходом и покрытием дист/3 ствола ЛКА и оверлаппингом на предыдущий стент  имплантирован DES, Resolute Integtity 3.5-38, давлением 16 атм.  БК NC Колибри  4.0-10 на давлением 20 и 24 атм. выполнена постдилатация и оптимизация стента на всем протяжении. На контрольных съемках стенты раскрыты удовлетворительно, признаков диссекций, тромбоза нет. Антеградный кровоток в ПНА восстановлнен до TIMI III, антеградный кровоток в ДВ и СВ сохранен, TIMI III, устье ОА нескомпрометировано, антеградный кровоток TIMI III. Ангиографический удовлетворительный. Пациент в стабильном состоянии переводится в ПРИТ для дальнейшего наблюдения и лечения.</t>
  </si>
  <si>
    <t>300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</si>
</sst>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5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16" zoomScaleNormal="100" zoomScaleSheetLayoutView="100" zoomScalePageLayoutView="90" workbookViewId="0">
      <selection activeCell="L38" sqref="L3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45061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0.15972222222222224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0.16666666666666666</v>
      </c>
      <c r="C10" s="55"/>
      <c r="D10" s="96" t="s">
        <v>173</v>
      </c>
      <c r="E10" s="94"/>
      <c r="F10" s="94"/>
      <c r="G10" s="24" t="s">
        <v>166</v>
      </c>
      <c r="H10" s="26"/>
    </row>
    <row r="11" spans="1:8" ht="18" thickTop="1" thickBot="1">
      <c r="A11" s="89" t="s">
        <v>192</v>
      </c>
      <c r="B11" s="90" t="s">
        <v>513</v>
      </c>
      <c r="C11" s="8"/>
      <c r="D11" s="96" t="s">
        <v>170</v>
      </c>
      <c r="E11" s="94"/>
      <c r="F11" s="94"/>
      <c r="G11" s="24" t="s">
        <v>251</v>
      </c>
      <c r="H11" s="26"/>
    </row>
    <row r="12" spans="1:8" ht="16.5" thickTop="1">
      <c r="A12" s="81" t="s">
        <v>8</v>
      </c>
      <c r="B12" s="82">
        <v>19875</v>
      </c>
      <c r="C12" s="12"/>
      <c r="D12" s="96" t="s">
        <v>303</v>
      </c>
      <c r="E12" s="94"/>
      <c r="F12" s="94"/>
      <c r="G12" s="24" t="s">
        <v>178</v>
      </c>
      <c r="H12" s="26"/>
    </row>
    <row r="13" spans="1:8" ht="15.75">
      <c r="A13" s="15" t="s">
        <v>10</v>
      </c>
      <c r="B13" s="30">
        <f>DATEDIF(B12,B8,"y")</f>
        <v>68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12317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514</v>
      </c>
    </row>
    <row r="16" spans="1:8" ht="15.6" customHeight="1">
      <c r="A16" s="15" t="s">
        <v>106</v>
      </c>
      <c r="B16" s="19" t="s">
        <v>490</v>
      </c>
      <c r="D16" s="36"/>
      <c r="E16" s="36"/>
      <c r="F16" s="36"/>
      <c r="G16" s="170" t="s">
        <v>406</v>
      </c>
      <c r="H16" s="168">
        <v>10129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19.245100000000001</v>
      </c>
    </row>
    <row r="18" spans="1:8" ht="14.45" customHeight="1">
      <c r="A18" s="57" t="s">
        <v>188</v>
      </c>
      <c r="B18" s="87" t="s">
        <v>512</v>
      </c>
      <c r="D18" s="28" t="s">
        <v>210</v>
      </c>
      <c r="E18" s="28"/>
      <c r="F18" s="28"/>
      <c r="G18" s="85" t="s">
        <v>189</v>
      </c>
      <c r="H18" s="86" t="s">
        <v>404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515</v>
      </c>
      <c r="C20" s="240"/>
      <c r="D20" s="240"/>
      <c r="E20" s="240"/>
      <c r="F20" s="240"/>
      <c r="G20" s="240"/>
      <c r="H20" s="241"/>
    </row>
    <row r="21" spans="1:8">
      <c r="A21" s="58"/>
      <c r="B21" s="242"/>
      <c r="C21" s="242"/>
      <c r="D21" s="242"/>
      <c r="E21" s="242"/>
      <c r="F21" s="242"/>
      <c r="G21" s="242"/>
      <c r="H21" s="243"/>
    </row>
    <row r="22" spans="1:8" ht="15.6" customHeight="1">
      <c r="A22" s="59" t="s">
        <v>271</v>
      </c>
      <c r="B22" s="212" t="s">
        <v>517</v>
      </c>
      <c r="C22" s="212"/>
      <c r="D22" s="212"/>
      <c r="E22" s="212"/>
      <c r="F22" s="212"/>
      <c r="G22" s="212"/>
      <c r="H22" s="213"/>
    </row>
    <row r="23" spans="1:8" ht="14.45" customHeight="1">
      <c r="A23" s="38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0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38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0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59" t="s">
        <v>272</v>
      </c>
      <c r="B27" s="212" t="s">
        <v>516</v>
      </c>
      <c r="C27" s="212"/>
      <c r="D27" s="212"/>
      <c r="E27" s="212"/>
      <c r="F27" s="212"/>
      <c r="G27" s="212"/>
      <c r="H27" s="213"/>
    </row>
    <row r="28" spans="1:8" ht="15.6" customHeight="1">
      <c r="A28" s="38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38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2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3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59" t="s">
        <v>273</v>
      </c>
      <c r="B32" s="239" t="s">
        <v>518</v>
      </c>
      <c r="C32" s="212"/>
      <c r="D32" s="212"/>
      <c r="E32" s="212"/>
      <c r="F32" s="212"/>
      <c r="G32" s="212"/>
      <c r="H32" s="213"/>
    </row>
    <row r="33" spans="1:8" ht="14.45" customHeight="1">
      <c r="A33" s="38"/>
      <c r="B33" s="214"/>
      <c r="C33" s="214"/>
      <c r="D33" s="214"/>
      <c r="E33" s="214"/>
      <c r="F33" s="214"/>
      <c r="G33" s="214"/>
      <c r="H33" s="215"/>
    </row>
    <row r="34" spans="1:8" ht="15.6" customHeight="1">
      <c r="A34" s="38"/>
      <c r="B34" s="214"/>
      <c r="C34" s="214"/>
      <c r="D34" s="214"/>
      <c r="E34" s="214"/>
      <c r="F34" s="214"/>
      <c r="G34" s="214"/>
      <c r="H34" s="215"/>
    </row>
    <row r="35" spans="1:8" ht="14.45" customHeight="1">
      <c r="A35" s="38"/>
      <c r="B35" s="214"/>
      <c r="C35" s="214"/>
      <c r="D35" s="214"/>
      <c r="E35" s="214"/>
      <c r="F35" s="214"/>
      <c r="G35" s="214"/>
      <c r="H35" s="215"/>
    </row>
    <row r="36" spans="1:8" ht="15.6" customHeight="1">
      <c r="A36" s="38"/>
      <c r="B36" s="214"/>
      <c r="C36" s="214"/>
      <c r="D36" s="214"/>
      <c r="E36" s="214"/>
      <c r="F36" s="214"/>
      <c r="G36" s="214"/>
      <c r="H36" s="215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519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16" zoomScaleNormal="100" zoomScaleSheetLayoutView="100" zoomScalePageLayoutView="90" workbookViewId="0">
      <selection activeCell="I41" sqref="I41"/>
    </sheetView>
  </sheetViews>
  <sheetFormatPr defaultColWidth="8.85546875" defaultRowHeight="15"/>
  <cols>
    <col min="1" max="1" width="18.85546875" customWidth="1"/>
    <col min="2" max="2" width="20.8554687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8.14062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28" t="s">
        <v>208</v>
      </c>
      <c r="B6" s="229"/>
      <c r="C6" s="229"/>
      <c r="D6" s="229"/>
      <c r="E6" s="229"/>
      <c r="F6" s="229"/>
      <c r="G6" s="229"/>
      <c r="H6" s="230"/>
    </row>
    <row r="7" spans="1:8" ht="21.6" customHeight="1">
      <c r="A7" s="228"/>
      <c r="B7" s="229"/>
      <c r="C7" s="229"/>
      <c r="D7" s="229"/>
      <c r="E7" s="229"/>
      <c r="F7" s="229"/>
      <c r="G7" s="229"/>
      <c r="H7" s="230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27" t="s">
        <v>218</v>
      </c>
      <c r="D8" s="227"/>
      <c r="E8" s="227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27"/>
      <c r="D9" s="227"/>
      <c r="E9" s="227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1"/>
      <c r="D10" s="231"/>
      <c r="E10" s="231"/>
      <c r="F10" s="198"/>
      <c r="G10" s="119"/>
      <c r="H10" s="39"/>
    </row>
    <row r="11" spans="1:8">
      <c r="A11" s="196"/>
      <c r="B11" s="201"/>
      <c r="C11" s="197">
        <f>SUM(F8:F10)</f>
        <v>2</v>
      </c>
      <c r="H11" s="39"/>
    </row>
    <row r="12" spans="1:8" ht="18.75">
      <c r="A12" s="75" t="s">
        <v>191</v>
      </c>
      <c r="B12" s="20">
        <f>КАГ!B8</f>
        <v>45061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0.16666666666666666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0.22916666666666666</v>
      </c>
      <c r="C14" s="12"/>
      <c r="D14" s="96" t="s">
        <v>173</v>
      </c>
      <c r="E14" s="94"/>
      <c r="F14" s="94"/>
      <c r="G14" s="80" t="str">
        <f>КАГ!G10</f>
        <v>Стрельникова И.В.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6.25E-2</v>
      </c>
      <c r="D15" s="96" t="s">
        <v>170</v>
      </c>
      <c r="E15" s="94"/>
      <c r="F15" s="94"/>
      <c r="G15" s="80" t="str">
        <f>КАГ!G11</f>
        <v>Чесноков С.Л.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Транторов С.Ю.</v>
      </c>
      <c r="D16" s="96" t="s">
        <v>303</v>
      </c>
      <c r="E16" s="94"/>
      <c r="F16" s="94"/>
      <c r="G16" s="80" t="str">
        <f>КАГ!G12</f>
        <v>Галамага Н.Е.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19875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68</v>
      </c>
      <c r="H18" s="39"/>
    </row>
    <row r="19" spans="1:8" ht="14.45" customHeight="1">
      <c r="A19" s="15" t="s">
        <v>12</v>
      </c>
      <c r="B19" s="68">
        <f>КАГ!B14</f>
        <v>12317</v>
      </c>
      <c r="C19" s="69"/>
      <c r="D19" s="69"/>
      <c r="E19" s="69"/>
      <c r="F19" s="69"/>
      <c r="G19" s="169" t="s">
        <v>402</v>
      </c>
      <c r="H19" s="184" t="str">
        <f>КАГ!H15</f>
        <v>19:40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406</v>
      </c>
      <c r="H20" s="185">
        <f>КАГ!H16</f>
        <v>10129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391</v>
      </c>
      <c r="H21" s="172">
        <f>КАГ!H17</f>
        <v>19.245100000000001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0.16972222222222225</v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35" t="s">
        <v>521</v>
      </c>
      <c r="B25" s="236"/>
      <c r="C25" s="236"/>
      <c r="D25" s="236"/>
      <c r="E25" s="236"/>
      <c r="F25" s="236"/>
      <c r="G25" s="236"/>
      <c r="H25" s="237"/>
    </row>
    <row r="26" spans="1:8" ht="14.45" customHeight="1">
      <c r="A26" s="238"/>
      <c r="B26" s="236"/>
      <c r="C26" s="236"/>
      <c r="D26" s="236"/>
      <c r="E26" s="236"/>
      <c r="F26" s="236"/>
      <c r="G26" s="236"/>
      <c r="H26" s="237"/>
    </row>
    <row r="27" spans="1:8" ht="14.45" customHeight="1">
      <c r="A27" s="238"/>
      <c r="B27" s="236"/>
      <c r="C27" s="236"/>
      <c r="D27" s="236"/>
      <c r="E27" s="236"/>
      <c r="F27" s="236"/>
      <c r="G27" s="236"/>
      <c r="H27" s="237"/>
    </row>
    <row r="28" spans="1:8" ht="14.45" customHeight="1">
      <c r="A28" s="238"/>
      <c r="B28" s="236"/>
      <c r="C28" s="236"/>
      <c r="D28" s="236"/>
      <c r="E28" s="236"/>
      <c r="F28" s="236"/>
      <c r="G28" s="236"/>
      <c r="H28" s="237"/>
    </row>
    <row r="29" spans="1:8" ht="14.45" customHeight="1">
      <c r="A29" s="238"/>
      <c r="B29" s="236"/>
      <c r="C29" s="236"/>
      <c r="D29" s="236"/>
      <c r="E29" s="236"/>
      <c r="F29" s="236"/>
      <c r="G29" s="236"/>
      <c r="H29" s="237"/>
    </row>
    <row r="30" spans="1:8" ht="14.45" customHeight="1">
      <c r="A30" s="238"/>
      <c r="B30" s="236"/>
      <c r="C30" s="236"/>
      <c r="D30" s="236"/>
      <c r="E30" s="236"/>
      <c r="F30" s="236"/>
      <c r="G30" s="236"/>
      <c r="H30" s="237"/>
    </row>
    <row r="31" spans="1:8" ht="14.45" customHeight="1">
      <c r="A31" s="238"/>
      <c r="B31" s="236"/>
      <c r="C31" s="236"/>
      <c r="D31" s="236"/>
      <c r="E31" s="236"/>
      <c r="F31" s="236"/>
      <c r="G31" s="236"/>
      <c r="H31" s="237"/>
    </row>
    <row r="32" spans="1:8" ht="14.45" customHeight="1">
      <c r="A32" s="238"/>
      <c r="B32" s="236"/>
      <c r="C32" s="236"/>
      <c r="D32" s="236"/>
      <c r="E32" s="236"/>
      <c r="F32" s="236"/>
      <c r="G32" s="236"/>
      <c r="H32" s="237"/>
    </row>
    <row r="33" spans="1:12" ht="14.45" customHeight="1">
      <c r="A33" s="238"/>
      <c r="B33" s="236"/>
      <c r="C33" s="236"/>
      <c r="D33" s="236"/>
      <c r="E33" s="236"/>
      <c r="F33" s="236"/>
      <c r="G33" s="236"/>
      <c r="H33" s="237"/>
    </row>
    <row r="34" spans="1:12" ht="14.45" customHeight="1">
      <c r="A34" s="238"/>
      <c r="B34" s="236"/>
      <c r="C34" s="236"/>
      <c r="D34" s="236"/>
      <c r="E34" s="236"/>
      <c r="F34" s="236"/>
      <c r="G34" s="236"/>
      <c r="H34" s="237"/>
    </row>
    <row r="35" spans="1:12" ht="14.45" customHeight="1">
      <c r="A35" s="238"/>
      <c r="B35" s="236"/>
      <c r="C35" s="236"/>
      <c r="D35" s="236"/>
      <c r="E35" s="236"/>
      <c r="F35" s="236"/>
      <c r="G35" s="236"/>
      <c r="H35" s="237"/>
    </row>
    <row r="36" spans="1:12" ht="14.45" customHeight="1">
      <c r="A36" s="238"/>
      <c r="B36" s="236"/>
      <c r="C36" s="236"/>
      <c r="D36" s="236"/>
      <c r="E36" s="236"/>
      <c r="F36" s="236"/>
      <c r="G36" s="236"/>
      <c r="H36" s="237"/>
    </row>
    <row r="37" spans="1:12" ht="14.45" customHeight="1">
      <c r="A37" s="238"/>
      <c r="B37" s="236"/>
      <c r="C37" s="236"/>
      <c r="D37" s="236"/>
      <c r="E37" s="236"/>
      <c r="F37" s="236"/>
      <c r="G37" s="236"/>
      <c r="H37" s="237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403</v>
      </c>
      <c r="C40" s="121"/>
      <c r="D40" s="232" t="s">
        <v>520</v>
      </c>
      <c r="E40" s="233"/>
      <c r="F40" s="233"/>
      <c r="G40" s="233"/>
      <c r="H40" s="234"/>
    </row>
    <row r="41" spans="1:12" ht="14.45" customHeight="1">
      <c r="A41" s="32"/>
      <c r="B41" s="28"/>
      <c r="C41" s="121"/>
      <c r="D41" s="233"/>
      <c r="E41" s="233"/>
      <c r="F41" s="233"/>
      <c r="G41" s="233"/>
      <c r="H41" s="234"/>
    </row>
    <row r="42" spans="1:12" ht="14.45" customHeight="1">
      <c r="A42" s="32"/>
      <c r="B42" s="28"/>
      <c r="C42" s="121"/>
      <c r="D42" s="233"/>
      <c r="E42" s="233"/>
      <c r="F42" s="233"/>
      <c r="G42" s="233"/>
      <c r="H42" s="234"/>
    </row>
    <row r="43" spans="1:12" ht="14.45" customHeight="1">
      <c r="A43" s="32"/>
      <c r="B43" s="28"/>
      <c r="C43" s="121"/>
      <c r="D43" s="233"/>
      <c r="E43" s="233"/>
      <c r="F43" s="233"/>
      <c r="G43" s="233"/>
      <c r="H43" s="234"/>
    </row>
    <row r="44" spans="1:12" ht="14.45" customHeight="1">
      <c r="A44" s="32"/>
      <c r="B44" s="28"/>
      <c r="C44" s="121"/>
      <c r="D44" s="233"/>
      <c r="E44" s="233"/>
      <c r="F44" s="233"/>
      <c r="G44" s="233"/>
      <c r="H44" s="234"/>
      <c r="L44" s="164"/>
    </row>
    <row r="45" spans="1:12" ht="14.45" customHeight="1">
      <c r="A45" s="32"/>
      <c r="B45" s="28"/>
      <c r="C45" s="121"/>
      <c r="D45" s="233"/>
      <c r="E45" s="233"/>
      <c r="F45" s="233"/>
      <c r="G45" s="233"/>
      <c r="H45" s="234"/>
    </row>
    <row r="46" spans="1:12" ht="14.45" customHeight="1">
      <c r="A46" s="32"/>
      <c r="B46" s="28"/>
      <c r="C46" s="121"/>
      <c r="D46" s="233"/>
      <c r="E46" s="233"/>
      <c r="F46" s="233"/>
      <c r="G46" s="233"/>
      <c r="H46" s="234"/>
    </row>
    <row r="47" spans="1:12" ht="14.45" customHeight="1">
      <c r="A47" s="38"/>
      <c r="C47" s="121"/>
      <c r="D47" s="233"/>
      <c r="E47" s="233"/>
      <c r="F47" s="233"/>
      <c r="G47" s="233"/>
      <c r="H47" s="234"/>
    </row>
    <row r="48" spans="1:12" ht="14.45" customHeight="1">
      <c r="A48" s="38"/>
      <c r="C48" s="121"/>
      <c r="D48" s="233"/>
      <c r="E48" s="233"/>
      <c r="F48" s="233"/>
      <c r="G48" s="233"/>
      <c r="H48" s="234"/>
    </row>
    <row r="49" spans="1:8" ht="14.45" customHeight="1">
      <c r="A49" s="38"/>
      <c r="C49" s="121"/>
      <c r="D49" s="233"/>
      <c r="E49" s="233"/>
      <c r="F49" s="233"/>
      <c r="G49" s="233"/>
      <c r="H49" s="234"/>
    </row>
    <row r="50" spans="1:8">
      <c r="A50" s="62" t="s">
        <v>199</v>
      </c>
      <c r="B50" s="63" t="s">
        <v>522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18" t="s">
        <v>374</v>
      </c>
      <c r="B52" s="219"/>
      <c r="C52" s="219"/>
      <c r="D52" s="219"/>
      <c r="E52" s="219"/>
      <c r="F52" s="220"/>
      <c r="H52" s="39"/>
    </row>
    <row r="53" spans="1:8" ht="15" customHeight="1">
      <c r="A53" s="221"/>
      <c r="B53" s="222"/>
      <c r="C53" s="222"/>
      <c r="D53" s="222"/>
      <c r="E53" s="222"/>
      <c r="F53" s="223"/>
      <c r="G53" s="74" t="str">
        <f>IF(ISBLANK(H13),"",H13)</f>
        <v/>
      </c>
      <c r="H53" s="64"/>
    </row>
    <row r="54" spans="1:8">
      <c r="A54" s="224"/>
      <c r="B54" s="225"/>
      <c r="C54" s="225"/>
      <c r="D54" s="225"/>
      <c r="E54" s="225"/>
      <c r="F54" s="226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16" sqref="I16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45061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Транторов С.Ю.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19875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68</v>
      </c>
    </row>
    <row r="7" spans="1:4">
      <c r="A7" s="38"/>
      <c r="C7" s="102" t="s">
        <v>12</v>
      </c>
      <c r="D7" s="104">
        <f>КАГ!$B$14</f>
        <v>12317</v>
      </c>
    </row>
    <row r="8" spans="1:4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46</v>
      </c>
      <c r="C9" s="106" t="s">
        <v>106</v>
      </c>
      <c r="D9" s="104" t="str">
        <f>КАГ!$B$16</f>
        <v>ОКС с ↑ ST</v>
      </c>
    </row>
    <row r="10" spans="1:4">
      <c r="A10" s="200"/>
      <c r="B10" s="31"/>
      <c r="C10" s="153" t="s">
        <v>13</v>
      </c>
      <c r="D10" s="154">
        <f>КАГ!$B$8</f>
        <v>45061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509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329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378</v>
      </c>
      <c r="C16" s="137" t="s">
        <v>415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401</v>
      </c>
      <c r="C17" s="137" t="s">
        <v>429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456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478</v>
      </c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510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511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405</v>
      </c>
      <c r="F5" t="s">
        <v>131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493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28" sqref="C2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505</v>
      </c>
      <c r="AN1" s="2" t="s">
        <v>499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Demax</v>
      </c>
      <c r="S2" s="116" t="str">
        <f>IFERROR(INDEX(Расходка[Наименование расходного материала],MATCH(Расходка[№],Поиск_расходки[Индекс2],0)),"")</f>
        <v>Launcher 6F JL 4.0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>Колибри</v>
      </c>
      <c r="V2" s="116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2" s="116" t="str">
        <f>IFERROR(INDEX(Расходка[Наименование расходного материала],MATCH(Расходка[№],Поиск_расходки[Индекс6],0)),"")</f>
        <v>DES, Resolute Integtity</v>
      </c>
      <c r="X2" s="116" t="str">
        <f>IFERROR(INDEX(Расходка[Наименование расходного материала],MATCH(Расходка[№],Поиск_расходки[Индекс7],0)),"")</f>
        <v>DES, Resolute Integtity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407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501</v>
      </c>
      <c r="AP2" s="130"/>
    </row>
    <row r="3" spans="1:42">
      <c r="A3">
        <v>2</v>
      </c>
      <c r="B3" t="s">
        <v>94</v>
      </c>
      <c r="C3" t="s">
        <v>373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494</v>
      </c>
      <c r="AO3" t="s">
        <v>502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409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507</v>
      </c>
      <c r="AO4" t="s">
        <v>504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410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503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411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506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412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500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413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414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1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415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2</v>
      </c>
      <c r="I11" s="117">
        <f>IF(ISNUMBER(SEARCH('Карта учёта'!$B$17,Расходка[Наименование расходного материала])),MAX($I$1:I10)+1,0)</f>
        <v>1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420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421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423</v>
      </c>
      <c r="AI19" t="s">
        <v>301</v>
      </c>
    </row>
    <row r="20" spans="1:35">
      <c r="A20">
        <v>19</v>
      </c>
      <c r="B20" t="s">
        <v>306</v>
      </c>
      <c r="C20" s="1" t="s">
        <v>509</v>
      </c>
      <c r="E20" s="117">
        <f>IF(ISNUMBER(SEARCH('Карта учёта'!$B$13,Расходка[[#This Row],[Наименование расходного материала]])),MAX($E$1:E19)+1,0)</f>
        <v>1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>Demax</v>
      </c>
      <c r="Z20" s="116" t="str">
        <f>IFERROR(INDEX(Расходка[Наименование расходного материала],MATCH(Расходка[№],Поиск_расходки[Индекс9],0)),"")</f>
        <v>Demax</v>
      </c>
      <c r="AA20" s="116" t="str">
        <f>IFERROR(INDEX(Расходка[Наименование расходного материала],MATCH(Расходка[№],Поиск_расходки[Индекс10],0)),"")</f>
        <v>Demax</v>
      </c>
      <c r="AB20" s="116" t="str">
        <f>IFERROR(INDEX(Расходка[Наименование расходного материала],MATCH(Расходка[№],Поиск_расходки[Индекс11],0)),"")</f>
        <v>Demax</v>
      </c>
      <c r="AC20" s="116" t="str">
        <f>IFERROR(INDEX(Расходка[Наименование расходного материала],MATCH(Расходка[№],Поиск_расходки[Индекс12],0)),"")</f>
        <v>Demax</v>
      </c>
      <c r="AD20" s="116" t="str">
        <f>IFERROR(INDEX(Расходка[Наименование расходного материала],MATCH(Расходка[№],Поиск_расходки[Индекс13],0)),"")</f>
        <v>Demax</v>
      </c>
      <c r="AF20" s="4" t="s">
        <v>5</v>
      </c>
      <c r="AG20" s="4" t="s">
        <v>424</v>
      </c>
      <c r="AI20" t="s">
        <v>308</v>
      </c>
    </row>
    <row r="21" spans="1:35">
      <c r="A21">
        <v>20</v>
      </c>
      <c r="B21" t="s">
        <v>3</v>
      </c>
      <c r="C21" t="s">
        <v>322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>Cougar LS Hydro-Track®</v>
      </c>
      <c r="Z21" s="116" t="str">
        <f>IFERROR(INDEX(Расходка[Наименование расходного материала],MATCH(Расходка[№],Поиск_расходки[Индекс9],0)),"")</f>
        <v>Cougar LS Hydro-Track®</v>
      </c>
      <c r="AA21" s="116" t="str">
        <f>IFERROR(INDEX(Расходка[Наименование расходного материала],MATCH(Расходка[№],Поиск_расходки[Индекс10],0)),"")</f>
        <v>Cougar LS Hydro-Track®</v>
      </c>
      <c r="AB21" s="116" t="str">
        <f>IFERROR(INDEX(Расходка[Наименование расходного материала],MATCH(Расходка[№],Поиск_расходки[Индекс11],0)),"")</f>
        <v>Cougar LS Hydro-Track®</v>
      </c>
      <c r="AC21" s="116" t="str">
        <f>IFERROR(INDEX(Расходка[Наименование расходного материала],MATCH(Расходка[№],Поиск_расходки[Индекс12],0)),"")</f>
        <v>Cougar LS Hydro-Track®</v>
      </c>
      <c r="AD21" s="116" t="str">
        <f>IFERROR(INDEX(Расходка[Наименование расходного материала],MATCH(Расходка[№],Поиск_расходки[Индекс13],0)),"")</f>
        <v>Cougar LS Hydro-Track®</v>
      </c>
      <c r="AF21" s="4" t="s">
        <v>5</v>
      </c>
      <c r="AG21" s="4" t="s">
        <v>425</v>
      </c>
    </row>
    <row r="22" spans="1:35">
      <c r="A22">
        <v>21</v>
      </c>
      <c r="B22" t="s">
        <v>3</v>
      </c>
      <c r="C22" t="s">
        <v>343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>Cougar XT Hydro-Track®</v>
      </c>
      <c r="Z22" s="116" t="str">
        <f>IFERROR(INDEX(Расходка[Наименование расходного материала],MATCH(Расходка[№],Поиск_расходки[Индекс9],0)),"")</f>
        <v>Cougar XT Hydro-Track®</v>
      </c>
      <c r="AA22" s="116" t="str">
        <f>IFERROR(INDEX(Расходка[Наименование расходного материала],MATCH(Расходка[№],Поиск_расходки[Индекс10],0)),"")</f>
        <v>Cougar XT Hydro-Track®</v>
      </c>
      <c r="AB22" s="116" t="str">
        <f>IFERROR(INDEX(Расходка[Наименование расходного материала],MATCH(Расходка[№],Поиск_расходки[Индекс11],0)),"")</f>
        <v>Cougar XT Hydro-Track®</v>
      </c>
      <c r="AC22" s="116" t="str">
        <f>IFERROR(INDEX(Расходка[Наименование расходного материала],MATCH(Расходка[№],Поиск_расходки[Индекс12],0)),"")</f>
        <v>Cougar XT Hydro-Track®</v>
      </c>
      <c r="AD22" s="116" t="str">
        <f>IFERROR(INDEX(Расходка[Наименование расходного материала],MATCH(Расходка[№],Поиск_расходки[Индекс13],0)),"")</f>
        <v>Cougar XT Hydro-Track®</v>
      </c>
      <c r="AF22" s="4" t="s">
        <v>5</v>
      </c>
      <c r="AG22" s="4" t="s">
        <v>426</v>
      </c>
    </row>
    <row r="23" spans="1:35">
      <c r="A23">
        <v>22</v>
      </c>
      <c r="B23" t="s">
        <v>3</v>
      </c>
      <c r="C23" t="s">
        <v>315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1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>Fielder</v>
      </c>
      <c r="Z23" s="116" t="str">
        <f>IFERROR(INDEX(Расходка[Наименование расходного материала],MATCH(Расходка[№],Поиск_расходки[Индекс9],0)),"")</f>
        <v>Fielder</v>
      </c>
      <c r="AA23" s="116" t="str">
        <f>IFERROR(INDEX(Расходка[Наименование расходного материала],MATCH(Расходка[№],Поиск_расходки[Индекс10],0)),"")</f>
        <v>Fielder</v>
      </c>
      <c r="AB23" s="116" t="str">
        <f>IFERROR(INDEX(Расходка[Наименование расходного материала],MATCH(Расходка[№],Поиск_расходки[Индекс11],0)),"")</f>
        <v>Fielder</v>
      </c>
      <c r="AC23" s="116" t="str">
        <f>IFERROR(INDEX(Расходка[Наименование расходного материала],MATCH(Расходка[№],Поиск_расходки[Индекс12],0)),"")</f>
        <v>Fielder</v>
      </c>
      <c r="AD23" s="116" t="str">
        <f>IFERROR(INDEX(Расходка[Наименование расходного материала],MATCH(Расходка[№],Поиск_расходки[Индекс13],0)),"")</f>
        <v>Fielder</v>
      </c>
      <c r="AF23" s="4" t="s">
        <v>5</v>
      </c>
      <c r="AG23" s="4" t="s">
        <v>427</v>
      </c>
    </row>
    <row r="24" spans="1:35">
      <c r="A24">
        <v>23</v>
      </c>
      <c r="B24" t="s">
        <v>3</v>
      </c>
      <c r="C24" t="s">
        <v>376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2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>Fielder XT-A</v>
      </c>
      <c r="Z24" s="116" t="str">
        <f>IFERROR(INDEX(Расходка[Наименование расходного материала],MATCH(Расходка[№],Поиск_расходки[Индекс9],0)),"")</f>
        <v>Fielder XT-A</v>
      </c>
      <c r="AA24" s="116" t="str">
        <f>IFERROR(INDEX(Расходка[Наименование расходного материала],MATCH(Расходка[№],Поиск_расходки[Индекс10],0)),"")</f>
        <v>Fielder XT-A</v>
      </c>
      <c r="AB24" s="116" t="str">
        <f>IFERROR(INDEX(Расходка[Наименование расходного материала],MATCH(Расходка[№],Поиск_расходки[Индекс11],0)),"")</f>
        <v>Fielder XT-A</v>
      </c>
      <c r="AC24" s="116" t="str">
        <f>IFERROR(INDEX(Расходка[Наименование расходного материала],MATCH(Расходка[№],Поиск_расходки[Индекс12],0)),"")</f>
        <v>Fielder XT-A</v>
      </c>
      <c r="AD24" s="116" t="str">
        <f>IFERROR(INDEX(Расходка[Наименование расходного материала],MATCH(Расходка[№],Поиск_расходки[Индекс13],0)),"")</f>
        <v>Fielder XT-A</v>
      </c>
      <c r="AF24" s="4" t="s">
        <v>5</v>
      </c>
      <c r="AG24" s="4" t="s">
        <v>428</v>
      </c>
    </row>
    <row r="25" spans="1:3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3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>Fielder XT-R</v>
      </c>
      <c r="Z25" s="116" t="str">
        <f>IFERROR(INDEX(Расходка[Наименование расходного материала],MATCH(Расходка[№],Поиск_расходки[Индекс9],0)),"")</f>
        <v>Fielder XT-R</v>
      </c>
      <c r="AA25" s="116" t="str">
        <f>IFERROR(INDEX(Расходка[Наименование расходного материала],MATCH(Расходка[№],Поиск_расходки[Индекс10],0)),"")</f>
        <v>Fielder XT-R</v>
      </c>
      <c r="AB25" s="116" t="str">
        <f>IFERROR(INDEX(Расходка[Наименование расходного материала],MATCH(Расходка[№],Поиск_расходки[Индекс11],0)),"")</f>
        <v>Fielder XT-R</v>
      </c>
      <c r="AC25" s="116" t="str">
        <f>IFERROR(INDEX(Расходка[Наименование расходного материала],MATCH(Расходка[№],Поиск_расходки[Индекс12],0)),"")</f>
        <v>Fielder XT-R</v>
      </c>
      <c r="AD25" s="116" t="str">
        <f>IFERROR(INDEX(Расходка[Наименование расходного материала],MATCH(Расходка[№],Поиск_расходки[Индекс13],0)),"")</f>
        <v>Fielder XT-R</v>
      </c>
      <c r="AF25" s="4" t="s">
        <v>5</v>
      </c>
      <c r="AG25" s="4" t="s">
        <v>429</v>
      </c>
    </row>
    <row r="26" spans="1:35">
      <c r="A26">
        <v>25</v>
      </c>
      <c r="B26" t="s">
        <v>3</v>
      </c>
      <c r="C26" s="1" t="s">
        <v>360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>Gaia Second</v>
      </c>
      <c r="Z26" s="116" t="str">
        <f>IFERROR(INDEX(Расходка[Наименование расходного материала],MATCH(Расходка[№],Поиск_расходки[Индекс9],0)),"")</f>
        <v>Gaia Second</v>
      </c>
      <c r="AA26" s="116" t="str">
        <f>IFERROR(INDEX(Расходка[Наименование расходного материала],MATCH(Расходка[№],Поиск_расходки[Индекс10],0)),"")</f>
        <v>Gaia Second</v>
      </c>
      <c r="AB26" s="116" t="str">
        <f>IFERROR(INDEX(Расходка[Наименование расходного материала],MATCH(Расходка[№],Поиск_расходки[Индекс11],0)),"")</f>
        <v>Gaia Second</v>
      </c>
      <c r="AC26" s="116" t="str">
        <f>IFERROR(INDEX(Расходка[Наименование расходного материала],MATCH(Расходка[№],Поиск_расходки[Индекс12],0)),"")</f>
        <v>Gaia Second</v>
      </c>
      <c r="AD26" s="116" t="str">
        <f>IFERROR(INDEX(Расходка[Наименование расходного материала],MATCH(Расходка[№],Поиск_расходки[Индекс13],0)),"")</f>
        <v>Gaia Second</v>
      </c>
      <c r="AF26" s="4" t="s">
        <v>5</v>
      </c>
      <c r="AG26" s="4" t="s">
        <v>430</v>
      </c>
    </row>
    <row r="27" spans="1:35">
      <c r="A27">
        <v>26</v>
      </c>
      <c r="B27" t="s">
        <v>3</v>
      </c>
      <c r="C27" s="1" t="s">
        <v>372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>Gaia Third</v>
      </c>
      <c r="Z27" s="116" t="str">
        <f>IFERROR(INDEX(Расходка[Наименование расходного материала],MATCH(Расходка[№],Поиск_расходки[Индекс9],0)),"")</f>
        <v>Gaia Third</v>
      </c>
      <c r="AA27" s="116" t="str">
        <f>IFERROR(INDEX(Расходка[Наименование расходного материала],MATCH(Расходка[№],Поиск_расходки[Индекс10],0)),"")</f>
        <v>Gaia Third</v>
      </c>
      <c r="AB27" s="116" t="str">
        <f>IFERROR(INDEX(Расходка[Наименование расходного материала],MATCH(Расходка[№],Поиск_расходки[Индекс11],0)),"")</f>
        <v>Gaia Third</v>
      </c>
      <c r="AC27" s="116" t="str">
        <f>IFERROR(INDEX(Расходка[Наименование расходного материала],MATCH(Расходка[№],Поиск_расходки[Индекс12],0)),"")</f>
        <v>Gaia Third</v>
      </c>
      <c r="AD27" s="116" t="str">
        <f>IFERROR(INDEX(Расходка[Наименование расходного материала],MATCH(Расходка[№],Поиск_расходки[Индекс13],0)),"")</f>
        <v>Gaia Third</v>
      </c>
      <c r="AF27" s="4" t="s">
        <v>5</v>
      </c>
      <c r="AG27" s="4" t="s">
        <v>431</v>
      </c>
    </row>
    <row r="28" spans="1:35">
      <c r="A28">
        <v>27</v>
      </c>
      <c r="B28" t="s">
        <v>3</v>
      </c>
      <c r="C28" s="1" t="s">
        <v>323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>Intuition</v>
      </c>
      <c r="Z28" s="116" t="str">
        <f>IFERROR(INDEX(Расходка[Наименование расходного материала],MATCH(Расходка[№],Поиск_расходки[Индекс9],0)),"")</f>
        <v>Intuition</v>
      </c>
      <c r="AA28" s="116" t="str">
        <f>IFERROR(INDEX(Расходка[Наименование расходного материала],MATCH(Расходка[№],Поиск_расходки[Индекс10],0)),"")</f>
        <v>Intuition</v>
      </c>
      <c r="AB28" s="116" t="str">
        <f>IFERROR(INDEX(Расходка[Наименование расходного материала],MATCH(Расходка[№],Поиск_расходки[Индекс11],0)),"")</f>
        <v>Intuition</v>
      </c>
      <c r="AC28" s="116" t="str">
        <f>IFERROR(INDEX(Расходка[Наименование расходного материала],MATCH(Расходка[№],Поиск_расходки[Индекс12],0)),"")</f>
        <v>Intuition</v>
      </c>
      <c r="AD28" s="116" t="str">
        <f>IFERROR(INDEX(Расходка[Наименование расходного материала],MATCH(Расходка[№],Поиск_расходки[Индекс13],0)),"")</f>
        <v>Intuition</v>
      </c>
      <c r="AF28" s="4" t="s">
        <v>5</v>
      </c>
      <c r="AG28" s="4" t="s">
        <v>432</v>
      </c>
    </row>
    <row r="29" spans="1:35">
      <c r="A29">
        <v>28</v>
      </c>
      <c r="B29" t="s">
        <v>3</v>
      </c>
      <c r="C29" t="s">
        <v>319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>ProVia 3 Hydro-Track®</v>
      </c>
      <c r="Z29" s="116" t="str">
        <f>IFERROR(INDEX(Расходка[Наименование расходного материала],MATCH(Расходка[№],Поиск_расходки[Индекс9],0)),"")</f>
        <v>ProVia 3 Hydro-Track®</v>
      </c>
      <c r="AA29" s="116" t="str">
        <f>IFERROR(INDEX(Расходка[Наименование расходного материала],MATCH(Расходка[№],Поиск_расходки[Индекс10],0)),"")</f>
        <v>ProVia 3 Hydro-Track®</v>
      </c>
      <c r="AB29" s="116" t="str">
        <f>IFERROR(INDEX(Расходка[Наименование расходного материала],MATCH(Расходка[№],Поиск_расходки[Индекс11],0)),"")</f>
        <v>ProVia 3 Hydro-Track®</v>
      </c>
      <c r="AC29" s="116" t="str">
        <f>IFERROR(INDEX(Расходка[Наименование расходного материала],MATCH(Расходка[№],Поиск_расходки[Индекс12],0)),"")</f>
        <v>ProVia 3 Hydro-Track®</v>
      </c>
      <c r="AD29" s="116" t="str">
        <f>IFERROR(INDEX(Расходка[Наименование расходного материала],MATCH(Расходка[№],Поиск_расходки[Индекс13],0)),"")</f>
        <v>ProVia 3 Hydro-Track®</v>
      </c>
      <c r="AF29" s="4" t="s">
        <v>5</v>
      </c>
      <c r="AG29" s="4" t="s">
        <v>433</v>
      </c>
    </row>
    <row r="30" spans="1:35">
      <c r="A30">
        <v>29</v>
      </c>
      <c r="B30" t="s">
        <v>3</v>
      </c>
      <c r="C30" t="s">
        <v>320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>ProVia 6 Hydro-Track®</v>
      </c>
      <c r="Z30" s="116" t="str">
        <f>IFERROR(INDEX(Расходка[Наименование расходного материала],MATCH(Расходка[№],Поиск_расходки[Индекс9],0)),"")</f>
        <v>ProVia 6 Hydro-Track®</v>
      </c>
      <c r="AA30" s="116" t="str">
        <f>IFERROR(INDEX(Расходка[Наименование расходного материала],MATCH(Расходка[№],Поиск_расходки[Индекс10],0)),"")</f>
        <v>ProVia 6 Hydro-Track®</v>
      </c>
      <c r="AB30" s="116" t="str">
        <f>IFERROR(INDEX(Расходка[Наименование расходного материала],MATCH(Расходка[№],Поиск_расходки[Индекс11],0)),"")</f>
        <v>ProVia 6 Hydro-Track®</v>
      </c>
      <c r="AC30" s="116" t="str">
        <f>IFERROR(INDEX(Расходка[Наименование расходного материала],MATCH(Расходка[№],Поиск_расходки[Индекс12],0)),"")</f>
        <v>ProVia 6 Hydro-Track®</v>
      </c>
      <c r="AD30" s="116" t="str">
        <f>IFERROR(INDEX(Расходка[Наименование расходного материала],MATCH(Расходка[№],Поиск_расходки[Индекс13],0)),"")</f>
        <v>ProVia 6 Hydro-Track®</v>
      </c>
      <c r="AF30" s="4" t="s">
        <v>5</v>
      </c>
      <c r="AG30" s="4" t="s">
        <v>495</v>
      </c>
    </row>
    <row r="31" spans="1:35">
      <c r="A31">
        <v>30</v>
      </c>
      <c r="B31" t="s">
        <v>3</v>
      </c>
      <c r="C31" t="s">
        <v>321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>ProVia 9 Hydro-Track®</v>
      </c>
      <c r="Z31" s="116" t="str">
        <f>IFERROR(INDEX(Расходка[Наименование расходного материала],MATCH(Расходка[№],Поиск_расходки[Индекс9],0)),"")</f>
        <v>ProVia 9 Hydro-Track®</v>
      </c>
      <c r="AA31" s="116" t="str">
        <f>IFERROR(INDEX(Расходка[Наименование расходного материала],MATCH(Расходка[№],Поиск_расходки[Индекс10],0)),"")</f>
        <v>ProVia 9 Hydro-Track®</v>
      </c>
      <c r="AB31" s="116" t="str">
        <f>IFERROR(INDEX(Расходка[Наименование расходного материала],MATCH(Расходка[№],Поиск_расходки[Индекс11],0)),"")</f>
        <v>ProVia 9 Hydro-Track®</v>
      </c>
      <c r="AC31" s="116" t="str">
        <f>IFERROR(INDEX(Расходка[Наименование расходного материала],MATCH(Расходка[№],Поиск_расходки[Индекс12],0)),"")</f>
        <v>ProVia 9 Hydro-Track®</v>
      </c>
      <c r="AD31" s="116" t="str">
        <f>IFERROR(INDEX(Расходка[Наименование расходного материала],MATCH(Расходка[№],Поиск_расходки[Индекс13],0)),"")</f>
        <v>ProVia 9 Hydro-Track®</v>
      </c>
      <c r="AF31" s="4" t="s">
        <v>5</v>
      </c>
      <c r="AG31" s="4" t="s">
        <v>434</v>
      </c>
    </row>
    <row r="32" spans="1:35">
      <c r="A32">
        <v>31</v>
      </c>
      <c r="B32" t="s">
        <v>3</v>
      </c>
      <c r="C32" t="s">
        <v>317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>Rinato</v>
      </c>
      <c r="Z32" s="116" t="str">
        <f>IFERROR(INDEX(Расходка[Наименование расходного материала],MATCH(Расходка[№],Поиск_расходки[Индекс9],0)),"")</f>
        <v>Rinato</v>
      </c>
      <c r="AA32" s="116" t="str">
        <f>IFERROR(INDEX(Расходка[Наименование расходного материала],MATCH(Расходка[№],Поиск_расходки[Индекс10],0)),"")</f>
        <v>Rinato</v>
      </c>
      <c r="AB32" s="116" t="str">
        <f>IFERROR(INDEX(Расходка[Наименование расходного материала],MATCH(Расходка[№],Поиск_расходки[Индекс11],0)),"")</f>
        <v>Rinato</v>
      </c>
      <c r="AC32" s="116" t="str">
        <f>IFERROR(INDEX(Расходка[Наименование расходного материала],MATCH(Расходка[№],Поиск_расходки[Индекс12],0)),"")</f>
        <v>Rinato</v>
      </c>
      <c r="AD32" s="116" t="str">
        <f>IFERROR(INDEX(Расходка[Наименование расходного материала],MATCH(Расходка[№],Поиск_расходки[Индекс13],0)),"")</f>
        <v>Rinato</v>
      </c>
      <c r="AF32" s="4" t="s">
        <v>5</v>
      </c>
      <c r="AG32" s="4" t="s">
        <v>435</v>
      </c>
    </row>
    <row r="33" spans="1:33">
      <c r="A33">
        <v>32</v>
      </c>
      <c r="B33" t="s">
        <v>3</v>
      </c>
      <c r="C33" s="1" t="s">
        <v>354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>Runthrough NS (Floppy)</v>
      </c>
      <c r="Z33" s="116" t="str">
        <f>IFERROR(INDEX(Расходка[Наименование расходного материала],MATCH(Расходка[№],Поиск_расходки[Индекс9],0)),"")</f>
        <v>Runthrough NS (Floppy)</v>
      </c>
      <c r="AA33" s="116" t="str">
        <f>IFERROR(INDEX(Расходка[Наименование расходного материала],MATCH(Расходка[№],Поиск_расходки[Индекс10],0)),"")</f>
        <v>Runthrough NS (Floppy)</v>
      </c>
      <c r="AB33" s="116" t="str">
        <f>IFERROR(INDEX(Расходка[Наименование расходного материала],MATCH(Расходка[№],Поиск_расходки[Индекс11],0)),"")</f>
        <v>Runthrough NS (Floppy)</v>
      </c>
      <c r="AC33" s="116" t="str">
        <f>IFERROR(INDEX(Расходка[Наименование расходного материала],MATCH(Расходка[№],Поиск_расходки[Индекс12],0)),"")</f>
        <v>Runthrough NS (Floppy)</v>
      </c>
      <c r="AD33" s="116" t="str">
        <f>IFERROR(INDEX(Расходка[Наименование расходного материала],MATCH(Расходка[№],Поиск_расходки[Индекс13],0)),"")</f>
        <v>Runthrough NS (Floppy)</v>
      </c>
      <c r="AF33" s="4" t="s">
        <v>5</v>
      </c>
      <c r="AG33" s="4" t="s">
        <v>436</v>
      </c>
    </row>
    <row r="34" spans="1:33">
      <c r="A34">
        <v>33</v>
      </c>
      <c r="B34" t="s">
        <v>3</v>
      </c>
      <c r="C34" s="1" t="s">
        <v>362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>Runthrough NS Hypercoat</v>
      </c>
      <c r="Z34" s="116" t="str">
        <f>IFERROR(INDEX(Расходка[Наименование расходного материала],MATCH(Расходка[№],Поиск_расходки[Индекс9],0)),"")</f>
        <v>Runthrough NS Hypercoat</v>
      </c>
      <c r="AA34" s="116" t="str">
        <f>IFERROR(INDEX(Расходка[Наименование расходного материала],MATCH(Расходка[№],Поиск_расходки[Индекс10],0)),"")</f>
        <v>Runthrough NS Hypercoat</v>
      </c>
      <c r="AB34" s="116" t="str">
        <f>IFERROR(INDEX(Расходка[Наименование расходного материала],MATCH(Расходка[№],Поиск_расходки[Индекс11],0)),"")</f>
        <v>Runthrough NS Hypercoat</v>
      </c>
      <c r="AC34" s="116" t="str">
        <f>IFERROR(INDEX(Расходка[Наименование расходного материала],MATCH(Расходка[№],Поиск_расходки[Индекс12],0)),"")</f>
        <v>Runthrough NS Hypercoat</v>
      </c>
      <c r="AD34" s="116" t="str">
        <f>IFERROR(INDEX(Расходка[Наименование расходного материала],MATCH(Расходка[№],Поиск_расходки[Индекс13],0)),"")</f>
        <v>Runthrough NS Hypercoat</v>
      </c>
      <c r="AF34" s="4" t="s">
        <v>5</v>
      </c>
      <c r="AG34" s="4" t="s">
        <v>437</v>
      </c>
    </row>
    <row r="35" spans="1:33">
      <c r="A35">
        <v>34</v>
      </c>
      <c r="B35" t="s">
        <v>3</v>
      </c>
      <c r="C35" s="1" t="s">
        <v>361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>Runthrough NS Intermediate</v>
      </c>
      <c r="Z35" s="116" t="str">
        <f>IFERROR(INDEX(Расходка[Наименование расходного материала],MATCH(Расходка[№],Поиск_расходки[Индекс9],0)),"")</f>
        <v>Runthrough NS Intermediate</v>
      </c>
      <c r="AA35" s="116" t="str">
        <f>IFERROR(INDEX(Расходка[Наименование расходного материала],MATCH(Расходка[№],Поиск_расходки[Индекс10],0)),"")</f>
        <v>Runthrough NS Intermediate</v>
      </c>
      <c r="AB35" s="116" t="str">
        <f>IFERROR(INDEX(Расходка[Наименование расходного материала],MATCH(Расходка[№],Поиск_расходки[Индекс11],0)),"")</f>
        <v>Runthrough NS Intermediate</v>
      </c>
      <c r="AC35" s="116" t="str">
        <f>IFERROR(INDEX(Расходка[Наименование расходного материала],MATCH(Расходка[№],Поиск_расходки[Индекс12],0)),"")</f>
        <v>Runthrough NS Intermediate</v>
      </c>
      <c r="AD35" s="116" t="str">
        <f>IFERROR(INDEX(Расходка[Наименование расходного материала],MATCH(Расходка[№],Поиск_расходки[Индекс13],0)),"")</f>
        <v>Runthrough NS Intermediate</v>
      </c>
      <c r="AF35" s="4" t="s">
        <v>5</v>
      </c>
      <c r="AG35" s="4" t="s">
        <v>496</v>
      </c>
    </row>
    <row r="36" spans="1:33">
      <c r="A36">
        <v>35</v>
      </c>
      <c r="B36" t="s">
        <v>3</v>
      </c>
      <c r="C36" t="s">
        <v>316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>Sion</v>
      </c>
      <c r="Z36" s="116" t="str">
        <f>IFERROR(INDEX(Расходка[Наименование расходного материала],MATCH(Расходка[№],Поиск_расходки[Индекс9],0)),"")</f>
        <v>Sion</v>
      </c>
      <c r="AA36" s="116" t="str">
        <f>IFERROR(INDEX(Расходка[Наименование расходного материала],MATCH(Расходка[№],Поиск_расходки[Индекс10],0)),"")</f>
        <v>Sion</v>
      </c>
      <c r="AB36" s="116" t="str">
        <f>IFERROR(INDEX(Расходка[Наименование расходного материала],MATCH(Расходка[№],Поиск_расходки[Индекс11],0)),"")</f>
        <v>Sion</v>
      </c>
      <c r="AC36" s="116" t="str">
        <f>IFERROR(INDEX(Расходка[Наименование расходного материала],MATCH(Расходка[№],Поиск_расходки[Индекс12],0)),"")</f>
        <v>Sion</v>
      </c>
      <c r="AD36" s="116" t="str">
        <f>IFERROR(INDEX(Расходка[Наименование расходного материала],MATCH(Расходка[№],Поиск_расходки[Индекс13],0)),"")</f>
        <v>Sion</v>
      </c>
      <c r="AF36" s="4" t="s">
        <v>5</v>
      </c>
      <c r="AG36" s="4" t="s">
        <v>438</v>
      </c>
    </row>
    <row r="37" spans="1:33">
      <c r="A37">
        <v>36</v>
      </c>
      <c r="B37" t="s">
        <v>3</v>
      </c>
      <c r="C37" t="s">
        <v>380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>Sion Black</v>
      </c>
      <c r="Z37" s="116" t="str">
        <f>IFERROR(INDEX(Расходка[Наименование расходного материала],MATCH(Расходка[№],Поиск_расходки[Индекс9],0)),"")</f>
        <v>Sion Black</v>
      </c>
      <c r="AA37" s="116" t="str">
        <f>IFERROR(INDEX(Расходка[Наименование расходного материала],MATCH(Расходка[№],Поиск_расходки[Индекс10],0)),"")</f>
        <v>Sion Black</v>
      </c>
      <c r="AB37" s="116" t="str">
        <f>IFERROR(INDEX(Расходка[Наименование расходного материала],MATCH(Расходка[№],Поиск_расходки[Индекс11],0)),"")</f>
        <v>Sion Black</v>
      </c>
      <c r="AC37" s="116" t="str">
        <f>IFERROR(INDEX(Расходка[Наименование расходного материала],MATCH(Расходка[№],Поиск_расходки[Индекс12],0)),"")</f>
        <v>Sion Black</v>
      </c>
      <c r="AD37" s="116" t="str">
        <f>IFERROR(INDEX(Расходка[Наименование расходного материала],MATCH(Расходка[№],Поиск_расходки[Индекс13],0)),"")</f>
        <v>Sion Black</v>
      </c>
      <c r="AF37" s="4" t="s">
        <v>6</v>
      </c>
      <c r="AG37" s="4" t="s">
        <v>411</v>
      </c>
    </row>
    <row r="38" spans="1:33">
      <c r="A38">
        <v>37</v>
      </c>
      <c r="B38" t="s">
        <v>3</v>
      </c>
      <c r="C38" s="1" t="s">
        <v>375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>Sion Blue</v>
      </c>
      <c r="Z38" s="116" t="str">
        <f>IFERROR(INDEX(Расходка[Наименование расходного материала],MATCH(Расходка[№],Поиск_расходки[Индекс9],0)),"")</f>
        <v>Sion Blue</v>
      </c>
      <c r="AA38" s="116" t="str">
        <f>IFERROR(INDEX(Расходка[Наименование расходного материала],MATCH(Расходка[№],Поиск_расходки[Индекс10],0)),"")</f>
        <v>Sion Blue</v>
      </c>
      <c r="AB38" s="116" t="str">
        <f>IFERROR(INDEX(Расходка[Наименование расходного материала],MATCH(Расходка[№],Поиск_расходки[Индекс11],0)),"")</f>
        <v>Sion Blue</v>
      </c>
      <c r="AC38" s="116" t="str">
        <f>IFERROR(INDEX(Расходка[Наименование расходного материала],MATCH(Расходка[№],Поиск_расходки[Индекс12],0)),"")</f>
        <v>Sion Blue</v>
      </c>
      <c r="AD38" s="116" t="str">
        <f>IFERROR(INDEX(Расходка[Наименование расходного материала],MATCH(Расходка[№],Поиск_расходки[Индекс13],0)),"")</f>
        <v>Sion Blue</v>
      </c>
      <c r="AF38" s="4" t="s">
        <v>6</v>
      </c>
      <c r="AG38" s="4" t="s">
        <v>498</v>
      </c>
    </row>
    <row r="39" spans="1:33">
      <c r="A39">
        <v>38</v>
      </c>
      <c r="B39" t="s">
        <v>3</v>
      </c>
      <c r="C39" t="s">
        <v>318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>Thunder</v>
      </c>
      <c r="Z39" s="116" t="str">
        <f>IFERROR(INDEX(Расходка[Наименование расходного материала],MATCH(Расходка[№],Поиск_расходки[Индекс9],0)),"")</f>
        <v>Thunder</v>
      </c>
      <c r="AA39" s="116" t="str">
        <f>IFERROR(INDEX(Расходка[Наименование расходного материала],MATCH(Расходка[№],Поиск_расходки[Индекс10],0)),"")</f>
        <v>Thunder</v>
      </c>
      <c r="AB39" s="116" t="str">
        <f>IFERROR(INDEX(Расходка[Наименование расходного материала],MATCH(Расходка[№],Поиск_расходки[Индекс11],0)),"")</f>
        <v>Thunder</v>
      </c>
      <c r="AC39" s="116" t="str">
        <f>IFERROR(INDEX(Расходка[Наименование расходного материала],MATCH(Расходка[№],Поиск_расходки[Индекс12],0)),"")</f>
        <v>Thunder</v>
      </c>
      <c r="AD39" s="116" t="str">
        <f>IFERROR(INDEX(Расходка[Наименование расходного материала],MATCH(Расходка[№],Поиск_расходки[Индекс13],0)),"")</f>
        <v>Thunder</v>
      </c>
      <c r="AF39" s="4" t="s">
        <v>6</v>
      </c>
      <c r="AG39" s="4" t="s">
        <v>439</v>
      </c>
    </row>
    <row r="40" spans="1:33">
      <c r="A40">
        <v>39</v>
      </c>
      <c r="B40" t="s">
        <v>3</v>
      </c>
      <c r="C40" t="s">
        <v>363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>Whisper MS</v>
      </c>
      <c r="Z40" s="116" t="str">
        <f>IFERROR(INDEX(Расходка[Наименование расходного материала],MATCH(Расходка[№],Поиск_расходки[Индекс9],0)),"")</f>
        <v>Whisper MS</v>
      </c>
      <c r="AA40" s="116" t="str">
        <f>IFERROR(INDEX(Расходка[Наименование расходного материала],MATCH(Расходка[№],Поиск_расходки[Индекс10],0)),"")</f>
        <v>Whisper MS</v>
      </c>
      <c r="AB40" s="116" t="str">
        <f>IFERROR(INDEX(Расходка[Наименование расходного материала],MATCH(Расходка[№],Поиск_расходки[Индекс11],0)),"")</f>
        <v>Whisper MS</v>
      </c>
      <c r="AC40" s="116" t="str">
        <f>IFERROR(INDEX(Расходка[Наименование расходного материала],MATCH(Расходка[№],Поиск_расходки[Индекс12],0)),"")</f>
        <v>Whisper MS</v>
      </c>
      <c r="AD40" s="116" t="str">
        <f>IFERROR(INDEX(Расходка[Наименование расходного материала],MATCH(Расходка[№],Поиск_расходки[Индекс13],0)),"")</f>
        <v>Whisper MS</v>
      </c>
      <c r="AF40" s="4" t="s">
        <v>6</v>
      </c>
      <c r="AG40" s="4" t="s">
        <v>440</v>
      </c>
    </row>
    <row r="41" spans="1:33">
      <c r="A41">
        <v>40</v>
      </c>
      <c r="B41" t="s">
        <v>3</v>
      </c>
      <c r="C41" t="s">
        <v>364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>Winn 200T</v>
      </c>
      <c r="Z41" s="116" t="str">
        <f>IFERROR(INDEX(Расходка[Наименование расходного материала],MATCH(Расходка[№],Поиск_расходки[Индекс9],0)),"")</f>
        <v>Winn 200T</v>
      </c>
      <c r="AA41" s="116" t="str">
        <f>IFERROR(INDEX(Расходка[Наименование расходного материала],MATCH(Расходка[№],Поиск_расходки[Индекс10],0)),"")</f>
        <v>Winn 200T</v>
      </c>
      <c r="AB41" s="116" t="str">
        <f>IFERROR(INDEX(Расходка[Наименование расходного материала],MATCH(Расходка[№],Поиск_расходки[Индекс11],0)),"")</f>
        <v>Winn 200T</v>
      </c>
      <c r="AC41" s="116" t="str">
        <f>IFERROR(INDEX(Расходка[Наименование расходного материала],MATCH(Расходка[№],Поиск_расходки[Индекс12],0)),"")</f>
        <v>Winn 200T</v>
      </c>
      <c r="AD41" s="116" t="str">
        <f>IFERROR(INDEX(Расходка[Наименование расходного материала],MATCH(Расходка[№],Поиск_расходки[Индекс13],0)),"")</f>
        <v>Winn 200T</v>
      </c>
      <c r="AF41" s="4" t="s">
        <v>6</v>
      </c>
      <c r="AG41" s="4" t="s">
        <v>441</v>
      </c>
    </row>
    <row r="42" spans="1:33">
      <c r="A42">
        <v>41</v>
      </c>
      <c r="B42" t="s">
        <v>3</v>
      </c>
      <c r="C42" t="s">
        <v>347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2" s="4" t="s">
        <v>6</v>
      </c>
      <c r="AG42" s="4" t="s">
        <v>442</v>
      </c>
    </row>
    <row r="43" spans="1:33">
      <c r="A43">
        <v>42</v>
      </c>
      <c r="B43" t="s">
        <v>3</v>
      </c>
      <c r="C43" t="s">
        <v>96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3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3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3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3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3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3" s="4" t="s">
        <v>6</v>
      </c>
      <c r="AG43" s="4" t="s">
        <v>415</v>
      </c>
    </row>
    <row r="44" spans="1:33">
      <c r="A44">
        <v>43</v>
      </c>
      <c r="B44" t="s">
        <v>6</v>
      </c>
      <c r="C44" s="1" t="s">
        <v>278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>BMS, Integtity</v>
      </c>
      <c r="Z44" s="116" t="str">
        <f>IFERROR(INDEX(Расходка[Наименование расходного материала],MATCH(Расходка[№],Поиск_расходки[Индекс9],0)),"")</f>
        <v>BMS, Integtity</v>
      </c>
      <c r="AA44" s="116" t="str">
        <f>IFERROR(INDEX(Расходка[Наименование расходного материала],MATCH(Расходка[№],Поиск_расходки[Индекс10],0)),"")</f>
        <v>BMS, Integtity</v>
      </c>
      <c r="AB44" s="116" t="str">
        <f>IFERROR(INDEX(Расходка[Наименование расходного материала],MATCH(Расходка[№],Поиск_расходки[Индекс11],0)),"")</f>
        <v>BMS, Integtity</v>
      </c>
      <c r="AC44" s="116" t="str">
        <f>IFERROR(INDEX(Расходка[Наименование расходного материала],MATCH(Расходка[№],Поиск_расходки[Индекс12],0)),"")</f>
        <v>BMS, Integtity</v>
      </c>
      <c r="AD44" s="116" t="str">
        <f>IFERROR(INDEX(Расходка[Наименование расходного материала],MATCH(Расходка[№],Поиск_расходки[Индекс13],0)),"")</f>
        <v>BMS, Integtity</v>
      </c>
      <c r="AF44" s="4" t="s">
        <v>6</v>
      </c>
      <c r="AG44" s="4" t="s">
        <v>443</v>
      </c>
    </row>
    <row r="45" spans="1:33">
      <c r="A45">
        <v>44</v>
      </c>
      <c r="B45" t="s">
        <v>6</v>
      </c>
      <c r="C45" s="161" t="s">
        <v>346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>DES, Calipso</v>
      </c>
      <c r="Z45" s="116" t="str">
        <f>IFERROR(INDEX(Расходка[Наименование расходного материала],MATCH(Расходка[№],Поиск_расходки[Индекс9],0)),"")</f>
        <v>DES, Calipso</v>
      </c>
      <c r="AA45" s="116" t="str">
        <f>IFERROR(INDEX(Расходка[Наименование расходного материала],MATCH(Расходка[№],Поиск_расходки[Индекс10],0)),"")</f>
        <v>DES, Calipso</v>
      </c>
      <c r="AB45" s="116" t="str">
        <f>IFERROR(INDEX(Расходка[Наименование расходного материала],MATCH(Расходка[№],Поиск_расходки[Индекс11],0)),"")</f>
        <v>DES, Calipso</v>
      </c>
      <c r="AC45" s="116" t="str">
        <f>IFERROR(INDEX(Расходка[Наименование расходного материала],MATCH(Расходка[№],Поиск_расходки[Индекс12],0)),"")</f>
        <v>DES, Calipso</v>
      </c>
      <c r="AD45" s="116" t="str">
        <f>IFERROR(INDEX(Расходка[Наименование расходного материала],MATCH(Расходка[№],Поиск_расходки[Индекс13],0)),"")</f>
        <v>DES, Calipso</v>
      </c>
      <c r="AF45" s="4" t="s">
        <v>6</v>
      </c>
      <c r="AG45" s="4" t="s">
        <v>444</v>
      </c>
    </row>
    <row r="46" spans="1:33">
      <c r="A46">
        <v>45</v>
      </c>
      <c r="B46" t="s">
        <v>6</v>
      </c>
      <c r="C46" s="161" t="s">
        <v>345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0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>DES, NanoMed</v>
      </c>
      <c r="Z46" s="116" t="str">
        <f>IFERROR(INDEX(Расходка[Наименование расходного материала],MATCH(Расходка[№],Поиск_расходки[Индекс9],0)),"")</f>
        <v>DES, NanoMed</v>
      </c>
      <c r="AA46" s="116" t="str">
        <f>IFERROR(INDEX(Расходка[Наименование расходного материала],MATCH(Расходка[№],Поиск_расходки[Индекс10],0)),"")</f>
        <v>DES, NanoMed</v>
      </c>
      <c r="AB46" s="116" t="str">
        <f>IFERROR(INDEX(Расходка[Наименование расходного материала],MATCH(Расходка[№],Поиск_расходки[Индекс11],0)),"")</f>
        <v>DES, NanoMed</v>
      </c>
      <c r="AC46" s="116" t="str">
        <f>IFERROR(INDEX(Расходка[Наименование расходного материала],MATCH(Расходка[№],Поиск_расходки[Индекс12],0)),"")</f>
        <v>DES, NanoMed</v>
      </c>
      <c r="AD46" s="116" t="str">
        <f>IFERROR(INDEX(Расходка[Наименование расходного материала],MATCH(Расходка[№],Поиск_расходки[Индекс13],0)),"")</f>
        <v>DES, NanoMed</v>
      </c>
      <c r="AF46" s="4" t="s">
        <v>6</v>
      </c>
      <c r="AG46" s="4" t="s">
        <v>445</v>
      </c>
    </row>
    <row r="47" spans="1:33">
      <c r="A47">
        <v>46</v>
      </c>
      <c r="B47" t="s">
        <v>6</v>
      </c>
      <c r="C47" s="132" t="s">
        <v>324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1</v>
      </c>
      <c r="K47" s="117">
        <f>IF(ISNUMBER(SEARCH('Карта учёта'!$B$19,Расходка[Наименование расходного материала])),MAX($K$1:K46)+1,0)</f>
        <v>1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>DES, Resolute Integtity</v>
      </c>
      <c r="Z47" s="116" t="str">
        <f>IFERROR(INDEX(Расходка[Наименование расходного материала],MATCH(Расходка[№],Поиск_расходки[Индекс9],0)),"")</f>
        <v>DES, Resolute Integtity</v>
      </c>
      <c r="AA47" s="116" t="str">
        <f>IFERROR(INDEX(Расходка[Наименование расходного материала],MATCH(Расходка[№],Поиск_расходки[Индекс10],0)),"")</f>
        <v>DES, Resolute Integtity</v>
      </c>
      <c r="AB47" s="116" t="str">
        <f>IFERROR(INDEX(Расходка[Наименование расходного материала],MATCH(Расходка[№],Поиск_расходки[Индекс11],0)),"")</f>
        <v>DES, Resolute Integtity</v>
      </c>
      <c r="AC47" s="116" t="str">
        <f>IFERROR(INDEX(Расходка[Наименование расходного материала],MATCH(Расходка[№],Поиск_расходки[Индекс12],0)),"")</f>
        <v>DES, Resolute Integtity</v>
      </c>
      <c r="AD47" s="116" t="str">
        <f>IFERROR(INDEX(Расходка[Наименование расходного материала],MATCH(Расходка[№],Поиск_расходки[Индекс13],0)),"")</f>
        <v>DES, Resolute Integtity</v>
      </c>
      <c r="AF47" s="4" t="s">
        <v>6</v>
      </c>
      <c r="AG47" s="4" t="s">
        <v>446</v>
      </c>
    </row>
    <row r="48" spans="1:33">
      <c r="A48">
        <v>47</v>
      </c>
      <c r="B48" t="s">
        <v>6</v>
      </c>
      <c r="C48" t="s">
        <v>358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>DES, Yukon Chrome PC</v>
      </c>
      <c r="Z48" s="116" t="str">
        <f>IFERROR(INDEX(Расходка[Наименование расходного материала],MATCH(Расходка[№],Поиск_расходки[Индекс9],0)),"")</f>
        <v>DES, Yukon Chrome PC</v>
      </c>
      <c r="AA48" s="116" t="str">
        <f>IFERROR(INDEX(Расходка[Наименование расходного материала],MATCH(Расходка[№],Поиск_расходки[Индекс10],0)),"")</f>
        <v>DES, Yukon Chrome PC</v>
      </c>
      <c r="AB48" s="116" t="str">
        <f>IFERROR(INDEX(Расходка[Наименование расходного материала],MATCH(Расходка[№],Поиск_расходки[Индекс11],0)),"")</f>
        <v>DES, Yukon Chrome PC</v>
      </c>
      <c r="AC48" s="116" t="str">
        <f>IFERROR(INDEX(Расходка[Наименование расходного материала],MATCH(Расходка[№],Поиск_расходки[Индекс12],0)),"")</f>
        <v>DES, Yukon Chrome PC</v>
      </c>
      <c r="AD48" s="116" t="str">
        <f>IFERROR(INDEX(Расходка[Наименование расходного материала],MATCH(Расходка[№],Поиск_расходки[Индекс13],0)),"")</f>
        <v>DES, Yukon Chrome PC</v>
      </c>
      <c r="AF48" s="4" t="s">
        <v>6</v>
      </c>
      <c r="AG48" s="4" t="s">
        <v>447</v>
      </c>
    </row>
    <row r="49" spans="1:33">
      <c r="A49">
        <v>48</v>
      </c>
      <c r="B49" t="s">
        <v>6</v>
      </c>
      <c r="C49" s="165" t="s">
        <v>388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>DES, Firehawk</v>
      </c>
      <c r="Z49" s="116" t="str">
        <f>IFERROR(INDEX(Расходка[Наименование расходного материала],MATCH(Расходка[№],Поиск_расходки[Индекс9],0)),"")</f>
        <v>DES, Firehawk</v>
      </c>
      <c r="AA49" s="116" t="str">
        <f>IFERROR(INDEX(Расходка[Наименование расходного материала],MATCH(Расходка[№],Поиск_расходки[Индекс10],0)),"")</f>
        <v>DES, Firehawk</v>
      </c>
      <c r="AB49" s="116" t="str">
        <f>IFERROR(INDEX(Расходка[Наименование расходного материала],MATCH(Расходка[№],Поиск_расходки[Индекс11],0)),"")</f>
        <v>DES, Firehawk</v>
      </c>
      <c r="AC49" s="116" t="str">
        <f>IFERROR(INDEX(Расходка[Наименование расходного материала],MATCH(Расходка[№],Поиск_расходки[Индекс12],0)),"")</f>
        <v>DES, Firehawk</v>
      </c>
      <c r="AD49" s="116" t="str">
        <f>IFERROR(INDEX(Расходка[Наименование расходного материала],MATCH(Расходка[№],Поиск_расходки[Индекс13],0)),"")</f>
        <v>DES, Firehawk</v>
      </c>
      <c r="AF49" s="4" t="s">
        <v>6</v>
      </c>
      <c r="AG49" s="4" t="s">
        <v>448</v>
      </c>
    </row>
    <row r="50" spans="1:33">
      <c r="A50">
        <v>49</v>
      </c>
      <c r="B50" t="s">
        <v>6</v>
      </c>
      <c r="C50" t="s">
        <v>387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>DES, Resolute Onyx</v>
      </c>
      <c r="Z50" s="116" t="str">
        <f>IFERROR(INDEX(Расходка[Наименование расходного материала],MATCH(Расходка[№],Поиск_расходки[Индекс9],0)),"")</f>
        <v>DES, Resolute Onyx</v>
      </c>
      <c r="AA50" s="116" t="str">
        <f>IFERROR(INDEX(Расходка[Наименование расходного материала],MATCH(Расходка[№],Поиск_расходки[Индекс10],0)),"")</f>
        <v>DES, Resolute Onyx</v>
      </c>
      <c r="AB50" s="116" t="str">
        <f>IFERROR(INDEX(Расходка[Наименование расходного материала],MATCH(Расходка[№],Поиск_расходки[Индекс11],0)),"")</f>
        <v>DES, Resolute Onyx</v>
      </c>
      <c r="AC50" s="116" t="str">
        <f>IFERROR(INDEX(Расходка[Наименование расходного материала],MATCH(Расходка[№],Поиск_расходки[Индекс12],0)),"")</f>
        <v>DES, Resolute Onyx</v>
      </c>
      <c r="AD50" s="116" t="str">
        <f>IFERROR(INDEX(Расходка[Наименование расходного материала],MATCH(Расходка[№],Поиск_расходки[Индекс13],0)),"")</f>
        <v>DES, Resolute Onyx</v>
      </c>
      <c r="AF50" s="4" t="s">
        <v>6</v>
      </c>
      <c r="AG50" s="4" t="s">
        <v>449</v>
      </c>
    </row>
    <row r="51" spans="1:33">
      <c r="A51">
        <v>50</v>
      </c>
      <c r="B51" t="s">
        <v>95</v>
      </c>
      <c r="C51" s="1" t="s">
        <v>325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>Guidezilla™ II 6F</v>
      </c>
      <c r="Z51" s="116" t="str">
        <f>IFERROR(INDEX(Расходка[Наименование расходного материала],MATCH(Расходка[№],Поиск_расходки[Индекс9],0)),"")</f>
        <v>Guidezilla™ II 6F</v>
      </c>
      <c r="AA51" s="116" t="str">
        <f>IFERROR(INDEX(Расходка[Наименование расходного материала],MATCH(Расходка[№],Поиск_расходки[Индекс10],0)),"")</f>
        <v>Guidezilla™ II 6F</v>
      </c>
      <c r="AB51" s="116" t="str">
        <f>IFERROR(INDEX(Расходка[Наименование расходного материала],MATCH(Расходка[№],Поиск_расходки[Индекс11],0)),"")</f>
        <v>Guidezilla™ II 6F</v>
      </c>
      <c r="AC51" s="116" t="str">
        <f>IFERROR(INDEX(Расходка[Наименование расходного материала],MATCH(Расходка[№],Поиск_расходки[Индекс12],0)),"")</f>
        <v>Guidezilla™ II 6F</v>
      </c>
      <c r="AD51" s="116" t="str">
        <f>IFERROR(INDEX(Расходка[Наименование расходного материала],MATCH(Расходка[№],Поиск_расходки[Индекс13],0)),"")</f>
        <v>Guidezilla™ II 6F</v>
      </c>
      <c r="AF51" s="4" t="s">
        <v>6</v>
      </c>
      <c r="AG51" s="4" t="s">
        <v>450</v>
      </c>
    </row>
    <row r="52" spans="1:33">
      <c r="A52">
        <v>51</v>
      </c>
      <c r="B52" t="s">
        <v>95</v>
      </c>
      <c r="C52" s="1" t="s">
        <v>344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>Telescope ™ II 6F</v>
      </c>
      <c r="Z52" s="116" t="str">
        <f>IFERROR(INDEX(Расходка[Наименование расходного материала],MATCH(Расходка[№],Поиск_расходки[Индекс9],0)),"")</f>
        <v>Telescope ™ II 6F</v>
      </c>
      <c r="AA52" s="116" t="str">
        <f>IFERROR(INDEX(Расходка[Наименование расходного материала],MATCH(Расходка[№],Поиск_расходки[Индекс10],0)),"")</f>
        <v>Telescope ™ II 6F</v>
      </c>
      <c r="AB52" s="116" t="str">
        <f>IFERROR(INDEX(Расходка[Наименование расходного материала],MATCH(Расходка[№],Поиск_расходки[Индекс11],0)),"")</f>
        <v>Telescope ™ II 6F</v>
      </c>
      <c r="AC52" s="116" t="str">
        <f>IFERROR(INDEX(Расходка[Наименование расходного материала],MATCH(Расходка[№],Поиск_расходки[Индекс12],0)),"")</f>
        <v>Telescope ™ II 6F</v>
      </c>
      <c r="AD52" s="116" t="str">
        <f>IFERROR(INDEX(Расходка[Наименование расходного материала],MATCH(Расходка[№],Поиск_расходки[Индекс13],0)),"")</f>
        <v>Telescope ™ II 6F</v>
      </c>
      <c r="AF52" s="4" t="s">
        <v>6</v>
      </c>
      <c r="AG52" s="4" t="s">
        <v>451</v>
      </c>
    </row>
    <row r="53" spans="1:33">
      <c r="A53">
        <v>52</v>
      </c>
      <c r="B53" t="s">
        <v>4</v>
      </c>
      <c r="C53" t="s">
        <v>351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>Launcher 6F AL 1</v>
      </c>
      <c r="Z53" s="116" t="str">
        <f>IFERROR(INDEX(Расходка[Наименование расходного материала],MATCH(Расходка[№],Поиск_расходки[Индекс9],0)),"")</f>
        <v>Launcher 6F AL 1</v>
      </c>
      <c r="AA53" s="116" t="str">
        <f>IFERROR(INDEX(Расходка[Наименование расходного материала],MATCH(Расходка[№],Поиск_расходки[Индекс10],0)),"")</f>
        <v>Launcher 6F AL 1</v>
      </c>
      <c r="AB53" s="116" t="str">
        <f>IFERROR(INDEX(Расходка[Наименование расходного материала],MATCH(Расходка[№],Поиск_расходки[Индекс11],0)),"")</f>
        <v>Launcher 6F AL 1</v>
      </c>
      <c r="AC53" s="116" t="str">
        <f>IFERROR(INDEX(Расходка[Наименование расходного материала],MATCH(Расходка[№],Поиск_расходки[Индекс12],0)),"")</f>
        <v>Launcher 6F AL 1</v>
      </c>
      <c r="AD53" s="116" t="str">
        <f>IFERROR(INDEX(Расходка[Наименование расходного материала],MATCH(Расходка[№],Поиск_расходки[Индекс13],0)),"")</f>
        <v>Launcher 6F AL 1</v>
      </c>
      <c r="AF53" s="4" t="s">
        <v>6</v>
      </c>
      <c r="AG53" s="4" t="s">
        <v>452</v>
      </c>
    </row>
    <row r="54" spans="1:33">
      <c r="A54">
        <v>53</v>
      </c>
      <c r="B54" t="s">
        <v>4</v>
      </c>
      <c r="C54" t="s">
        <v>352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>Launcher 6F AL 2</v>
      </c>
      <c r="Z54" s="116" t="str">
        <f>IFERROR(INDEX(Расходка[Наименование расходного материала],MATCH(Расходка[№],Поиск_расходки[Индекс9],0)),"")</f>
        <v>Launcher 6F AL 2</v>
      </c>
      <c r="AA54" s="116" t="str">
        <f>IFERROR(INDEX(Расходка[Наименование расходного материала],MATCH(Расходка[№],Поиск_расходки[Индекс10],0)),"")</f>
        <v>Launcher 6F AL 2</v>
      </c>
      <c r="AB54" s="116" t="str">
        <f>IFERROR(INDEX(Расходка[Наименование расходного материала],MATCH(Расходка[№],Поиск_расходки[Индекс11],0)),"")</f>
        <v>Launcher 6F AL 2</v>
      </c>
      <c r="AC54" s="116" t="str">
        <f>IFERROR(INDEX(Расходка[Наименование расходного материала],MATCH(Расходка[№],Поиск_расходки[Индекс12],0)),"")</f>
        <v>Launcher 6F AL 2</v>
      </c>
      <c r="AD54" s="116" t="str">
        <f>IFERROR(INDEX(Расходка[Наименование расходного материала],MATCH(Расходка[№],Поиск_расходки[Индекс13],0)),"")</f>
        <v>Launcher 6F AL 2</v>
      </c>
      <c r="AF54" s="4" t="s">
        <v>6</v>
      </c>
      <c r="AG54" s="4" t="s">
        <v>453</v>
      </c>
    </row>
    <row r="55" spans="1:33">
      <c r="A55">
        <v>54</v>
      </c>
      <c r="B55" t="s">
        <v>4</v>
      </c>
      <c r="C55" t="s">
        <v>326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>Launcher 6F EBU 3.5</v>
      </c>
      <c r="Z55" s="116" t="str">
        <f>IFERROR(INDEX(Расходка[Наименование расходного материала],MATCH(Расходка[№],Поиск_расходки[Индекс9],0)),"")</f>
        <v>Launcher 6F EBU 3.5</v>
      </c>
      <c r="AA55" s="116" t="str">
        <f>IFERROR(INDEX(Расходка[Наименование расходного материала],MATCH(Расходка[№],Поиск_расходки[Индекс10],0)),"")</f>
        <v>Launcher 6F EBU 3.5</v>
      </c>
      <c r="AB55" s="116" t="str">
        <f>IFERROR(INDEX(Расходка[Наименование расходного материала],MATCH(Расходка[№],Поиск_расходки[Индекс11],0)),"")</f>
        <v>Launcher 6F EBU 3.5</v>
      </c>
      <c r="AC55" s="116" t="str">
        <f>IFERROR(INDEX(Расходка[Наименование расходного материала],MATCH(Расходка[№],Поиск_расходки[Индекс12],0)),"")</f>
        <v>Launcher 6F EBU 3.5</v>
      </c>
      <c r="AD55" s="116" t="str">
        <f>IFERROR(INDEX(Расходка[Наименование расходного материала],MATCH(Расходка[№],Поиск_расходки[Индекс13],0)),"")</f>
        <v>Launcher 6F EBU 3.5</v>
      </c>
      <c r="AF55" s="4" t="s">
        <v>6</v>
      </c>
      <c r="AG55" s="4" t="s">
        <v>454</v>
      </c>
    </row>
    <row r="56" spans="1:33">
      <c r="A56">
        <v>55</v>
      </c>
      <c r="B56" t="s">
        <v>4</v>
      </c>
      <c r="C56" t="s">
        <v>327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>Launcher 6F EBU 4.0</v>
      </c>
      <c r="Z56" s="116" t="str">
        <f>IFERROR(INDEX(Расходка[Наименование расходного материала],MATCH(Расходка[№],Поиск_расходки[Индекс9],0)),"")</f>
        <v>Launcher 6F EBU 4.0</v>
      </c>
      <c r="AA56" s="116" t="str">
        <f>IFERROR(INDEX(Расходка[Наименование расходного материала],MATCH(Расходка[№],Поиск_расходки[Индекс10],0)),"")</f>
        <v>Launcher 6F EBU 4.0</v>
      </c>
      <c r="AB56" s="116" t="str">
        <f>IFERROR(INDEX(Расходка[Наименование расходного материала],MATCH(Расходка[№],Поиск_расходки[Индекс11],0)),"")</f>
        <v>Launcher 6F EBU 4.0</v>
      </c>
      <c r="AC56" s="116" t="str">
        <f>IFERROR(INDEX(Расходка[Наименование расходного материала],MATCH(Расходка[№],Поиск_расходки[Индекс12],0)),"")</f>
        <v>Launcher 6F EBU 4.0</v>
      </c>
      <c r="AD56" s="116" t="str">
        <f>IFERROR(INDEX(Расходка[Наименование расходного материала],MATCH(Расходка[№],Поиск_расходки[Индекс13],0)),"")</f>
        <v>Launcher 6F EBU 4.0</v>
      </c>
      <c r="AF56" s="4" t="s">
        <v>6</v>
      </c>
      <c r="AG56" s="4" t="s">
        <v>455</v>
      </c>
    </row>
    <row r="57" spans="1:33">
      <c r="A57">
        <v>56</v>
      </c>
      <c r="B57" t="s">
        <v>4</v>
      </c>
      <c r="C57" t="s">
        <v>328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>Launcher 6F JL 3.5</v>
      </c>
      <c r="Z57" s="116" t="str">
        <f>IFERROR(INDEX(Расходка[Наименование расходного материала],MATCH(Расходка[№],Поиск_расходки[Индекс9],0)),"")</f>
        <v>Launcher 6F JL 3.5</v>
      </c>
      <c r="AA57" s="116" t="str">
        <f>IFERROR(INDEX(Расходка[Наименование расходного материала],MATCH(Расходка[№],Поиск_расходки[Индекс10],0)),"")</f>
        <v>Launcher 6F JL 3.5</v>
      </c>
      <c r="AB57" s="116" t="str">
        <f>IFERROR(INDEX(Расходка[Наименование расходного материала],MATCH(Расходка[№],Поиск_расходки[Индекс11],0)),"")</f>
        <v>Launcher 6F JL 3.5</v>
      </c>
      <c r="AC57" s="116" t="str">
        <f>IFERROR(INDEX(Расходка[Наименование расходного материала],MATCH(Расходка[№],Поиск_расходки[Индекс12],0)),"")</f>
        <v>Launcher 6F JL 3.5</v>
      </c>
      <c r="AD57" s="116" t="str">
        <f>IFERROR(INDEX(Расходка[Наименование расходного материала],MATCH(Расходка[№],Поиск_расходки[Индекс13],0)),"")</f>
        <v>Launcher 6F JL 3.5</v>
      </c>
      <c r="AF57" s="4" t="s">
        <v>6</v>
      </c>
      <c r="AG57" s="4" t="s">
        <v>456</v>
      </c>
    </row>
    <row r="58" spans="1:33">
      <c r="A58">
        <v>57</v>
      </c>
      <c r="B58" t="s">
        <v>4</v>
      </c>
      <c r="C58" t="s">
        <v>329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1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>Launcher 6F JL 4.0</v>
      </c>
      <c r="Z58" s="116" t="str">
        <f>IFERROR(INDEX(Расходка[Наименование расходного материала],MATCH(Расходка[№],Поиск_расходки[Индекс9],0)),"")</f>
        <v>Launcher 6F JL 4.0</v>
      </c>
      <c r="AA58" s="116" t="str">
        <f>IFERROR(INDEX(Расходка[Наименование расходного материала],MATCH(Расходка[№],Поиск_расходки[Индекс10],0)),"")</f>
        <v>Launcher 6F JL 4.0</v>
      </c>
      <c r="AB58" s="116" t="str">
        <f>IFERROR(INDEX(Расходка[Наименование расходного материала],MATCH(Расходка[№],Поиск_расходки[Индекс11],0)),"")</f>
        <v>Launcher 6F JL 4.0</v>
      </c>
      <c r="AC58" s="116" t="str">
        <f>IFERROR(INDEX(Расходка[Наименование расходного материала],MATCH(Расходка[№],Поиск_расходки[Индекс12],0)),"")</f>
        <v>Launcher 6F JL 4.0</v>
      </c>
      <c r="AD58" s="116" t="str">
        <f>IFERROR(INDEX(Расходка[Наименование расходного материала],MATCH(Расходка[№],Поиск_расходки[Индекс13],0)),"")</f>
        <v>Launcher 6F JL 4.0</v>
      </c>
      <c r="AF58" s="4" t="s">
        <v>6</v>
      </c>
      <c r="AG58" s="4" t="s">
        <v>457</v>
      </c>
    </row>
    <row r="59" spans="1:33">
      <c r="A59">
        <v>58</v>
      </c>
      <c r="B59" t="s">
        <v>4</v>
      </c>
      <c r="C59" t="s">
        <v>335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>Launcher 6F JL 4.5</v>
      </c>
      <c r="Z59" s="116" t="str">
        <f>IFERROR(INDEX(Расходка[Наименование расходного материала],MATCH(Расходка[№],Поиск_расходки[Индекс9],0)),"")</f>
        <v>Launcher 6F JL 4.5</v>
      </c>
      <c r="AA59" s="116" t="str">
        <f>IFERROR(INDEX(Расходка[Наименование расходного материала],MATCH(Расходка[№],Поиск_расходки[Индекс10],0)),"")</f>
        <v>Launcher 6F JL 4.5</v>
      </c>
      <c r="AB59" s="116" t="str">
        <f>IFERROR(INDEX(Расходка[Наименование расходного материала],MATCH(Расходка[№],Поиск_расходки[Индекс11],0)),"")</f>
        <v>Launcher 6F JL 4.5</v>
      </c>
      <c r="AC59" s="116" t="str">
        <f>IFERROR(INDEX(Расходка[Наименование расходного материала],MATCH(Расходка[№],Поиск_расходки[Индекс12],0)),"")</f>
        <v>Launcher 6F JL 4.5</v>
      </c>
      <c r="AD59" s="116" t="str">
        <f>IFERROR(INDEX(Расходка[Наименование расходного материала],MATCH(Расходка[№],Поиск_расходки[Индекс13],0)),"")</f>
        <v>Launcher 6F JL 4.5</v>
      </c>
      <c r="AF59" s="4" t="s">
        <v>6</v>
      </c>
      <c r="AG59" s="4" t="s">
        <v>458</v>
      </c>
    </row>
    <row r="60" spans="1:33">
      <c r="A60">
        <v>59</v>
      </c>
      <c r="B60" t="s">
        <v>4</v>
      </c>
      <c r="C60" t="s">
        <v>330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>Launcher 6F JR 3.5</v>
      </c>
      <c r="Z60" s="116" t="str">
        <f>IFERROR(INDEX(Расходка[Наименование расходного материала],MATCH(Расходка[№],Поиск_расходки[Индекс9],0)),"")</f>
        <v>Launcher 6F JR 3.5</v>
      </c>
      <c r="AA60" s="116" t="str">
        <f>IFERROR(INDEX(Расходка[Наименование расходного материала],MATCH(Расходка[№],Поиск_расходки[Индекс10],0)),"")</f>
        <v>Launcher 6F JR 3.5</v>
      </c>
      <c r="AB60" s="116" t="str">
        <f>IFERROR(INDEX(Расходка[Наименование расходного материала],MATCH(Расходка[№],Поиск_расходки[Индекс11],0)),"")</f>
        <v>Launcher 6F JR 3.5</v>
      </c>
      <c r="AC60" s="116" t="str">
        <f>IFERROR(INDEX(Расходка[Наименование расходного материала],MATCH(Расходка[№],Поиск_расходки[Индекс12],0)),"")</f>
        <v>Launcher 6F JR 3.5</v>
      </c>
      <c r="AD60" s="116" t="str">
        <f>IFERROR(INDEX(Расходка[Наименование расходного материала],MATCH(Расходка[№],Поиск_расходки[Индекс13],0)),"")</f>
        <v>Launcher 6F JR 3.5</v>
      </c>
      <c r="AF60" s="4" t="s">
        <v>6</v>
      </c>
      <c r="AG60" s="4" t="s">
        <v>459</v>
      </c>
    </row>
    <row r="61" spans="1:33">
      <c r="A61">
        <v>60</v>
      </c>
      <c r="B61" t="s">
        <v>4</v>
      </c>
      <c r="C61" t="s">
        <v>331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>Launcher 6F JR 4.0</v>
      </c>
      <c r="Z61" s="116" t="str">
        <f>IFERROR(INDEX(Расходка[Наименование расходного материала],MATCH(Расходка[№],Поиск_расходки[Индекс9],0)),"")</f>
        <v>Launcher 6F JR 4.0</v>
      </c>
      <c r="AA61" s="116" t="str">
        <f>IFERROR(INDEX(Расходка[Наименование расходного материала],MATCH(Расходка[№],Поиск_расходки[Индекс10],0)),"")</f>
        <v>Launcher 6F JR 4.0</v>
      </c>
      <c r="AB61" s="116" t="str">
        <f>IFERROR(INDEX(Расходка[Наименование расходного материала],MATCH(Расходка[№],Поиск_расходки[Индекс11],0)),"")</f>
        <v>Launcher 6F JR 4.0</v>
      </c>
      <c r="AC61" s="116" t="str">
        <f>IFERROR(INDEX(Расходка[Наименование расходного материала],MATCH(Расходка[№],Поиск_расходки[Индекс12],0)),"")</f>
        <v>Launcher 6F JR 4.0</v>
      </c>
      <c r="AD61" s="116" t="str">
        <f>IFERROR(INDEX(Расходка[Наименование расходного материала],MATCH(Расходка[№],Поиск_расходки[Индекс13],0)),"")</f>
        <v>Launcher 6F JR 4.0</v>
      </c>
      <c r="AF61" s="4" t="s">
        <v>6</v>
      </c>
      <c r="AG61" s="4" t="s">
        <v>420</v>
      </c>
    </row>
    <row r="62" spans="1:33">
      <c r="A62">
        <v>61</v>
      </c>
      <c r="B62" t="s">
        <v>4</v>
      </c>
      <c r="C62" t="s">
        <v>341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>Launcher 7F JL 3.5</v>
      </c>
      <c r="Z62" s="116" t="str">
        <f>IFERROR(INDEX(Расходка[Наименование расходного материала],MATCH(Расходка[№],Поиск_расходки[Индекс9],0)),"")</f>
        <v>Launcher 7F JL 3.5</v>
      </c>
      <c r="AA62" s="116" t="str">
        <f>IFERROR(INDEX(Расходка[Наименование расходного материала],MATCH(Расходка[№],Поиск_расходки[Индекс10],0)),"")</f>
        <v>Launcher 7F JL 3.5</v>
      </c>
      <c r="AB62" s="116" t="str">
        <f>IFERROR(INDEX(Расходка[Наименование расходного материала],MATCH(Расходка[№],Поиск_расходки[Индекс11],0)),"")</f>
        <v>Launcher 7F JL 3.5</v>
      </c>
      <c r="AC62" s="116" t="str">
        <f>IFERROR(INDEX(Расходка[Наименование расходного материала],MATCH(Расходка[№],Поиск_расходки[Индекс12],0)),"")</f>
        <v>Launcher 7F JL 3.5</v>
      </c>
      <c r="AD62" s="116" t="str">
        <f>IFERROR(INDEX(Расходка[Наименование расходного материала],MATCH(Расходка[№],Поиск_расходки[Индекс13],0)),"")</f>
        <v>Launcher 7F JL 3.5</v>
      </c>
      <c r="AF62" s="4" t="s">
        <v>6</v>
      </c>
      <c r="AG62" s="4" t="s">
        <v>460</v>
      </c>
    </row>
    <row r="63" spans="1:33">
      <c r="A63">
        <v>62</v>
      </c>
      <c r="B63" t="s">
        <v>4</v>
      </c>
      <c r="C63" t="s">
        <v>340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0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>Launcher 7F JL 4.0</v>
      </c>
      <c r="Z63" s="116" t="str">
        <f>IFERROR(INDEX(Расходка[Наименование расходного материала],MATCH(Расходка[№],Поиск_расходки[Индекс9],0)),"")</f>
        <v>Launcher 7F JL 4.0</v>
      </c>
      <c r="AA63" s="116" t="str">
        <f>IFERROR(INDEX(Расходка[Наименование расходного материала],MATCH(Расходка[№],Поиск_расходки[Индекс10],0)),"")</f>
        <v>Launcher 7F JL 4.0</v>
      </c>
      <c r="AB63" s="116" t="str">
        <f>IFERROR(INDEX(Расходка[Наименование расходного материала],MATCH(Расходка[№],Поиск_расходки[Индекс11],0)),"")</f>
        <v>Launcher 7F JL 4.0</v>
      </c>
      <c r="AC63" s="116" t="str">
        <f>IFERROR(INDEX(Расходка[Наименование расходного материала],MATCH(Расходка[№],Поиск_расходки[Индекс12],0)),"")</f>
        <v>Launcher 7F JL 4.0</v>
      </c>
      <c r="AD63" s="116" t="str">
        <f>IFERROR(INDEX(Расходка[Наименование расходного материала],MATCH(Расходка[№],Поиск_расходки[Индекс13],0)),"")</f>
        <v>Launcher 7F JL 4.0</v>
      </c>
      <c r="AF63" s="4" t="s">
        <v>6</v>
      </c>
      <c r="AG63" s="4" t="s">
        <v>461</v>
      </c>
    </row>
    <row r="64" spans="1:33">
      <c r="A64">
        <v>63</v>
      </c>
      <c r="B64" t="s">
        <v>301</v>
      </c>
      <c r="C64" s="1" t="s">
        <v>332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63</v>
      </c>
      <c r="M64" s="117">
        <f>IF(ISNUMBER(SEARCH('Карта учёта'!$B$21,Расходка[Наименование расходного материала])),MAX($M$1:M63)+1,0)</f>
        <v>63</v>
      </c>
      <c r="N64" s="117">
        <f>IF(ISNUMBER(SEARCH('Карта учёта'!$B$22,Расходка[Наименование расходного материала])),MAX($N$1:N63)+1,0)</f>
        <v>63</v>
      </c>
      <c r="O64" s="117">
        <f>IF(ISNUMBER(SEARCH('Карта учёта'!$B$23,Расходка[Наименование расходного материала])),MAX($O$1:O63)+1,0)</f>
        <v>63</v>
      </c>
      <c r="P64" s="117">
        <f>IF(ISNUMBER(SEARCH('Карта учёта'!$B$24,Расходка[Наименование расходного материала])),MAX($P$1:P63)+1,0)</f>
        <v>63</v>
      </c>
      <c r="Q64" s="117">
        <f>IF(ISNUMBER(SEARCH('Карта учёта'!$B$25,Расходка[Наименование расходного материала])),MAX($Q$1:Q63)+1,0)</f>
        <v>63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>Angio-Seal™ VIP</v>
      </c>
      <c r="Z64" s="116" t="str">
        <f>IFERROR(INDEX(Расходка[Наименование расходного материала],MATCH(Расходка[№],Поиск_расходки[Индекс9],0)),"")</f>
        <v>Angio-Seal™ VIP</v>
      </c>
      <c r="AA64" s="116" t="str">
        <f>IFERROR(INDEX(Расходка[Наименование расходного материала],MATCH(Расходка[№],Поиск_расходки[Индекс10],0)),"")</f>
        <v>Angio-Seal™ VIP</v>
      </c>
      <c r="AB64" s="116" t="str">
        <f>IFERROR(INDEX(Расходка[Наименование расходного материала],MATCH(Расходка[№],Поиск_расходки[Индекс11],0)),"")</f>
        <v>Angio-Seal™ VIP</v>
      </c>
      <c r="AC64" s="116" t="str">
        <f>IFERROR(INDEX(Расходка[Наименование расходного материала],MATCH(Расходка[№],Поиск_расходки[Индекс12],0)),"")</f>
        <v>Angio-Seal™ VIP</v>
      </c>
      <c r="AD64" s="116" t="str">
        <f>IFERROR(INDEX(Расходка[Наименование расходного материала],MATCH(Расходка[№],Поиск_расходки[Индекс13],0)),"")</f>
        <v>Angio-Seal™ VIP</v>
      </c>
      <c r="AF64" s="4" t="s">
        <v>6</v>
      </c>
      <c r="AG64" s="4" t="s">
        <v>462</v>
      </c>
    </row>
    <row r="65" spans="1:33">
      <c r="A65">
        <v>64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463</v>
      </c>
    </row>
    <row r="66" spans="1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464</v>
      </c>
    </row>
    <row r="67" spans="1:33">
      <c r="AF67" s="4" t="s">
        <v>6</v>
      </c>
      <c r="AG67" s="4" t="s">
        <v>465</v>
      </c>
    </row>
    <row r="68" spans="1:33">
      <c r="AF68" s="4" t="s">
        <v>6</v>
      </c>
      <c r="AG68" s="4" t="s">
        <v>466</v>
      </c>
    </row>
    <row r="69" spans="1:33">
      <c r="AF69" s="4" t="s">
        <v>6</v>
      </c>
      <c r="AG69" s="4" t="s">
        <v>467</v>
      </c>
    </row>
    <row r="70" spans="1:33">
      <c r="AF70" s="4" t="s">
        <v>6</v>
      </c>
      <c r="AG70" s="4" t="s">
        <v>468</v>
      </c>
    </row>
    <row r="71" spans="1:33">
      <c r="AF71" s="4" t="s">
        <v>6</v>
      </c>
      <c r="AG71" s="4" t="s">
        <v>423</v>
      </c>
    </row>
    <row r="72" spans="1:33">
      <c r="AF72" s="4" t="s">
        <v>6</v>
      </c>
      <c r="AG72" s="4" t="s">
        <v>469</v>
      </c>
    </row>
    <row r="73" spans="1:33">
      <c r="AF73" s="4" t="s">
        <v>6</v>
      </c>
      <c r="AG73" s="4" t="s">
        <v>424</v>
      </c>
    </row>
    <row r="74" spans="1:33">
      <c r="AF74" s="4" t="s">
        <v>6</v>
      </c>
      <c r="AG74" s="4" t="s">
        <v>470</v>
      </c>
    </row>
    <row r="75" spans="1:33">
      <c r="AF75" s="4" t="s">
        <v>6</v>
      </c>
      <c r="AG75" s="4" t="s">
        <v>471</v>
      </c>
    </row>
    <row r="76" spans="1:33">
      <c r="AF76" s="4" t="s">
        <v>6</v>
      </c>
      <c r="AG76" s="4" t="s">
        <v>472</v>
      </c>
    </row>
    <row r="77" spans="1:33">
      <c r="AF77" s="4" t="s">
        <v>6</v>
      </c>
      <c r="AG77" s="4" t="s">
        <v>473</v>
      </c>
    </row>
    <row r="78" spans="1:33">
      <c r="AF78" s="4" t="s">
        <v>6</v>
      </c>
      <c r="AG78" s="4" t="s">
        <v>474</v>
      </c>
    </row>
    <row r="79" spans="1:33">
      <c r="AF79" s="4" t="s">
        <v>6</v>
      </c>
      <c r="AG79" s="4" t="s">
        <v>475</v>
      </c>
    </row>
    <row r="80" spans="1:33">
      <c r="AF80" s="4" t="s">
        <v>6</v>
      </c>
      <c r="AG80" s="4" t="s">
        <v>476</v>
      </c>
    </row>
    <row r="81" spans="32:33">
      <c r="AF81" s="4" t="s">
        <v>6</v>
      </c>
      <c r="AG81" s="4" t="s">
        <v>477</v>
      </c>
    </row>
    <row r="82" spans="32:33">
      <c r="AF82" s="4" t="s">
        <v>6</v>
      </c>
      <c r="AG82" s="4" t="s">
        <v>478</v>
      </c>
    </row>
    <row r="83" spans="32:33">
      <c r="AF83" s="4" t="s">
        <v>6</v>
      </c>
      <c r="AG83" s="4" t="s">
        <v>479</v>
      </c>
    </row>
    <row r="84" spans="32:33">
      <c r="AF84" s="4" t="s">
        <v>6</v>
      </c>
      <c r="AG84" s="4" t="s">
        <v>430</v>
      </c>
    </row>
    <row r="85" spans="32:33">
      <c r="AF85" s="4" t="s">
        <v>6</v>
      </c>
      <c r="AG85" s="4" t="s">
        <v>431</v>
      </c>
    </row>
    <row r="86" spans="32:33">
      <c r="AF86" s="4" t="s">
        <v>6</v>
      </c>
      <c r="AG86" s="4" t="s">
        <v>480</v>
      </c>
    </row>
    <row r="87" spans="32:33">
      <c r="AF87" s="4" t="s">
        <v>6</v>
      </c>
      <c r="AG87" s="4" t="s">
        <v>481</v>
      </c>
    </row>
    <row r="88" spans="32:33">
      <c r="AF88" s="4" t="s">
        <v>6</v>
      </c>
      <c r="AG88" s="4" t="s">
        <v>482</v>
      </c>
    </row>
    <row r="89" spans="32:33">
      <c r="AF89" s="4" t="s">
        <v>6</v>
      </c>
      <c r="AG89" s="4" t="s">
        <v>483</v>
      </c>
    </row>
    <row r="90" spans="32:33">
      <c r="AF90" s="4" t="s">
        <v>6</v>
      </c>
      <c r="AG90" s="4" t="s">
        <v>484</v>
      </c>
    </row>
    <row r="91" spans="32:33">
      <c r="AF91" s="4" t="s">
        <v>6</v>
      </c>
      <c r="AG91" s="4" t="s">
        <v>485</v>
      </c>
    </row>
    <row r="92" spans="32:33">
      <c r="AF92" s="4" t="s">
        <v>6</v>
      </c>
      <c r="AG92" s="4" t="s">
        <v>486</v>
      </c>
    </row>
    <row r="93" spans="32:33">
      <c r="AF93" s="4" t="s">
        <v>6</v>
      </c>
      <c r="AG93" s="4" t="s">
        <v>487</v>
      </c>
    </row>
    <row r="94" spans="32:33">
      <c r="AF94" s="4" t="s">
        <v>6</v>
      </c>
      <c r="AG94" s="4" t="s">
        <v>434</v>
      </c>
    </row>
    <row r="95" spans="32:33">
      <c r="AF95" s="4" t="s">
        <v>6</v>
      </c>
      <c r="AG95" s="4" t="s">
        <v>435</v>
      </c>
    </row>
    <row r="96" spans="32:33">
      <c r="AF96" s="4" t="s">
        <v>6</v>
      </c>
      <c r="AG96" s="4" t="s">
        <v>488</v>
      </c>
    </row>
    <row r="97" spans="32:33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171</v>
      </c>
      <c r="B53" t="s">
        <v>144</v>
      </c>
    </row>
    <row r="54" spans="1:2">
      <c r="A54" t="s">
        <v>171</v>
      </c>
      <c r="B54" t="s">
        <v>147</v>
      </c>
    </row>
    <row r="55" spans="1:2">
      <c r="A55" t="s">
        <v>171</v>
      </c>
      <c r="B55" t="s">
        <v>150</v>
      </c>
    </row>
    <row r="56" spans="1:2">
      <c r="A56" t="s">
        <v>171</v>
      </c>
      <c r="B56" t="s">
        <v>153</v>
      </c>
    </row>
    <row r="57" spans="1:2">
      <c r="A57" t="s">
        <v>171</v>
      </c>
      <c r="B57" t="s">
        <v>156</v>
      </c>
    </row>
    <row r="58" spans="1:2">
      <c r="A58" t="s">
        <v>171</v>
      </c>
      <c r="B58" t="s">
        <v>159</v>
      </c>
    </row>
    <row r="59" spans="1:2">
      <c r="A59" t="s">
        <v>171</v>
      </c>
      <c r="B59" t="s">
        <v>164</v>
      </c>
    </row>
    <row r="60" spans="1:2">
      <c r="A60" t="s">
        <v>171</v>
      </c>
      <c r="B60" t="s">
        <v>275</v>
      </c>
    </row>
    <row r="61" spans="1:2">
      <c r="A61" t="s">
        <v>171</v>
      </c>
      <c r="B61" t="s">
        <v>166</v>
      </c>
    </row>
    <row r="62" spans="1:2">
      <c r="A62" t="s">
        <v>171</v>
      </c>
      <c r="B62" t="s">
        <v>167</v>
      </c>
    </row>
    <row r="63" spans="1:2">
      <c r="A63" t="s">
        <v>171</v>
      </c>
      <c r="B63" t="s">
        <v>168</v>
      </c>
    </row>
    <row r="64" spans="1:2">
      <c r="A64" t="s">
        <v>171</v>
      </c>
      <c r="B64" t="s">
        <v>169</v>
      </c>
    </row>
    <row r="65" spans="1:2">
      <c r="A65" t="s">
        <v>171</v>
      </c>
      <c r="B65" t="s">
        <v>141</v>
      </c>
    </row>
    <row r="66" spans="1:2">
      <c r="A66" t="s">
        <v>171</v>
      </c>
      <c r="B66" t="s">
        <v>185</v>
      </c>
    </row>
    <row r="67" spans="1:2">
      <c r="A67" t="s">
        <v>172</v>
      </c>
      <c r="B67" t="s">
        <v>342</v>
      </c>
    </row>
    <row r="68" spans="1:2">
      <c r="A68" t="s">
        <v>172</v>
      </c>
      <c r="B68" t="s">
        <v>143</v>
      </c>
    </row>
    <row r="69" spans="1:2">
      <c r="A69" t="s">
        <v>172</v>
      </c>
      <c r="B69" t="s">
        <v>369</v>
      </c>
    </row>
    <row r="70" spans="1:2">
      <c r="A70" t="s">
        <v>172</v>
      </c>
      <c r="B70" t="s">
        <v>146</v>
      </c>
    </row>
    <row r="71" spans="1:2">
      <c r="A71" t="s">
        <v>172</v>
      </c>
      <c r="B71" t="s">
        <v>140</v>
      </c>
    </row>
    <row r="72" spans="1:2">
      <c r="A72" t="s">
        <v>172</v>
      </c>
      <c r="B72" t="s">
        <v>149</v>
      </c>
    </row>
    <row r="73" spans="1:2">
      <c r="A73" t="s">
        <v>172</v>
      </c>
      <c r="B73" t="s">
        <v>152</v>
      </c>
    </row>
    <row r="74" spans="1:2">
      <c r="A74" t="s">
        <v>172</v>
      </c>
      <c r="B74" t="s">
        <v>155</v>
      </c>
    </row>
    <row r="75" spans="1:2">
      <c r="A75" t="s">
        <v>172</v>
      </c>
      <c r="B75" t="s">
        <v>158</v>
      </c>
    </row>
    <row r="76" spans="1:2">
      <c r="A76" t="s">
        <v>172</v>
      </c>
      <c r="B76" t="s">
        <v>161</v>
      </c>
    </row>
    <row r="77" spans="1:2">
      <c r="A77" t="s">
        <v>172</v>
      </c>
      <c r="B77" t="s">
        <v>163</v>
      </c>
    </row>
    <row r="78" spans="1:2">
      <c r="A78" t="s">
        <v>184</v>
      </c>
      <c r="B78" t="s">
        <v>142</v>
      </c>
    </row>
    <row r="79" spans="1:2">
      <c r="A79" t="s">
        <v>184</v>
      </c>
      <c r="B79" t="s">
        <v>274</v>
      </c>
    </row>
    <row r="80" spans="1:2">
      <c r="A80" t="s">
        <v>184</v>
      </c>
      <c r="B80" t="s">
        <v>145</v>
      </c>
    </row>
    <row r="81" spans="1:2">
      <c r="A81" t="s">
        <v>184</v>
      </c>
      <c r="B81" t="s">
        <v>148</v>
      </c>
    </row>
    <row r="82" spans="1:2">
      <c r="A82" t="s">
        <v>184</v>
      </c>
      <c r="B82" t="s">
        <v>151</v>
      </c>
    </row>
    <row r="83" spans="1:2">
      <c r="A83" t="s">
        <v>184</v>
      </c>
      <c r="B83" t="s">
        <v>154</v>
      </c>
    </row>
    <row r="84" spans="1:2">
      <c r="A84" t="s">
        <v>184</v>
      </c>
      <c r="B84" t="s">
        <v>160</v>
      </c>
    </row>
    <row r="85" spans="1:2">
      <c r="A85" t="s">
        <v>184</v>
      </c>
      <c r="B85" t="s">
        <v>157</v>
      </c>
    </row>
    <row r="86" spans="1:2">
      <c r="A86" t="s">
        <v>184</v>
      </c>
      <c r="B86" t="s">
        <v>162</v>
      </c>
    </row>
    <row r="87" spans="1:2">
      <c r="A87" t="s">
        <v>184</v>
      </c>
      <c r="B8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2023-05-15T02:35:23Z</cp:lastPrinted>
  <dcterms:created xsi:type="dcterms:W3CDTF">2015-06-05T18:19:34Z</dcterms:created>
  <dcterms:modified xsi:type="dcterms:W3CDTF">2023-05-15T03:02:54Z</dcterms:modified>
</cp:coreProperties>
</file>