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F67" i="1"/>
  <c r="F68" i="1"/>
  <c r="F69" i="1"/>
  <c r="G67" i="1"/>
  <c r="G68" i="1"/>
  <c r="G69" i="1"/>
  <c r="H67" i="1"/>
  <c r="H68" i="1"/>
  <c r="H69" i="1"/>
  <c r="I67" i="1"/>
  <c r="I68" i="1"/>
  <c r="I69" i="1"/>
  <c r="J67" i="1"/>
  <c r="J68" i="1"/>
  <c r="J69" i="1"/>
  <c r="K67" i="1"/>
  <c r="K68" i="1"/>
  <c r="K69" i="1"/>
  <c r="L67" i="1"/>
  <c r="L68" i="1"/>
  <c r="L69" i="1"/>
  <c r="M67" i="1"/>
  <c r="M68" i="1"/>
  <c r="M69" i="1"/>
  <c r="N67" i="1"/>
  <c r="N68" i="1"/>
  <c r="N69" i="1"/>
  <c r="O67" i="1"/>
  <c r="O68" i="1"/>
  <c r="O69" i="1"/>
  <c r="P67" i="1"/>
  <c r="P68" i="1"/>
  <c r="P69" i="1"/>
  <c r="Q67" i="1"/>
  <c r="Q68" i="1"/>
  <c r="Q69" i="1"/>
  <c r="R67" i="1"/>
  <c r="R68" i="1"/>
  <c r="R69" i="1"/>
  <c r="S67" i="1"/>
  <c r="S68" i="1"/>
  <c r="S69" i="1"/>
  <c r="T67" i="1"/>
  <c r="T68" i="1"/>
  <c r="T69" i="1"/>
  <c r="U67" i="1"/>
  <c r="U68" i="1"/>
  <c r="U69" i="1"/>
  <c r="V67" i="1"/>
  <c r="V68" i="1"/>
  <c r="V69" i="1"/>
  <c r="W67" i="1"/>
  <c r="W68" i="1"/>
  <c r="W69" i="1"/>
  <c r="X67" i="1"/>
  <c r="X68" i="1"/>
  <c r="X69" i="1"/>
  <c r="Y67" i="1"/>
  <c r="Y68" i="1"/>
  <c r="Y69" i="1"/>
  <c r="Z67" i="1"/>
  <c r="Z68" i="1"/>
  <c r="Z69" i="1"/>
  <c r="AA67" i="1"/>
  <c r="AA68" i="1"/>
  <c r="AA69" i="1"/>
  <c r="AB67" i="1"/>
  <c r="AB68" i="1"/>
  <c r="AB69" i="1"/>
  <c r="AC67" i="1"/>
  <c r="AC68" i="1"/>
  <c r="AC69" i="1"/>
  <c r="AD67" i="1"/>
  <c r="AD68" i="1"/>
  <c r="AD69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5" i="1" l="1"/>
  <c r="W66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5" i="1" l="1"/>
  <c r="V66" i="1" s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2" i="1" l="1"/>
  <c r="G64" i="1"/>
  <c r="T64" i="1" s="1"/>
  <c r="T45" i="1"/>
  <c r="T43" i="1"/>
  <c r="T6" i="1"/>
  <c r="T30" i="1"/>
  <c r="T53" i="1"/>
  <c r="T27" i="1"/>
  <c r="T51" i="1"/>
  <c r="T4" i="1"/>
  <c r="T13" i="1"/>
  <c r="T21" i="1"/>
  <c r="T25" i="1"/>
  <c r="T46" i="1"/>
  <c r="T33" i="1"/>
  <c r="T42" i="1"/>
  <c r="T19" i="1"/>
  <c r="T47" i="1"/>
  <c r="T26" i="1"/>
  <c r="T48" i="1"/>
  <c r="T20" i="1"/>
  <c r="T59" i="1"/>
  <c r="T32" i="1"/>
  <c r="T52" i="1"/>
  <c r="T62" i="1"/>
  <c r="T7" i="1"/>
  <c r="T63" i="1"/>
  <c r="M54" i="1"/>
  <c r="M55" i="1" s="1"/>
  <c r="L51" i="1"/>
  <c r="L52" i="1" s="1"/>
  <c r="L53" i="1" s="1"/>
  <c r="T18" i="1" l="1"/>
  <c r="T44" i="1"/>
  <c r="T60" i="1"/>
  <c r="T9" i="1"/>
  <c r="T35" i="1"/>
  <c r="T65" i="1"/>
  <c r="T66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3" i="1"/>
  <c r="T57" i="1"/>
  <c r="T50" i="1"/>
  <c r="T61" i="1"/>
  <c r="T34" i="1"/>
  <c r="T5" i="1"/>
  <c r="T23" i="1"/>
  <c r="T56" i="1"/>
  <c r="T11" i="1"/>
  <c r="T24" i="1"/>
  <c r="T49" i="1"/>
  <c r="T55" i="1"/>
  <c r="T22" i="1"/>
  <c r="T29" i="1"/>
  <c r="T10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<sst xmlns="http://schemas.openxmlformats.org/spreadsheetml/2006/main" count="868" uniqueCount="529">
  <si>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</si>
  <si>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</si>
  <si>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</si>
  <si>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</si>
  <si>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</si>
  <si>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</si>
  <si>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</si>
  <si>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</si>
  <si>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</si>
  <si>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</si>
  <si>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</si>
  <si>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</si>
  <si>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</si>
  <si>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</si>
  <si>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</si>
  <si>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</si>
  <si>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</si>
  <si>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</si>
  <si>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</si>
  <si>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</si>
  <si>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</si>
  <si>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</si>
  <si>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</si>
  <si>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</si>
  <si>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</si>
  <si>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</si>
  <si>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</si>
  <si>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</si>
  <si>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</si>
  <si>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</si>
  <si>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</si>
  <si>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</si>
  <si>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</si>
  <si>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</si>
  <si>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</si>
  <si>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</si>
  <si>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</si>
  <si>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</si>
  <si>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</si>
  <si>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</si>
  <si>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</si>
  <si>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</si>
  <si>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</si>
  <si>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</si>
  <si>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</si>
  <si>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</si>
  <si>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</si>
  <si>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</si>
  <si>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</si>
  <si>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</si>
  <si>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</si>
  <si>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</si>
  <si>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</si>
  <si>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</si>
  <si>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</si>
  <si>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</si>
  <si>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</si>
  <si>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</si>
  <si>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</si>
  <si>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</si>
  <si>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</si>
  <si>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</si>
  <si>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</si>
  <si>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</si>
  <si>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</si>
  <si>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</si>
  <si>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</si>
  <si>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</si>
  <si>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</si>
  <si>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</si>
  <si>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</si>
  <si>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</si>
  <si>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</si>
  <si>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</si>
  <si>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</si>
  <si>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</si>
  <si>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</si>
  <si>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</si>
  <si>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</si>
  <si>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</si>
  <si>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</si>
  <si>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</si>
  <si>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</si>
  <si>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</si>
  <si>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</si>
  <si>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</si>
  <si>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</si>
  <si>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</si>
  <si>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</si>
  <si>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</si>
  <si>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</si>
  <si>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</si>
  <si>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</si>
  <si>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</si>
  <si>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</si>
  <si>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</si>
  <si>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</si>
  <si>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</si>
  <si>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</si>
  <si>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</si>
  <si>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</si>
  <si>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</si>
  <si>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</si>
  <si>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</si>
  <si>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</si>
  <si>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</si>
  <si>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</si>
  <si>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</si>
  <si>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</si>
  <si>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</si>
  <si>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</si>
  <si>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</si>
  <si>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</si>
  <si>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</si>
  <si>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</si>
  <si>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</si>
  <si>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</si>
  <si>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</si>
  <si>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</si>
  <si>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</si>
  <si>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</si>
  <si>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</si>
  <si>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</si>
  <si>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</si>
  <si>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</si>
  <si>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</si>
  <si>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</si>
  <si>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</si>
  <si>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</si>
  <si>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</si>
  <si>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</si>
  <si>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</si>
  <si>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</si>
  <si>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</si>
  <si>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</si>
  <si>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</si>
  <si>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</si>
  <si>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</si>
  <si>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</si>
  <si>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</si>
  <si>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</si>
  <si>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</si>
  <si>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</si>
  <si>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</si>
  <si>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</si>
  <si>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</si>
  <si>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</si>
  <si>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</si>
  <si>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</si>
  <si>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</si>
  <si>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</si>
  <si>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</si>
  <si>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</si>
  <si>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</si>
  <si>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</si>
  <si>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</si>
  <si>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</si>
  <si>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</si>
  <si>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</si>
  <si>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</si>
  <si>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</si>
  <si>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</si>
  <si>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</si>
  <si>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</si>
  <si>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</si>
  <si>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</si>
  <si>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</si>
  <si>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</si>
  <si>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</si>
  <si>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</si>
  <si>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</si>
  <si>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</si>
  <si>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</si>
  <si>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</si>
  <si>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</si>
  <si>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</si>
  <si>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</si>
  <si>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</si>
  <si>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</si>
  <si>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</si>
  <si>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</si>
  <si>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</si>
  <si>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</si>
  <si>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</si>
  <si>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</si>
  <si>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</si>
  <si>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</si>
  <si>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</si>
  <si>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</si>
  <si>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</si>
  <si>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</si>
  <si>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</si>
  <si>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</si>
  <si>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</si>
  <si>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</si>
  <si>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</si>
  <si>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</si>
  <si>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</si>
  <si>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</si>
  <si>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</si>
  <si>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</si>
  <si>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</si>
  <si>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</si>
  <si>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</si>
  <si>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</si>
  <si>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</si>
  <si>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</si>
  <si>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</si>
  <si>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</si>
  <si>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</si>
  <si>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</si>
  <si>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</si>
  <si>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</si>
  <si>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</si>
  <si>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</si>
  <si>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</si>
  <si>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</si>
  <si>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</si>
  <si>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</si>
  <si>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</si>
  <si>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</si>
  <si>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</si>
  <si>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</si>
  <si>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</si>
  <si>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</si>
  <si>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</si>
  <si>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</si>
  <si>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</si>
  <si>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</si>
  <si>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</si>
  <si>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</si>
  <si>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</si>
  <si>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</si>
  <si>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</si>
  <si>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</si>
  <si>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</si>
  <si>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</si>
  <si>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</si>
  <si>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</si>
  <si>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</si>
  <si>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</si>
  <si>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</si>
  <si>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</si>
  <si>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</si>
  <si>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</si>
  <si>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</si>
  <si>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</si>
  <si>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</si>
  <si>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</si>
  <si>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</si>
  <si>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</si>
  <si>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</si>
  <si>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</si>
  <si>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</si>
  <si>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</si>
  <si>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</si>
  <si>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</si>
  <si>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</si>
  <si>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</si>
  <si>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</si>
  <si>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</si>
  <si>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</si>
  <si>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</si>
  <si>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</si>
  <si>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</si>
  <si>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</si>
  <si>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</si>
  <si>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</si>
  <si>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</si>
  <si>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</si>
  <si>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</si>
  <si>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</si>
  <si>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</si>
  <si>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</si>
  <si>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</si>
  <si>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</si>
  <si>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</si>
  <si>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</si>
  <si>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</si>
  <si>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</si>
  <si>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</si>
  <si>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</si>
  <si>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</si>
  <si>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</si>
  <si>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</si>
  <si>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</si>
  <si>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</si>
  <si>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</si>
  <si>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</si>
  <si>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</si>
  <si>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</si>
  <si>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</si>
  <si>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</si>
  <si>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</si>
  <si>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</si>
  <si>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</si>
  <si>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</si>
  <si>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</si>
  <si>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</si>
  <si>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</si>
  <si>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</si>
  <si>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</si>
  <si>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</si>
  <si>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</si>
  <si>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</si>
  <si>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</si>
  <si>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</si>
  <si>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</si>
  <si>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</si>
  <si>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</si>
  <si>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</si>
  <si>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</si>
  <si>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</si>
  <si>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</si>
  <si>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</si>
  <si>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</si>
  <si>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</si>
  <si>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</si>
  <si>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</si>
  <si>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</si>
  <si>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</si>
  <si>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</si>
  <si>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</si>
  <si>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</si>
  <si>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</si>
  <si>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</si>
  <si>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</si>
  <si>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</si>
  <si>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</si>
  <si>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</si>
  <si>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</si>
  <si>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</si>
  <si>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</si>
  <si>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</si>
  <si>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</si>
  <si>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</si>
  <si>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</si>
  <si>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</si>
  <si>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</si>
  <si>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</si>
  <si>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</si>
  <si>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</si>
  <si>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</si>
  <si>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</si>
  <si>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</si>
  <si>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</si>
  <si>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</si>
  <si>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</si>
  <si>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</si>
  <si>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</si>
  <si>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</si>
  <si>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</si>
  <si>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</si>
  <si>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</si>
  <si>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</si>
  <si>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</si>
  <si>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</si>
  <si>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</si>
  <si>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</si>
  <si>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</si>
  <si>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</si>
  <si>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</si>
  <si>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</si>
  <si>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</si>
  <si>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</si>
  <si>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</si>
  <si>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</si>
  <si>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</si>
  <si>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</si>
  <si>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</si>
  <si>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</si>
  <si>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</si>
  <si>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</si>
  <si>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</si>
  <si>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</si>
  <si>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</si>
  <si>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</si>
  <si>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</si>
  <si>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</si>
  <si>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</si>
  <si>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</si>
  <si>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</si>
  <si>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</si>
  <si>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</si>
  <si>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</si>
  <si>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</si>
  <si>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</si>
  <si>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</si>
  <si>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</si>
  <si>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</si>
  <si>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</si>
  <si>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</si>
  <si>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</si>
  <si>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</si>
  <si>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</si>
  <si>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</si>
  <si>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</si>
  <si>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</si>
  <si>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</si>
  <si>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</si>
  <si>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</si>
  <si>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</si>
  <si>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</si>
  <si>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</si>
  <si>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</si>
  <si>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</si>
  <si>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</si>
  <si>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</si>
  <si>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</si>
  <si>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</si>
  <si>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</si>
  <si>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</si>
  <si>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</si>
  <si>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</si>
  <si>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</si>
  <si>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</si>
  <si>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</si>
  <si>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</si>
  <si>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</si>
  <si>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</si>
  <si>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</si>
  <si>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</si>
  <si>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</si>
  <si>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</si>
  <si>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</si>
  <si>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</si>
  <si>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</si>
  <si>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</si>
  <si>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</si>
  <si>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</si>
  <si>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</si>
  <si>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</si>
  <si>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</si>
  <si>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</si>
  <si>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</si>
  <si>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</si>
  <si>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</si>
  <si>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</si>
  <si>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</si>
  <si>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</si>
  <si>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</si>
  <si>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</si>
  <si>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</si>
  <si>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</si>
  <si>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</si>
  <si>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</si>
  <si>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</si>
  <si>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</si>
  <si>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</si>
  <si>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</si>
  <si>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</si>
  <si>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</si>
  <si>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</si>
  <si>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</si>
  <si>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</si>
  <si>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</si>
  <si>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</si>
  <si>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</si>
  <si>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</si>
  <si>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</si>
  <si>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</si>
  <si>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</si>
  <si>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</si>
  <si>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</si>
  <si>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</si>
  <si>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</si>
  <si>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</si>
  <si>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</si>
  <si>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</si>
  <si>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</si>
  <si>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</si>
  <si>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</si>
  <si>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</si>
  <si>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</si>
  <si>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</si>
  <si>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</si>
  <si>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</si>
  <si>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</si>
  <si>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</si>
  <si>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</si>
  <si>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</si>
  <si>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</si>
  <si>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</si>
  <si>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</si>
  <si>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</si>
  <si>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</si>
  <si>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</si>
  <si>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</si>
  <si>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</si>
  <si>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</si>
  <si>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</si>
  <si>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</si>
  <si>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</si>
  <si>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</si>
  <si>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</si>
  <si>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</si>
  <si>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</si>
  <si>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</si>
  <si>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</si>
  <si>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</si>
  <si>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</si>
  <si>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</si>
  <si>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</si>
  <si>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</si>
  <si>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</si>
  <si>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</si>
  <si>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</si>
  <si>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</si>
  <si>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</si>
  <si>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</si>
  <si>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</si>
  <si>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</si>
  <si>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</si>
  <si>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</si>
  <si>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 xml:space="preserve">Коллатеральный кровоток: нет. </t>
  </si>
  <si>
    <t>"МИМ". Тюмень.</t>
  </si>
  <si>
    <t>И/О старшей мед.сетры: А.М. Казанцева</t>
  </si>
  <si>
    <t>Совместно с д/кардиологом: с учетом клинических данных, ЭКГ и КАГ рекомендована ЧТКА ПКА в экстренном порядке.</t>
  </si>
  <si>
    <t>100 ml</t>
  </si>
  <si>
    <t>17:02</t>
  </si>
  <si>
    <t>Шаров Д.В.</t>
  </si>
  <si>
    <t>3,0 - 20</t>
  </si>
  <si>
    <t>проходим, контуры ровные.</t>
  </si>
  <si>
    <t xml:space="preserve">стеноз проксимального сегмента 30%, стеноз среднего сегмента 40%. Антеградный кровоток TIMI III. </t>
  </si>
  <si>
    <t xml:space="preserve">проходим, контуры ровные. Антеградный кровоток TIMI III. </t>
  </si>
  <si>
    <t>неровности контуров устья ПКА, на границе проксимального и среднего сегментов острая тотальная окклюзия, TTG2, TIMI 0, Rentrop 0.</t>
  </si>
  <si>
    <t>Устье ПКА катетеризировано проводниковым катетером Launcher JR 4,0 6Fr. Коронарный проводник Fielder, 1 шт заведен в дистальный сегмент ПКА. Реканализация артерии выполнена аспирационным катером Hunter и  БК Колибри 2.0-15.  В зону значимых стенозов среднего сегмента с частичным покрытием проксимального сегмента последовательно с оверлэппингом позиционированы и имплантированы DES Resolute Integtity 3.0-38 мм, и два DES Resolute Integtity 3.5-38 мм, давлением 12 атм. Постдилатация стентов  и зоны оверлэппинга БК NC Колибри 3,0-20,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</si>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</sst>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9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K39" sqref="K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0.26041666666666669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0.2673611111111111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29258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>
      <c r="A13" s="15" t="s">
        <v>10</v>
      </c>
      <c r="B13" s="30">
        <f>DATEDIF(B12,B8,"y")</f>
        <v>43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13756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519</v>
      </c>
    </row>
    <row r="16" spans="1:8" ht="15.6" customHeight="1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3393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6.4466999999999999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525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514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517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390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K20" sqref="K2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45075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0.2673611111111111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0.31597222222222221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4.8611111111111105E-2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Шаров Д.В.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29258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43</v>
      </c>
      <c r="H18" s="39"/>
    </row>
    <row r="19" spans="1:8" ht="14.45" customHeight="1">
      <c r="A19" s="15" t="s">
        <v>12</v>
      </c>
      <c r="B19" s="68">
        <f>КАГ!B14</f>
        <v>13756</v>
      </c>
      <c r="C19" s="69"/>
      <c r="D19" s="69"/>
      <c r="E19" s="69"/>
      <c r="F19" s="69"/>
      <c r="G19" s="169" t="s">
        <v>403</v>
      </c>
      <c r="H19" s="184" t="str">
        <f>КАГ!H15</f>
        <v>17:02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3393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392</v>
      </c>
      <c r="H21" s="172">
        <f>КАГ!H17</f>
        <v>6.4466999999999999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0.27041666666666669</v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518</v>
      </c>
      <c r="C40" s="121"/>
      <c r="D40" s="239" t="s">
        <v>527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374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2" sqref="C2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Шаров Д.В.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29258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43</v>
      </c>
    </row>
    <row r="7" spans="1:4">
      <c r="A7" s="38"/>
      <c r="C7" s="102" t="s">
        <v>12</v>
      </c>
      <c r="D7" s="104">
        <f>КАГ!$B$14</f>
        <v>13756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45075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331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467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478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402</v>
      </c>
      <c r="C18" s="137" t="s">
        <v>521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8" t="s">
        <v>378</v>
      </c>
      <c r="C19" s="186" t="s">
        <v>411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59" t="s">
        <v>310</v>
      </c>
      <c r="C20" s="137"/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516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Тюмень.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Launcher 6F JR 4.0</v>
      </c>
      <c r="U2" s="116" t="str">
        <f>IFERROR(INDEX(Расходка[Наименование расходного материала],MATCH(Расходка[№],Поиск_расходки[Индекс4],0)),"")</f>
        <v>DES, Resolute Integtity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2" s="116" t="str">
        <f>IFERROR(INDEX(Расходка[Наименование расходного материала],MATCH(Расходка[№],Поиск_расходки[Индекс7],0)),"")</f>
        <v>Колибри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1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</v>
      </c>
      <c r="K11" s="117">
        <f>IF(ISNUMBER(SEARCH('Карта учёта'!$B$19,Расходка[Наименование расходного материала])),MAX($K$1:K10)+1,0)</f>
        <v>2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306</v>
      </c>
      <c r="C20" t="s">
        <v>515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"МИМ". Тюмень.</v>
      </c>
      <c r="AA20" s="116" t="str">
        <f>IFERROR(INDEX(Расходка[Наименование расходного материала],MATCH(Расходка[№],Поиск_расходки[Индекс10],0)),"")</f>
        <v>"МИМ". Тюмень.</v>
      </c>
      <c r="AB20" s="116" t="str">
        <f>IFERROR(INDEX(Расходка[Наименование расходного материала],MATCH(Расходка[№],Поиск_расходки[Индекс11],0)),"")</f>
        <v>"МИМ". Тюмень.</v>
      </c>
      <c r="AC20" s="116" t="str">
        <f>IFERROR(INDEX(Расходка[Наименование расходного материала],MATCH(Расходка[№],Поиск_расходки[Индекс12],0)),"")</f>
        <v>"МИМ". Тюмень.</v>
      </c>
      <c r="AD20" s="116" t="str">
        <f>IFERROR(INDEX(Расходка[Наименование расходного материала],MATCH(Расходка[№],Поиск_расходки[Индекс13],0)),"")</f>
        <v>"МИМ". Тюмень.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Oscor 7F</v>
      </c>
      <c r="AA21" s="116" t="str">
        <f>IFERROR(INDEX(Расходка[Наименование расходного материала],MATCH(Расходка[№],Поиск_расходки[Индекс10],0)),"")</f>
        <v>Oscor 7F</v>
      </c>
      <c r="AB21" s="116" t="str">
        <f>IFERROR(INDEX(Расходка[Наименование расходного материала],MATCH(Расходка[№],Поиск_расходки[Индекс11],0)),"")</f>
        <v>Oscor 7F</v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377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s="1" t="s">
        <v>372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381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375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0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1</v>
      </c>
      <c r="I48" s="117">
        <f>IF(ISNUMBER(SEARCH('Карта учёта'!$B$17,Расходка[Наименование расходного материала])),MAX($I$1:I47)+1,0)</f>
        <v>1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s="165" t="s">
        <v>389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449</v>
      </c>
    </row>
    <row r="51" spans="1:33">
      <c r="A51">
        <v>50</v>
      </c>
      <c r="B51" t="s">
        <v>6</v>
      </c>
      <c r="C51" t="s">
        <v>388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450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451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1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462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463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465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466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467</v>
      </c>
    </row>
    <row r="70" spans="1:33">
      <c r="AF70" s="4" t="s">
        <v>6</v>
      </c>
      <c r="AG70" s="4" t="s">
        <v>468</v>
      </c>
    </row>
    <row r="71" spans="1:33">
      <c r="AF71" s="4" t="s">
        <v>6</v>
      </c>
      <c r="AG71" s="4" t="s">
        <v>423</v>
      </c>
    </row>
    <row r="72" spans="1:33">
      <c r="AF72" s="4" t="s">
        <v>6</v>
      </c>
      <c r="AG72" s="4" t="s">
        <v>469</v>
      </c>
    </row>
    <row r="73" spans="1:33">
      <c r="AF73" s="4" t="s">
        <v>6</v>
      </c>
      <c r="AG73" s="4" t="s">
        <v>424</v>
      </c>
    </row>
    <row r="74" spans="1:33">
      <c r="AF74" s="4" t="s">
        <v>6</v>
      </c>
      <c r="AG74" s="4" t="s">
        <v>470</v>
      </c>
    </row>
    <row r="75" spans="1:33">
      <c r="AF75" s="4" t="s">
        <v>6</v>
      </c>
      <c r="AG75" s="4" t="s">
        <v>471</v>
      </c>
    </row>
    <row r="76" spans="1:33">
      <c r="AF76" s="4" t="s">
        <v>6</v>
      </c>
      <c r="AG76" s="4" t="s">
        <v>472</v>
      </c>
    </row>
    <row r="77" spans="1:33">
      <c r="AF77" s="4" t="s">
        <v>6</v>
      </c>
      <c r="AG77" s="4" t="s">
        <v>473</v>
      </c>
    </row>
    <row r="78" spans="1:33"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2023-05-29T04:32:08Z</cp:lastPrinted>
  <dcterms:created xsi:type="dcterms:W3CDTF">2015-06-05T18:19:34Z</dcterms:created>
  <dcterms:modified xsi:type="dcterms:W3CDTF">2023-05-29T04:49:24Z</dcterms:modified>
</cp:coreProperties>
</file>