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Июнь\"/>
    </mc:Choice>
  </mc:AlternateContent>
  <xr:revisionPtr revIDLastSave="0" documentId="13_ncr:1_{7DF00C95-DA4D-4086-AB9F-857719A2F016}"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F67" i="1"/>
  <c r="F68" i="1"/>
  <c r="F69" i="1"/>
  <c r="G67" i="1"/>
  <c r="G68" i="1"/>
  <c r="G69" i="1"/>
  <c r="H67" i="1"/>
  <c r="H68" i="1"/>
  <c r="H69" i="1"/>
  <c r="I67" i="1"/>
  <c r="I68" i="1"/>
  <c r="I69" i="1"/>
  <c r="J67" i="1"/>
  <c r="J68" i="1"/>
  <c r="J69" i="1"/>
  <c r="K67" i="1"/>
  <c r="K68" i="1"/>
  <c r="K69" i="1"/>
  <c r="L67" i="1"/>
  <c r="L68" i="1"/>
  <c r="L69" i="1"/>
  <c r="M67" i="1"/>
  <c r="M68" i="1"/>
  <c r="M69" i="1"/>
  <c r="N67" i="1"/>
  <c r="N68" i="1"/>
  <c r="N69" i="1"/>
  <c r="O67" i="1"/>
  <c r="O68" i="1"/>
  <c r="O69" i="1"/>
  <c r="P67" i="1"/>
  <c r="P68" i="1"/>
  <c r="P69" i="1"/>
  <c r="Q67" i="1"/>
  <c r="Q68" i="1"/>
  <c r="Q69" i="1"/>
  <c r="R67" i="1"/>
  <c r="R68" i="1"/>
  <c r="R69" i="1"/>
  <c r="S67" i="1"/>
  <c r="S68" i="1"/>
  <c r="S69" i="1"/>
  <c r="T67" i="1"/>
  <c r="T68" i="1"/>
  <c r="T69" i="1"/>
  <c r="U67" i="1"/>
  <c r="U68" i="1"/>
  <c r="U69" i="1"/>
  <c r="V67" i="1"/>
  <c r="V68" i="1"/>
  <c r="V69" i="1"/>
  <c r="W67" i="1"/>
  <c r="W68" i="1"/>
  <c r="W69" i="1"/>
  <c r="X67" i="1"/>
  <c r="X68" i="1"/>
  <c r="X69" i="1"/>
  <c r="Y67" i="1"/>
  <c r="Y68" i="1"/>
  <c r="Y69" i="1"/>
  <c r="Z67" i="1"/>
  <c r="Z68" i="1"/>
  <c r="Z69" i="1"/>
  <c r="AA67" i="1"/>
  <c r="AA68" i="1"/>
  <c r="AA69" i="1"/>
  <c r="AB67" i="1"/>
  <c r="AB68" i="1"/>
  <c r="AB69" i="1"/>
  <c r="AC67" i="1"/>
  <c r="AC68" i="1"/>
  <c r="AC69" i="1"/>
  <c r="AD67" i="1"/>
  <c r="AD68" i="1"/>
  <c r="AD69"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5" i="1"/>
  <c r="F66" i="1"/>
  <c r="G65" i="1"/>
  <c r="G66" i="1"/>
  <c r="H65"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P6" i="1" s="1"/>
  <c r="O5" i="1"/>
  <c r="Q4" i="1"/>
  <c r="I4" i="1"/>
  <c r="J4" i="1"/>
  <c r="H5" i="1"/>
  <c r="L6" i="1"/>
  <c r="N6" i="1"/>
  <c r="M4" i="1"/>
  <c r="K5" i="1"/>
  <c r="G5" i="1"/>
  <c r="F4" i="1"/>
  <c r="P7" i="1" l="1"/>
  <c r="P8" i="1" s="1"/>
  <c r="P9" i="1" s="1"/>
  <c r="P10" i="1" s="1"/>
  <c r="Q5" i="1"/>
  <c r="E6" i="1"/>
  <c r="O6" i="1"/>
  <c r="I5" i="1"/>
  <c r="J5" i="1"/>
  <c r="N7" i="1"/>
  <c r="M5" i="1"/>
  <c r="F5" i="1"/>
  <c r="G6" i="1"/>
  <c r="H6" i="1"/>
  <c r="L7" i="1"/>
  <c r="K6" i="1"/>
  <c r="O7" i="1" l="1"/>
  <c r="O8" i="1" s="1"/>
  <c r="O9" i="1" s="1"/>
  <c r="O10" i="1" s="1"/>
  <c r="P11" i="1"/>
  <c r="E7" i="1"/>
  <c r="Q6" i="1"/>
  <c r="J6" i="1"/>
  <c r="N8" i="1"/>
  <c r="F6" i="1"/>
  <c r="I6" i="1"/>
  <c r="G7" i="1"/>
  <c r="M6" i="1"/>
  <c r="H7" i="1"/>
  <c r="L8" i="1"/>
  <c r="K7" i="1"/>
  <c r="O11" i="1" l="1"/>
  <c r="O12" i="1" s="1"/>
  <c r="O13" i="1" s="1"/>
  <c r="P12" i="1"/>
  <c r="P13" i="1" s="1"/>
  <c r="P14" i="1" s="1"/>
  <c r="E8" i="1"/>
  <c r="E9" i="1" s="1"/>
  <c r="Q7" i="1"/>
  <c r="E10" i="1"/>
  <c r="J7" i="1"/>
  <c r="G8" i="1"/>
  <c r="N9" i="1"/>
  <c r="I7" i="1"/>
  <c r="F7" i="1"/>
  <c r="M7" i="1"/>
  <c r="H8" i="1"/>
  <c r="L9" i="1"/>
  <c r="K8" i="1"/>
  <c r="O14" i="1" l="1"/>
  <c r="O15"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6" i="1" l="1"/>
  <c r="O17" i="1" s="1"/>
  <c r="O18"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AC56" i="1" l="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Q58" i="1"/>
  <c r="N14" i="1"/>
  <c r="N15" i="1" s="1"/>
  <c r="O57" i="1"/>
  <c r="I15" i="1"/>
  <c r="I16" i="1" s="1"/>
  <c r="I17" i="1" s="1"/>
  <c r="H16" i="1"/>
  <c r="H17" i="1" s="1"/>
  <c r="K13" i="1"/>
  <c r="K14" i="1" s="1"/>
  <c r="L16" i="1"/>
  <c r="G14" i="1"/>
  <c r="R61" i="1" l="1"/>
  <c r="R64" i="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AD21" i="1"/>
  <c r="G18" i="1"/>
  <c r="G19" i="1" s="1"/>
  <c r="G20" i="1" s="1"/>
  <c r="I27" i="1"/>
  <c r="M22" i="1"/>
  <c r="N21" i="1"/>
  <c r="N22" i="1" s="1"/>
  <c r="L19" i="1"/>
  <c r="L20" i="1" s="1"/>
  <c r="F21" i="1"/>
  <c r="AD62" i="1" l="1"/>
  <c r="Q63" i="1"/>
  <c r="Q64" i="1" s="1"/>
  <c r="Q65" i="1" s="1"/>
  <c r="AD66" i="1" s="1"/>
  <c r="AB59" i="1"/>
  <c r="O61" i="1"/>
  <c r="AB56" i="1"/>
  <c r="AB60" i="1"/>
  <c r="AB58" i="1"/>
  <c r="AB57" i="1"/>
  <c r="K28" i="1"/>
  <c r="K29" i="1" s="1"/>
  <c r="AD26" i="1"/>
  <c r="G21" i="1"/>
  <c r="G22" i="1" s="1"/>
  <c r="G23" i="1" s="1"/>
  <c r="H25" i="1"/>
  <c r="I28" i="1"/>
  <c r="M23" i="1"/>
  <c r="J25" i="1"/>
  <c r="N23" i="1"/>
  <c r="L21" i="1"/>
  <c r="F22" i="1"/>
  <c r="AD19" i="1" l="1"/>
  <c r="AD64" i="1"/>
  <c r="AD65" i="1"/>
  <c r="AD63" i="1"/>
  <c r="AB61" i="1"/>
  <c r="O62" i="1"/>
  <c r="O63" i="1" s="1"/>
  <c r="O64" i="1" s="1"/>
  <c r="O65" i="1" s="1"/>
  <c r="AB66" i="1" s="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AB64" i="1" l="1"/>
  <c r="AB65" i="1"/>
  <c r="AB63"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J49" i="1" l="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I53" i="1"/>
  <c r="H51" i="1"/>
  <c r="H52" i="1" s="1"/>
  <c r="H53" i="1" s="1"/>
  <c r="H54" i="1" s="1"/>
  <c r="H55" i="1" s="1"/>
  <c r="H56" i="1" s="1"/>
  <c r="H57" i="1" s="1"/>
  <c r="H58" i="1" s="1"/>
  <c r="H59" i="1" s="1"/>
  <c r="H60" i="1" s="1"/>
  <c r="H61" i="1" s="1"/>
  <c r="H62" i="1" s="1"/>
  <c r="H63" i="1" s="1"/>
  <c r="H64" i="1" s="1"/>
  <c r="U66" i="1" s="1"/>
  <c r="F46" i="1"/>
  <c r="F47" i="1" s="1"/>
  <c r="F48" i="1" s="1"/>
  <c r="F49" i="1" s="1"/>
  <c r="F50" i="1" s="1"/>
  <c r="G46" i="1"/>
  <c r="K46" i="1"/>
  <c r="AD33" i="1"/>
  <c r="AD32" i="1"/>
  <c r="M32" i="1"/>
  <c r="M33" i="1" s="1"/>
  <c r="L34" i="1"/>
  <c r="AC30" i="1"/>
  <c r="AB30" i="1"/>
  <c r="N31" i="1"/>
  <c r="J65" i="1" l="1"/>
  <c r="W66" i="1" s="1"/>
  <c r="W65" i="1"/>
  <c r="U64" i="1"/>
  <c r="U65" i="1"/>
  <c r="U2" i="1"/>
  <c r="W46" i="1"/>
  <c r="W47" i="1"/>
  <c r="W39" i="1"/>
  <c r="W54" i="1"/>
  <c r="W44" i="1"/>
  <c r="W40" i="1"/>
  <c r="W60" i="1"/>
  <c r="W63" i="1"/>
  <c r="W50" i="1"/>
  <c r="W53" i="1"/>
  <c r="W52" i="1"/>
  <c r="W45" i="1"/>
  <c r="W41" i="1"/>
  <c r="W42" i="1"/>
  <c r="W43" i="1"/>
  <c r="W51" i="1"/>
  <c r="W49" i="1"/>
  <c r="W61" i="1"/>
  <c r="W57" i="1"/>
  <c r="W58" i="1"/>
  <c r="W62" i="1"/>
  <c r="W2" i="1"/>
  <c r="U58" i="1"/>
  <c r="U63" i="1"/>
  <c r="U61" i="1"/>
  <c r="U57" i="1"/>
  <c r="U56" i="1"/>
  <c r="U59" i="1"/>
  <c r="U62" i="1"/>
  <c r="U60" i="1"/>
  <c r="I54" i="1"/>
  <c r="I55" i="1" s="1"/>
  <c r="I56" i="1" s="1"/>
  <c r="I57" i="1" s="1"/>
  <c r="I58" i="1" s="1"/>
  <c r="I59" i="1" s="1"/>
  <c r="I60" i="1" s="1"/>
  <c r="I61" i="1" s="1"/>
  <c r="I62" i="1" s="1"/>
  <c r="U52" i="1"/>
  <c r="U42" i="1"/>
  <c r="U45" i="1"/>
  <c r="U47" i="1"/>
  <c r="U54" i="1"/>
  <c r="U49" i="1"/>
  <c r="U50" i="1"/>
  <c r="U44" i="1"/>
  <c r="U55" i="1"/>
  <c r="U53" i="1"/>
  <c r="U51" i="1"/>
  <c r="U41" i="1"/>
  <c r="U48" i="1"/>
  <c r="U46" i="1"/>
  <c r="U40" i="1"/>
  <c r="U39" i="1"/>
  <c r="U43" i="1"/>
  <c r="F51" i="1"/>
  <c r="G47" i="1"/>
  <c r="K47" i="1"/>
  <c r="L35" i="1"/>
  <c r="M34" i="1"/>
  <c r="AB31" i="1"/>
  <c r="N32" i="1"/>
  <c r="N33" i="1" s="1"/>
  <c r="AC31" i="1"/>
  <c r="AB29" i="1"/>
  <c r="AC29" i="1"/>
  <c r="W48" i="1" l="1"/>
  <c r="W59" i="1"/>
  <c r="W55" i="1"/>
  <c r="W56" i="1"/>
  <c r="W64" i="1"/>
  <c r="I63" i="1"/>
  <c r="I64" i="1" s="1"/>
  <c r="F52" i="1"/>
  <c r="AD36" i="1"/>
  <c r="G48" i="1"/>
  <c r="K48" i="1"/>
  <c r="L36" i="1"/>
  <c r="M35" i="1"/>
  <c r="AC17" i="1"/>
  <c r="N34" i="1"/>
  <c r="N35" i="1" s="1"/>
  <c r="N36" i="1" s="1"/>
  <c r="N37" i="1" s="1"/>
  <c r="N38" i="1" s="1"/>
  <c r="N39" i="1" s="1"/>
  <c r="N40" i="1" s="1"/>
  <c r="N41" i="1" s="1"/>
  <c r="N42" i="1" s="1"/>
  <c r="AB17" i="1"/>
  <c r="I65" i="1" l="1"/>
  <c r="V66" i="1" s="1"/>
  <c r="V51" i="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66" i="1" s="1"/>
  <c r="S2" i="1"/>
  <c r="AB38" i="1"/>
  <c r="AB41" i="1"/>
  <c r="AB39" i="1"/>
  <c r="AB42" i="1"/>
  <c r="K51" i="1"/>
  <c r="G50" i="1"/>
  <c r="AD38" i="1"/>
  <c r="AC43" i="1"/>
  <c r="N44" i="1"/>
  <c r="AB43" i="1"/>
  <c r="L38" i="1"/>
  <c r="L39" i="1" s="1"/>
  <c r="AC33" i="1"/>
  <c r="AB33" i="1"/>
  <c r="M37" i="1"/>
  <c r="S54" i="1" l="1"/>
  <c r="S58" i="1"/>
  <c r="S52" i="1"/>
  <c r="S51" i="1"/>
  <c r="S53" i="1"/>
  <c r="S64" i="1"/>
  <c r="S65" i="1"/>
  <c r="S50" i="1"/>
  <c r="S49" i="1"/>
  <c r="S39" i="1"/>
  <c r="S48" i="1"/>
  <c r="S56" i="1"/>
  <c r="S63" i="1"/>
  <c r="S60" i="1"/>
  <c r="S45" i="1"/>
  <c r="S42" i="1"/>
  <c r="S46" i="1"/>
  <c r="S44" i="1"/>
  <c r="S55" i="1"/>
  <c r="S47" i="1"/>
  <c r="S40" i="1"/>
  <c r="S43" i="1"/>
  <c r="S41" i="1"/>
  <c r="S57" i="1"/>
  <c r="S62" i="1"/>
  <c r="S59" i="1"/>
  <c r="S61" i="1"/>
  <c r="K52" i="1"/>
  <c r="K53" i="1" s="1"/>
  <c r="G51" i="1"/>
  <c r="AD39" i="1"/>
  <c r="AC35" i="1"/>
  <c r="AC23" i="1"/>
  <c r="AB46" i="1"/>
  <c r="N45" i="1"/>
  <c r="AC44" i="1"/>
  <c r="L40" i="1"/>
  <c r="M38" i="1"/>
  <c r="M39" i="1" s="1"/>
  <c r="M40" i="1" s="1"/>
  <c r="N46" i="1" l="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G61" i="1"/>
  <c r="T2" i="1" s="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T64" i="1" s="1"/>
  <c r="T4" i="1"/>
  <c r="T46" i="1"/>
  <c r="T42" i="1"/>
  <c r="T47" i="1"/>
  <c r="T48" i="1"/>
  <c r="T59" i="1"/>
  <c r="T32" i="1"/>
  <c r="T52" i="1"/>
  <c r="T62" i="1"/>
  <c r="T7" i="1"/>
  <c r="T63" i="1"/>
  <c r="M54" i="1"/>
  <c r="M55" i="1" s="1"/>
  <c r="L51" i="1"/>
  <c r="L52" i="1" s="1"/>
  <c r="L53" i="1" s="1"/>
  <c r="T30" i="1" l="1"/>
  <c r="T20" i="1"/>
  <c r="T26" i="1"/>
  <c r="T19" i="1"/>
  <c r="T33" i="1"/>
  <c r="T21" i="1"/>
  <c r="T27" i="1"/>
  <c r="T43" i="1"/>
  <c r="T25" i="1"/>
  <c r="T13" i="1"/>
  <c r="T51" i="1"/>
  <c r="T53" i="1"/>
  <c r="T6" i="1"/>
  <c r="T45" i="1"/>
  <c r="T18" i="1"/>
  <c r="T44" i="1"/>
  <c r="T60" i="1"/>
  <c r="T9" i="1"/>
  <c r="T35" i="1"/>
  <c r="T65" i="1"/>
  <c r="T66" i="1"/>
  <c r="T38" i="1"/>
  <c r="T41" i="1"/>
  <c r="T8" i="1"/>
  <c r="T14" i="1"/>
  <c r="T40" i="1"/>
  <c r="T54" i="1"/>
  <c r="T15" i="1"/>
  <c r="T37" i="1"/>
  <c r="T31" i="1"/>
  <c r="T39" i="1"/>
  <c r="T17" i="1"/>
  <c r="T16" i="1"/>
  <c r="T58" i="1"/>
  <c r="T36" i="1"/>
  <c r="T28" i="1"/>
  <c r="T12" i="1"/>
  <c r="T3" i="1"/>
  <c r="T57" i="1"/>
  <c r="T50" i="1"/>
  <c r="T61" i="1"/>
  <c r="T34" i="1"/>
  <c r="T5" i="1"/>
  <c r="T23" i="1"/>
  <c r="T56" i="1"/>
  <c r="T11" i="1"/>
  <c r="T24" i="1"/>
  <c r="T49" i="1"/>
  <c r="T55" i="1"/>
  <c r="T22" i="1"/>
  <c r="T29" i="1"/>
  <c r="T10" i="1"/>
  <c r="M56" i="1"/>
  <c r="M57" i="1" s="1"/>
  <c r="L54" i="1"/>
  <c r="M58" i="1" l="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2" i="1"/>
  <c r="Z4" i="1"/>
  <c r="Z38" i="1"/>
  <c r="Z24" i="1"/>
  <c r="Z29" i="1"/>
  <c r="Z6" i="1"/>
  <c r="Z17" i="1"/>
  <c r="Z31" i="1"/>
  <c r="Z13" i="1"/>
  <c r="Z12" i="1"/>
  <c r="Z49" i="1"/>
  <c r="Z21" i="1"/>
  <c r="Z46" i="1"/>
  <c r="Z23" i="1"/>
  <c r="Z27" i="1"/>
  <c r="Z33" i="1"/>
  <c r="Z48" i="1"/>
  <c r="Z56" i="1"/>
  <c r="Z53" i="1"/>
  <c r="Z47" i="1"/>
  <c r="Z36" i="1"/>
  <c r="Z32" i="1"/>
  <c r="Z25" i="1"/>
  <c r="Z26" i="1"/>
  <c r="Z41" i="1"/>
  <c r="Z64" i="1" l="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<sst xmlns="http://schemas.openxmlformats.org/spreadsheetml/2006/main" count="863" uniqueCount="526">
  <si>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</si>
  <si>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</si>
  <si>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</si>
  <si>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</si>
  <si>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</si>
  <si>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</si>
  <si>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</si>
  <si>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</si>
  <si>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</si>
  <si>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</si>
  <si>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</si>
  <si>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</si>
  <si>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</si>
  <si>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</si>
  <si>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</si>
  <si>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</si>
  <si>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</si>
  <si>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</si>
  <si>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</si>
  <si>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</si>
  <si>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</si>
  <si>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</si>
  <si>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</si>
  <si>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</si>
  <si>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</si>
  <si>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</si>
  <si>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</si>
  <si>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</si>
  <si>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</si>
  <si>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</si>
  <si>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</si>
  <si>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</si>
  <si>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</si>
  <si>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</si>
  <si>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</si>
  <si>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</si>
  <si>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</si>
  <si>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</si>
  <si>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</si>
  <si>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</si>
  <si>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</si>
  <si>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</si>
  <si>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</si>
  <si>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</si>
  <si>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</si>
  <si>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</si>
  <si>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</si>
  <si>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</si>
  <si>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</si>
  <si>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</si>
  <si>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</si>
  <si>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</si>
  <si>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</si>
  <si>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</si>
  <si>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</si>
  <si>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</si>
  <si>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</si>
  <si>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</si>
  <si>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</si>
  <si>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</si>
  <si>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</si>
  <si>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</si>
  <si>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</si>
  <si>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</si>
  <si>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</si>
  <si>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</si>
  <si>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</si>
  <si>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</si>
  <si>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</si>
  <si>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</si>
  <si>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</si>
  <si>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</si>
  <si>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</si>
  <si>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</si>
  <si>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</si>
  <si>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</si>
  <si>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</si>
  <si>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</si>
  <si>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</si>
  <si>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</si>
  <si>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</si>
  <si>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</si>
  <si>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</si>
  <si>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</si>
  <si>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</si>
  <si>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</si>
  <si>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</si>
  <si>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</si>
  <si>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</si>
  <si>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</si>
  <si>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</si>
  <si>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</si>
  <si>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</si>
  <si>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</si>
  <si>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</si>
  <si>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</si>
  <si>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</si>
  <si>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</si>
  <si>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</si>
  <si>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</si>
  <si>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</si>
  <si>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</si>
  <si>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</si>
  <si>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</si>
  <si>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</si>
  <si>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</si>
  <si>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</si>
  <si>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</si>
  <si>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</si>
  <si>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</si>
  <si>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</si>
  <si>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</si>
  <si>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</si>
  <si>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</si>
  <si>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</si>
  <si>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</si>
  <si>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</si>
  <si>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</si>
  <si>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</si>
  <si>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</si>
  <si>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</si>
  <si>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</si>
  <si>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</si>
  <si>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</si>
  <si>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</si>
  <si>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</si>
  <si>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</si>
  <si>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</si>
  <si>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</si>
  <si>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</si>
  <si>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</si>
  <si>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</si>
  <si>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</si>
  <si>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</si>
  <si>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</si>
  <si>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</si>
  <si>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</si>
  <si>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</si>
  <si>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</si>
  <si>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</si>
  <si>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</si>
  <si>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</si>
  <si>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</si>
  <si>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</si>
  <si>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</si>
  <si>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</si>
  <si>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</si>
  <si>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</si>
  <si>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</si>
  <si>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</si>
  <si>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</si>
  <si>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</si>
  <si>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</si>
  <si>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</si>
  <si>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</si>
  <si>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</si>
  <si>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</si>
  <si>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</si>
  <si>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</si>
  <si>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</si>
  <si>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</si>
  <si>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</si>
  <si>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</si>
  <si>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</si>
  <si>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</si>
  <si>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</si>
  <si>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</si>
  <si>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</si>
  <si>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</si>
  <si>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</si>
  <si>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</si>
  <si>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</si>
  <si>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</si>
  <si>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</si>
  <si>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</si>
  <si>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</si>
  <si>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</si>
  <si>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</si>
  <si>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</si>
  <si>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</si>
  <si>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</si>
  <si>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</si>
  <si>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</si>
  <si>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</si>
  <si>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</si>
  <si>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</si>
  <si>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</si>
  <si>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</si>
  <si>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</si>
  <si>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</si>
  <si>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</si>
  <si>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</si>
  <si>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</si>
  <si>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</si>
  <si>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</si>
  <si>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</si>
  <si>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</si>
  <si>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</si>
  <si>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</si>
  <si>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</si>
  <si>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</si>
  <si>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</si>
  <si>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</si>
  <si>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</si>
  <si>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</si>
  <si>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</si>
  <si>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</si>
  <si>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</si>
  <si>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</si>
  <si>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</si>
  <si>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</si>
  <si>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</si>
  <si>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</si>
  <si>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</si>
  <si>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</si>
  <si>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</si>
  <si>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</si>
  <si>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</si>
  <si>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</si>
  <si>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</si>
  <si>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</si>
  <si>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</si>
  <si>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</si>
  <si>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</si>
  <si>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</si>
  <si>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</si>
  <si>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</si>
  <si>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</si>
  <si>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</si>
  <si>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</si>
  <si>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</si>
  <si>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</si>
  <si>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</si>
  <si>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</si>
  <si>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</si>
  <si>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</si>
  <si>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</si>
  <si>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</si>
  <si>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</si>
  <si>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</si>
  <si>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</si>
  <si>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</si>
  <si>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</si>
  <si>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</si>
  <si>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</si>
  <si>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</si>
  <si>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</si>
  <si>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</si>
  <si>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</si>
  <si>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</si>
  <si>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</si>
  <si>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</si>
  <si>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</si>
  <si>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</si>
  <si>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</si>
  <si>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</si>
  <si>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</si>
  <si>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</si>
  <si>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</si>
  <si>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</si>
  <si>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</si>
  <si>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</si>
  <si>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</si>
  <si>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</si>
  <si>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</si>
  <si>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</si>
  <si>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</si>
  <si>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</si>
  <si>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</si>
  <si>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</si>
  <si>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</si>
  <si>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</si>
  <si>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</si>
  <si>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</si>
  <si>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</si>
  <si>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</si>
  <si>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</si>
  <si>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</si>
  <si>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</si>
  <si>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</si>
  <si>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</si>
  <si>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</si>
  <si>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</si>
  <si>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</si>
  <si>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</si>
  <si>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</si>
  <si>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</si>
  <si>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</si>
  <si>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</si>
  <si>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</si>
  <si>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</si>
  <si>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</si>
  <si>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</si>
  <si>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</si>
  <si>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</si>
  <si>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</si>
  <si>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</si>
  <si>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</si>
  <si>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</si>
  <si>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</si>
  <si>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</si>
  <si>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</si>
  <si>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</si>
  <si>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</si>
  <si>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</si>
  <si>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</si>
  <si>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</si>
  <si>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</si>
  <si>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</si>
  <si>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</si>
  <si>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</si>
  <si>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</si>
  <si>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</si>
  <si>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</si>
  <si>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</si>
  <si>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</si>
  <si>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</si>
  <si>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</si>
  <si>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</si>
  <si>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</si>
  <si>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</si>
  <si>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</si>
  <si>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</si>
  <si>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</si>
  <si>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</si>
  <si>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</si>
  <si>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</si>
  <si>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</si>
  <si>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</si>
  <si>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</si>
  <si>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</si>
  <si>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</si>
  <si>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</si>
  <si>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</si>
  <si>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</si>
  <si>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</si>
  <si>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</si>
  <si>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</si>
  <si>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</si>
  <si>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</si>
  <si>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</si>
  <si>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</si>
  <si>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</si>
  <si>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</si>
  <si>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</si>
  <si>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</si>
  <si>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</si>
  <si>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</si>
  <si>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</si>
  <si>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</si>
  <si>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</si>
  <si>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</si>
  <si>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</si>
  <si>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</si>
  <si>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</si>
  <si>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</si>
  <si>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</si>
  <si>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</si>
  <si>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</si>
  <si>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</si>
  <si>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</si>
  <si>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</si>
  <si>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</si>
  <si>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</si>
  <si>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</si>
  <si>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</si>
  <si>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</si>
  <si>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</si>
  <si>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</si>
  <si>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</si>
  <si>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</si>
  <si>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</si>
  <si>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</si>
  <si>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</si>
  <si>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</si>
  <si>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</si>
  <si>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</si>
  <si>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</si>
  <si>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</si>
  <si>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</si>
  <si>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</si>
  <si>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</si>
  <si>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</si>
  <si>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</si>
  <si>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</si>
  <si>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</si>
  <si>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</si>
  <si>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</si>
  <si>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</si>
  <si>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</si>
  <si>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50 ml</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</si>
  <si>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</si>
  <si>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</si>
  <si>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</si>
  <si>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</si>
  <si>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</si>
  <si>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</si>
  <si>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</si>
  <si>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</si>
  <si>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</si>
  <si>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</si>
  <si>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</si>
  <si>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</si>
  <si>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</si>
  <si>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</si>
  <si>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</si>
  <si>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</si>
  <si>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</si>
  <si>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</si>
  <si>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</si>
  <si>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</si>
  <si>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</si>
  <si>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</si>
  <si>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</si>
  <si>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</si>
  <si>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</si>
  <si>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</si>
  <si>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</si>
  <si>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</si>
  <si>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</si>
  <si>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</si>
  <si>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</si>
  <si>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</si>
  <si>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</si>
  <si>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</si>
  <si>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</si>
  <si>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</si>
  <si>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</si>
  <si>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</si>
  <si>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</si>
  <si>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</si>
  <si>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</si>
  <si>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</si>
  <si>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</si>
  <si>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</si>
  <si>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</si>
  <si>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</si>
  <si>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</si>
  <si>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</si>
  <si>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</si>
  <si>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</si>
  <si>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</si>
  <si>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</si>
  <si>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</si>
  <si>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</si>
  <si>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</si>
  <si>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</si>
  <si>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</si>
  <si>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</si>
  <si>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</si>
  <si>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</si>
  <si>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</si>
  <si>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</si>
  <si>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</si>
  <si>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</si>
  <si>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</si>
  <si>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</si>
  <si>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</si>
  <si>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</si>
  <si>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</si>
  <si>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</si>
  <si>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</si>
  <si>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</si>
  <si>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</si>
  <si>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</si>
  <si>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</si>
  <si>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</si>
  <si>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</si>
  <si>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</si>
  <si>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</si>
  <si>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</si>
  <si>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</si>
  <si>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</si>
  <si>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</si>
  <si>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</si>
  <si>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</si>
  <si>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</si>
  <si>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</si>
  <si>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</si>
  <si>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</si>
  <si>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</si>
  <si>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</si>
  <si>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</si>
  <si>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</si>
  <si>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</si>
  <si>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</si>
  <si>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</si>
  <si>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</si>
  <si>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</si>
  <si>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</si>
  <si>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</si>
  <si>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</si>
  <si>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</si>
  <si>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</si>
  <si>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</si>
  <si>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</si>
  <si>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</si>
  <si>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</si>
  <si>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</si>
  <si>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</si>
  <si>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</si>
  <si>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</si>
  <si>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</si>
  <si>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</si>
  <si>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</si>
  <si>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</si>
  <si>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</si>
  <si>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</si>
  <si>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</si>
  <si>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</si>
  <si>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Оставлен</t>
  </si>
  <si>
    <t>лучевой</t>
  </si>
  <si>
    <t>Соболева Ю.А.</t>
  </si>
  <si>
    <t>"МИМ". Тюмень.</t>
  </si>
  <si>
    <t>И/О старшей мед.сетры: А.М. Казанцева</t>
  </si>
  <si>
    <t>250 ml</t>
  </si>
  <si>
    <r>
      <rPr>
        <sz val="11"/>
        <color theme="1"/>
        <rFont val="Calibri"/>
        <family val="2"/>
        <charset val="204"/>
        <scheme val="minor"/>
      </rPr>
      <t>1) Контроль места пункции, повязка  на руке до 6 ч.</t>
    </r>
    <r>
      <rPr>
        <u/>
        <sz val="11"/>
        <color theme="1"/>
        <rFont val="Calibri"/>
        <family val="2"/>
        <charset val="204"/>
        <scheme val="minor"/>
      </rPr>
      <t xml:space="preserve"> </t>
    </r>
  </si>
  <si>
    <t>Устье ствола ЛК  катетеризировано проводниковым катетером Launcher EBU 3,5 6Fr. Коронарный проводник Fielder, 1 шт заведен в дистальный сегмент ПНА. Реканализация артерии выполнена аспирационным катетером Hunter 6F, получены тромботические массы 2-4 мм. В зону нестабильного значимого стеноза среднего сегмента имплантирован DES Resolute Integtity 3.0-18 мм. Постдилатация стента БК NC Колибри 3,0-10, давлением 16 атм. На контрольных съемках стент раскрыт удовлетворительно, признаков краевых диссекций, тромбоза, экстравазации контрастного вещества не выявлено. Антеградный кровоток по ПНА восстановлен до TIMI III, верхушечный сегмент контрастируется. Ангиографический удовлетворительный. Пациентка в стабильном состоянии транспортируется в ПРИТ для дальнейшего наблюдения и лечения.</t>
  </si>
  <si>
    <t>100 ml</t>
  </si>
  <si>
    <t>проходим, контуры ровные.</t>
  </si>
  <si>
    <t xml:space="preserve">1) Конрольл места пункции. Повязка на руке 6ч 2) Консервативная стратегия </t>
  </si>
  <si>
    <t>Колгашкина А.А.</t>
  </si>
  <si>
    <t>04:48</t>
  </si>
  <si>
    <t>Правый</t>
  </si>
  <si>
    <t>неровности контуров проксимального сегмента. Антеградный кровоток TIMI III.</t>
  </si>
  <si>
    <t>неровности контуров проксимального сегмента, стеноз среднего сегмента до 30%. Антеградный кровоток TIMI 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</si>
</sst>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0" fillId="0" borderId="0" xfId="0" applyAlignment="1">
      <alignment horizontal="justify" vertical="top" wrapText="1"/>
    </xf>
    <xf numFmtId="0" fontId="0" fillId="0" borderId="13" xfId="0" applyBorder="1" applyAlignment="1">
      <alignment horizontal="justify" vertical="top" wrapText="1"/>
    </xf>
    <xf numFmtId="0" fontId="0" fillId="0" borderId="12" xfId="0" applyBorder="1" applyAlignment="1">
      <alignment horizontal="justify" vertical="top" wrapText="1"/>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135253</xdr:colOff>
      <xdr:row>40</xdr:row>
      <xdr:rowOff>9525</xdr:rowOff>
    </xdr:from>
    <xdr:to>
      <xdr:col>1</xdr:col>
      <xdr:colOff>944880</xdr:colOff>
      <xdr:row>48</xdr:row>
      <xdr:rowOff>174547</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253" y="7660005"/>
          <a:ext cx="2105027" cy="162806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6" totalsRowShown="0">
  <sortState xmlns:xlrd2="http://schemas.microsoft.com/office/spreadsheetml/2017/richdata2" ref="A2:C65">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9"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учёта'!$B$17,Расходка[[#This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учёта'!$B$18,Расходка[[#This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учёта'!$B$19,Расходка[[#This Row],[Наименование расходного материала]])),MAX($K$1:K1)+1,0)</calculatedColumnFormula>
    </tableColumn>
    <tableColumn id="8" xr3:uid="{00000000-0010-0000-0F00-000008000000}" name="Индекс8" dataDxfId="21">
      <calculatedColumnFormula>IF(ISNUMBER(SEARCH('Карта учёта'!$B$20,Расходка[[#This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учёта'!$B$21,Расходка[[#This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tabSelected="1" showWhiteSpace="0" view="pageBreakPreview" zoomScaleNormal="100" zoomScaleSheetLayoutView="100" zoomScalePageLayoutView="90" workbookViewId="0">
      <selection activeCell="N24" sqref="N24"/>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45095</v>
      </c>
      <c r="C8" s="54"/>
      <c r="D8" s="16" t="s">
        <v>186</v>
      </c>
      <c r="E8" s="29"/>
      <c r="F8" s="29"/>
      <c r="G8" s="17"/>
      <c r="H8" s="18"/>
    </row>
    <row r="9" spans="1:8" ht="15.6" customHeight="1" x14ac:dyDescent="0.25">
      <c r="A9" s="21" t="s">
        <v>193</v>
      </c>
      <c r="B9" s="22">
        <v>0.4375</v>
      </c>
      <c r="C9" s="54"/>
      <c r="D9" s="95" t="s">
        <v>172</v>
      </c>
      <c r="E9" s="93"/>
      <c r="F9" s="93"/>
      <c r="G9" s="23" t="s">
        <v>163</v>
      </c>
      <c r="H9" s="25"/>
    </row>
    <row r="10" spans="1:8" ht="15.6" customHeight="1" thickBot="1" x14ac:dyDescent="0.3">
      <c r="A10" s="83" t="s">
        <v>194</v>
      </c>
      <c r="B10" s="84">
        <v>0.46527777777777773</v>
      </c>
      <c r="C10" s="55"/>
      <c r="D10" s="96" t="s">
        <v>173</v>
      </c>
      <c r="E10" s="94"/>
      <c r="F10" s="94"/>
      <c r="G10" s="24" t="s">
        <v>168</v>
      </c>
      <c r="H10" s="26"/>
    </row>
    <row r="11" spans="1:8" ht="18" thickTop="1" thickBot="1" x14ac:dyDescent="0.3">
      <c r="A11" s="89" t="s">
        <v>192</v>
      </c>
      <c r="B11" s="90" t="s">
        <v>521</v>
      </c>
      <c r="C11" s="8"/>
      <c r="D11" s="96" t="s">
        <v>170</v>
      </c>
      <c r="E11" s="94"/>
      <c r="F11" s="94"/>
      <c r="G11" s="24" t="s">
        <v>268</v>
      </c>
      <c r="H11" s="26"/>
    </row>
    <row r="12" spans="1:8" ht="16.5" thickTop="1" x14ac:dyDescent="0.25">
      <c r="A12" s="81" t="s">
        <v>8</v>
      </c>
      <c r="B12" s="82">
        <v>13578</v>
      </c>
      <c r="C12" s="12"/>
      <c r="D12" s="96" t="s">
        <v>303</v>
      </c>
      <c r="E12" s="94"/>
      <c r="F12" s="94"/>
      <c r="G12" s="24" t="s">
        <v>508</v>
      </c>
      <c r="H12" s="26"/>
    </row>
    <row r="13" spans="1:8" ht="15.75" x14ac:dyDescent="0.25">
      <c r="A13" s="15" t="s">
        <v>10</v>
      </c>
      <c r="B13" s="30">
        <f>DATEDIF(B12,B8,"y")</f>
        <v>86</v>
      </c>
      <c r="C13" s="12"/>
      <c r="D13" s="96"/>
      <c r="E13" s="94"/>
      <c r="F13" s="94"/>
      <c r="G13" s="24"/>
      <c r="H13" s="26"/>
    </row>
    <row r="14" spans="1:8" ht="15.75" x14ac:dyDescent="0.25">
      <c r="A14" s="15" t="s">
        <v>12</v>
      </c>
      <c r="B14" s="19">
        <v>15876</v>
      </c>
      <c r="C14" s="12"/>
      <c r="D14" s="36"/>
      <c r="E14" s="36"/>
      <c r="F14" s="36"/>
      <c r="G14" s="37"/>
      <c r="H14" s="56"/>
    </row>
    <row r="15" spans="1:8" ht="15.75" x14ac:dyDescent="0.25">
      <c r="A15" s="15" t="s">
        <v>133</v>
      </c>
      <c r="B15" s="19">
        <v>35</v>
      </c>
      <c r="D15" s="36"/>
      <c r="E15" s="36"/>
      <c r="F15" s="36"/>
      <c r="G15" s="169" t="s">
        <v>403</v>
      </c>
      <c r="H15" s="173" t="s">
        <v>522</v>
      </c>
    </row>
    <row r="16" spans="1:8" ht="15.6" customHeight="1" x14ac:dyDescent="0.25">
      <c r="A16" s="15" t="s">
        <v>106</v>
      </c>
      <c r="B16" s="19" t="s">
        <v>312</v>
      </c>
      <c r="D16" s="36"/>
      <c r="E16" s="36"/>
      <c r="F16" s="36"/>
      <c r="G16" s="170" t="s">
        <v>405</v>
      </c>
      <c r="H16" s="168">
        <v>1720</v>
      </c>
    </row>
    <row r="17" spans="1:8" ht="14.45" customHeight="1" x14ac:dyDescent="0.25">
      <c r="A17" s="40"/>
      <c r="B17" s="31"/>
      <c r="C17" s="31"/>
      <c r="D17" s="88"/>
      <c r="E17" s="88"/>
      <c r="F17" s="88"/>
      <c r="G17" s="171" t="s">
        <v>392</v>
      </c>
      <c r="H17" s="172">
        <f>H16*0.0019</f>
        <v>3.2679999999999998</v>
      </c>
    </row>
    <row r="18" spans="1:8" ht="14.45" customHeight="1" x14ac:dyDescent="0.25">
      <c r="A18" s="57" t="s">
        <v>188</v>
      </c>
      <c r="B18" s="87" t="s">
        <v>523</v>
      </c>
      <c r="D18" s="28" t="s">
        <v>210</v>
      </c>
      <c r="E18" s="28"/>
      <c r="F18" s="28"/>
      <c r="G18" s="85" t="s">
        <v>189</v>
      </c>
      <c r="H18" s="86" t="s">
        <v>511</v>
      </c>
    </row>
    <row r="19" spans="1:8" ht="14.45" customHeight="1" x14ac:dyDescent="0.25">
      <c r="A19" s="40"/>
      <c r="B19" s="31"/>
      <c r="C19" s="31"/>
      <c r="D19" s="34"/>
      <c r="E19" s="34"/>
      <c r="F19" s="34"/>
      <c r="G19" s="31"/>
      <c r="H19" s="41"/>
    </row>
    <row r="20" spans="1:8" ht="14.45" customHeight="1" x14ac:dyDescent="0.25">
      <c r="A20" s="57" t="s">
        <v>212</v>
      </c>
      <c r="B20" s="214" t="s">
        <v>519</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524</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524</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525</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20"/>
      <c r="G37" s="120"/>
      <c r="H37" s="124"/>
    </row>
    <row r="38" spans="1:8" ht="14.45" customHeight="1" x14ac:dyDescent="0.25">
      <c r="A38" s="38"/>
      <c r="C38" s="125"/>
      <c r="D38" s="208"/>
      <c r="E38" s="209"/>
      <c r="F38" s="209"/>
      <c r="G38" s="209"/>
      <c r="H38" s="210"/>
    </row>
    <row r="39" spans="1:8" ht="14.45" customHeight="1" x14ac:dyDescent="0.25">
      <c r="A39" s="35"/>
      <c r="B39" s="120"/>
      <c r="C39" s="125"/>
      <c r="D39" s="209"/>
      <c r="E39" s="209"/>
      <c r="F39" s="209"/>
      <c r="G39" s="209"/>
      <c r="H39" s="210"/>
    </row>
    <row r="40" spans="1:8" ht="14.45" customHeight="1" x14ac:dyDescent="0.25">
      <c r="A40" s="35"/>
      <c r="B40" s="120"/>
      <c r="C40" s="125"/>
      <c r="D40" s="209"/>
      <c r="E40" s="209"/>
      <c r="F40" s="209"/>
      <c r="G40" s="209"/>
      <c r="H40" s="210"/>
    </row>
    <row r="41" spans="1:8" ht="14.45" customHeight="1" x14ac:dyDescent="0.25">
      <c r="A41" s="35"/>
      <c r="B41" s="120"/>
      <c r="C41" s="125"/>
      <c r="D41" s="209"/>
      <c r="E41" s="209"/>
      <c r="F41" s="209"/>
      <c r="G41" s="209"/>
      <c r="H41" s="210"/>
    </row>
    <row r="42" spans="1:8" ht="14.45" customHeight="1" x14ac:dyDescent="0.25">
      <c r="A42" s="35"/>
      <c r="B42" s="120"/>
      <c r="C42" s="126"/>
      <c r="D42" s="129"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x14ac:dyDescent="0.25">
      <c r="A43" s="35"/>
      <c r="B43" s="120"/>
      <c r="C43" s="127"/>
      <c r="D43" s="204" t="s">
        <v>520</v>
      </c>
      <c r="E43" s="205"/>
      <c r="F43" s="205"/>
      <c r="G43" s="205"/>
      <c r="H43" s="206"/>
    </row>
    <row r="44" spans="1:8" ht="14.45" customHeight="1" x14ac:dyDescent="0.25">
      <c r="A44" s="35"/>
      <c r="B44" s="120"/>
      <c r="C44" s="127"/>
      <c r="D44" s="205"/>
      <c r="E44" s="205"/>
      <c r="F44" s="205"/>
      <c r="G44" s="205"/>
      <c r="H44" s="206"/>
    </row>
    <row r="45" spans="1:8" ht="14.45" customHeight="1" x14ac:dyDescent="0.25">
      <c r="A45" s="35"/>
      <c r="B45" s="120"/>
      <c r="C45" s="127"/>
      <c r="D45" s="205"/>
      <c r="E45" s="205"/>
      <c r="F45" s="205"/>
      <c r="G45" s="205"/>
      <c r="H45" s="206"/>
    </row>
    <row r="46" spans="1:8" x14ac:dyDescent="0.25">
      <c r="A46" s="35"/>
      <c r="B46" s="120"/>
      <c r="C46" s="127"/>
      <c r="D46" s="205"/>
      <c r="E46" s="205"/>
      <c r="F46" s="205"/>
      <c r="G46" s="205"/>
      <c r="H46" s="206"/>
    </row>
    <row r="47" spans="1:8" x14ac:dyDescent="0.25">
      <c r="A47" s="38"/>
      <c r="C47" s="127"/>
      <c r="D47" s="205"/>
      <c r="E47" s="205"/>
      <c r="F47" s="205"/>
      <c r="G47" s="205"/>
      <c r="H47" s="206"/>
    </row>
    <row r="48" spans="1:8" x14ac:dyDescent="0.25">
      <c r="A48" s="38"/>
      <c r="C48" s="127"/>
      <c r="D48" s="205"/>
      <c r="E48" s="205"/>
      <c r="F48" s="205"/>
      <c r="G48" s="205"/>
      <c r="H48" s="206"/>
    </row>
    <row r="49" spans="1:13" x14ac:dyDescent="0.25">
      <c r="A49" s="40"/>
      <c r="B49" s="31"/>
      <c r="C49" s="128"/>
      <c r="D49" s="205"/>
      <c r="E49" s="205"/>
      <c r="F49" s="205"/>
      <c r="G49" s="205"/>
      <c r="H49" s="206"/>
    </row>
    <row r="50" spans="1:13" x14ac:dyDescent="0.25">
      <c r="A50" s="38"/>
      <c r="D50" s="205"/>
      <c r="E50" s="205"/>
      <c r="F50" s="205"/>
      <c r="G50" s="205"/>
      <c r="H50" s="206"/>
      <c r="M50" t="s">
        <v>211</v>
      </c>
    </row>
    <row r="51" spans="1:13" x14ac:dyDescent="0.25">
      <c r="A51" s="62" t="s">
        <v>199</v>
      </c>
      <c r="B51" s="63" t="s">
        <v>518</v>
      </c>
      <c r="G51" s="74" t="str">
        <f>$G$9</f>
        <v>Щербаков А.С.</v>
      </c>
      <c r="H51" s="64"/>
    </row>
    <row r="52" spans="1:13" x14ac:dyDescent="0.25">
      <c r="A52" s="38"/>
      <c r="H52" s="39"/>
    </row>
    <row r="53" spans="1:13" x14ac:dyDescent="0.25">
      <c r="A53" s="65" t="s">
        <v>206</v>
      </c>
      <c r="B53" s="66" t="s">
        <v>510</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showWhiteSpace="0" view="pageBreakPreview" topLeftCell="A7" zoomScaleNormal="100" zoomScaleSheetLayoutView="100" zoomScalePageLayoutView="90" workbookViewId="0">
      <selection activeCell="K26" sqref="K26"/>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t="s">
        <v>208</v>
      </c>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4" t="s">
        <v>221</v>
      </c>
      <c r="D8" s="234"/>
      <c r="E8" s="234"/>
      <c r="F8" s="194">
        <v>1</v>
      </c>
      <c r="G8" s="119" t="s">
        <v>309</v>
      </c>
      <c r="H8" s="162"/>
    </row>
    <row r="9" spans="1:8" ht="15.75" thickTop="1" x14ac:dyDescent="0.25">
      <c r="A9" s="52" t="str">
        <f>"Код модели:"&amp;" "&amp;IFERROR(IF(ISBLANK(H8),IF(A6=Вмешательства!D4,INDEX(Код.Модели[#All],MATCH(ЧКВ!B21,Код.Модели[[#All],[Диагноз]],0),MATCH(ЧКВ!C11,Вмешательства!F2:T2,0))," ")," "),"")</f>
        <v>Код модели: 21167</v>
      </c>
      <c r="C9" s="234"/>
      <c r="D9" s="234"/>
      <c r="E9" s="234"/>
      <c r="F9" s="194"/>
      <c r="G9" s="119"/>
      <c r="H9" s="39"/>
    </row>
    <row r="10" spans="1:8" x14ac:dyDescent="0.25">
      <c r="A10" s="52" t="str">
        <f>"Код метода:"&amp;" "&amp;IFERROR(IF(ISBLANK(ЧКВ!H8),IF(A6=Вмешательства!D4,INDEX(Код.Метода[#All],MATCH(ЧКВ!B21,Код.Метода[[#All],[Диагноз]],0),MATCH(ЧКВ!C11,Вмешательства!F12:T12,0))," ")," "),"")</f>
        <v>Код метода: 47</v>
      </c>
      <c r="B10" s="193"/>
      <c r="C10" s="238"/>
      <c r="D10" s="238"/>
      <c r="E10" s="238"/>
      <c r="F10" s="198"/>
      <c r="G10" s="119"/>
      <c r="H10" s="39"/>
    </row>
    <row r="11" spans="1:8" x14ac:dyDescent="0.25">
      <c r="A11" s="196"/>
      <c r="B11" s="201"/>
      <c r="C11" s="197">
        <f>SUM(F8:F10)</f>
        <v>1</v>
      </c>
      <c r="H11" s="39"/>
    </row>
    <row r="12" spans="1:8" ht="18.75" x14ac:dyDescent="0.25">
      <c r="A12" s="75" t="s">
        <v>191</v>
      </c>
      <c r="B12" s="20">
        <f>КАГ!B8</f>
        <v>45095</v>
      </c>
      <c r="C12" s="12"/>
      <c r="D12" s="16" t="s">
        <v>186</v>
      </c>
      <c r="E12" s="29"/>
      <c r="F12" s="29"/>
      <c r="G12" s="17"/>
      <c r="H12" s="18"/>
    </row>
    <row r="13" spans="1:8" ht="15.75" x14ac:dyDescent="0.25">
      <c r="A13" s="76" t="s">
        <v>193</v>
      </c>
      <c r="B13" s="22">
        <v>8.3333333333333329E-2</v>
      </c>
      <c r="C13" s="12"/>
      <c r="D13" s="95" t="s">
        <v>172</v>
      </c>
      <c r="E13" s="93"/>
      <c r="F13" s="93"/>
      <c r="G13" s="79" t="str">
        <f>КАГ!G9</f>
        <v>Щербаков А.С.</v>
      </c>
      <c r="H13" s="91" t="str">
        <f>IF(ISBLANK(КАГ!H9),"",КАГ!H9)</f>
        <v/>
      </c>
    </row>
    <row r="14" spans="1:8" ht="15.75" x14ac:dyDescent="0.25">
      <c r="A14" s="76" t="s">
        <v>194</v>
      </c>
      <c r="B14" s="22">
        <v>0.11805555555555557</v>
      </c>
      <c r="C14" s="12"/>
      <c r="D14" s="96" t="s">
        <v>173</v>
      </c>
      <c r="E14" s="94"/>
      <c r="F14" s="94"/>
      <c r="G14" s="80" t="str">
        <f>КАГ!G10</f>
        <v>Тарасова Н.В.</v>
      </c>
      <c r="H14" s="92" t="str">
        <f>IF(ISBLANK(КАГ!H10),"",КАГ!H10)</f>
        <v/>
      </c>
    </row>
    <row r="15" spans="1:8" ht="16.5" thickBot="1" x14ac:dyDescent="0.3">
      <c r="A15" s="167" t="s">
        <v>391</v>
      </c>
      <c r="B15" s="192">
        <f>IF(B14&lt;B13,B14+1,B14)-B13</f>
        <v>3.4722222222222238E-2</v>
      </c>
      <c r="D15" s="96" t="s">
        <v>170</v>
      </c>
      <c r="E15" s="94"/>
      <c r="F15" s="94"/>
      <c r="G15" s="80" t="str">
        <f>КАГ!G11</f>
        <v>Комаров А.С.</v>
      </c>
      <c r="H15" s="92" t="str">
        <f>IF(ISBLANK(КАГ!H11),"",КАГ!H11)</f>
        <v/>
      </c>
    </row>
    <row r="16" spans="1:8" ht="18" thickTop="1" thickBot="1" x14ac:dyDescent="0.3">
      <c r="A16" s="89" t="s">
        <v>192</v>
      </c>
      <c r="B16" s="156" t="str">
        <f>КАГ!B11</f>
        <v>Колгашкина А.А.</v>
      </c>
      <c r="D16" s="96" t="s">
        <v>303</v>
      </c>
      <c r="E16" s="94"/>
      <c r="F16" s="94"/>
      <c r="G16" s="80" t="str">
        <f>КАГ!G12</f>
        <v>Прудникова Ю.А.</v>
      </c>
      <c r="H16" s="92" t="str">
        <f>IF(ISBLANK(КАГ!H12),"",КАГ!H12)</f>
        <v/>
      </c>
    </row>
    <row r="17" spans="1:8" ht="16.5" thickTop="1" x14ac:dyDescent="0.25">
      <c r="A17" s="15" t="s">
        <v>8</v>
      </c>
      <c r="B17" s="67">
        <f>КАГ!B12</f>
        <v>13578</v>
      </c>
      <c r="D17" s="96" t="s">
        <v>184</v>
      </c>
      <c r="E17" s="94"/>
      <c r="F17" s="94"/>
      <c r="G17" s="80" t="str">
        <f>IF(ISBLANK(КАГ!G13),"",КАГ!G13)</f>
        <v/>
      </c>
      <c r="H17" s="92" t="str">
        <f>IF(ISBLANK(КАГ!H13),"",КАГ!H13)</f>
        <v/>
      </c>
    </row>
    <row r="18" spans="1:8" ht="15.75" x14ac:dyDescent="0.25">
      <c r="A18" s="15" t="s">
        <v>10</v>
      </c>
      <c r="B18" s="30">
        <f>КАГ!B13</f>
        <v>86</v>
      </c>
      <c r="H18" s="39"/>
    </row>
    <row r="19" spans="1:8" ht="14.45" customHeight="1" x14ac:dyDescent="0.25">
      <c r="A19" s="15" t="s">
        <v>12</v>
      </c>
      <c r="B19" s="68">
        <f>КАГ!B14</f>
        <v>15876</v>
      </c>
      <c r="C19" s="69"/>
      <c r="D19" s="69"/>
      <c r="E19" s="69"/>
      <c r="F19" s="69"/>
      <c r="G19" s="169" t="s">
        <v>403</v>
      </c>
      <c r="H19" s="184" t="str">
        <f>КАГ!H15</f>
        <v>04:48</v>
      </c>
    </row>
    <row r="20" spans="1:8" ht="14.45" customHeight="1" x14ac:dyDescent="0.25">
      <c r="A20" s="15" t="s">
        <v>133</v>
      </c>
      <c r="B20" s="68">
        <f>КАГ!B15</f>
        <v>35</v>
      </c>
      <c r="C20" s="70"/>
      <c r="D20" s="70"/>
      <c r="E20" s="70"/>
      <c r="F20" s="70"/>
      <c r="G20" s="170" t="s">
        <v>405</v>
      </c>
      <c r="H20" s="185">
        <f>КАГ!H16</f>
        <v>1720</v>
      </c>
    </row>
    <row r="21" spans="1:8" ht="14.45" customHeight="1" x14ac:dyDescent="0.25">
      <c r="A21" s="15" t="s">
        <v>106</v>
      </c>
      <c r="B21" s="67" t="str">
        <f>КАГ!B16</f>
        <v>ОКС БПST</v>
      </c>
      <c r="C21" s="70"/>
      <c r="E21" s="71"/>
      <c r="F21" s="71"/>
      <c r="G21" s="171" t="s">
        <v>392</v>
      </c>
      <c r="H21" s="172">
        <f>КАГ!H17</f>
        <v>3.2679999999999998</v>
      </c>
    </row>
    <row r="22" spans="1:8" ht="14.45" customHeight="1" x14ac:dyDescent="0.25">
      <c r="A22" s="57" t="str">
        <f>КАГ!G18</f>
        <v>Доступ:</v>
      </c>
      <c r="B22" s="77" t="str">
        <f>КАГ!H18</f>
        <v>лучевой</v>
      </c>
      <c r="C22" s="70"/>
      <c r="D22" s="70"/>
      <c r="E22" s="70"/>
      <c r="F22" s="70"/>
      <c r="G22" s="188" t="str">
        <f>IF(B21=Вмешательства!F3,Вмешательства!F19,"")</f>
        <v/>
      </c>
      <c r="H22" s="189" t="str">
        <f>IFERROR(SUM(IF($B$21=Вмешательства!F3,SUM(КАГ!$B$9+0.01),"")),"")</f>
        <v/>
      </c>
    </row>
    <row r="23" spans="1:8" ht="14.45" customHeight="1" x14ac:dyDescent="0.25">
      <c r="A23" s="65" t="s">
        <v>395</v>
      </c>
      <c r="B23" s="176" t="s">
        <v>394</v>
      </c>
      <c r="C23" s="166"/>
      <c r="D23" s="166"/>
      <c r="E23" s="166"/>
      <c r="F23" s="166"/>
      <c r="H23" s="39"/>
    </row>
    <row r="24" spans="1:8" ht="14.45" customHeight="1" x14ac:dyDescent="0.3">
      <c r="A24" s="187" t="s">
        <v>393</v>
      </c>
      <c r="B24" s="174"/>
      <c r="C24" s="174"/>
      <c r="D24" s="174"/>
      <c r="E24" s="174"/>
      <c r="F24" s="174"/>
      <c r="G24" s="174"/>
      <c r="H24" s="175"/>
    </row>
    <row r="25" spans="1:8" ht="14.45" customHeight="1" x14ac:dyDescent="0.25">
      <c r="A25" s="242" t="s">
        <v>517</v>
      </c>
      <c r="B25" s="243"/>
      <c r="C25" s="243"/>
      <c r="D25" s="243"/>
      <c r="E25" s="243"/>
      <c r="F25" s="243"/>
      <c r="G25" s="243"/>
      <c r="H25" s="244"/>
    </row>
    <row r="26" spans="1:8" ht="14.45" customHeight="1" x14ac:dyDescent="0.25">
      <c r="A26" s="245"/>
      <c r="B26" s="243"/>
      <c r="C26" s="243"/>
      <c r="D26" s="243"/>
      <c r="E26" s="243"/>
      <c r="F26" s="243"/>
      <c r="G26" s="243"/>
      <c r="H26" s="244"/>
    </row>
    <row r="27" spans="1:8" ht="14.45" customHeight="1" x14ac:dyDescent="0.25">
      <c r="A27" s="245"/>
      <c r="B27" s="243"/>
      <c r="C27" s="243"/>
      <c r="D27" s="243"/>
      <c r="E27" s="243"/>
      <c r="F27" s="243"/>
      <c r="G27" s="243"/>
      <c r="H27" s="244"/>
    </row>
    <row r="28" spans="1:8" ht="14.45" customHeight="1" x14ac:dyDescent="0.25">
      <c r="A28" s="245"/>
      <c r="B28" s="243"/>
      <c r="C28" s="243"/>
      <c r="D28" s="243"/>
      <c r="E28" s="243"/>
      <c r="F28" s="243"/>
      <c r="G28" s="243"/>
      <c r="H28" s="244"/>
    </row>
    <row r="29" spans="1:8" ht="14.45" customHeight="1" x14ac:dyDescent="0.25">
      <c r="A29" s="245"/>
      <c r="B29" s="243"/>
      <c r="C29" s="243"/>
      <c r="D29" s="243"/>
      <c r="E29" s="243"/>
      <c r="F29" s="243"/>
      <c r="G29" s="243"/>
      <c r="H29" s="244"/>
    </row>
    <row r="30" spans="1:8" ht="14.45" customHeight="1" x14ac:dyDescent="0.25">
      <c r="A30" s="245"/>
      <c r="B30" s="243"/>
      <c r="C30" s="243"/>
      <c r="D30" s="243"/>
      <c r="E30" s="243"/>
      <c r="F30" s="243"/>
      <c r="G30" s="243"/>
      <c r="H30" s="244"/>
    </row>
    <row r="31" spans="1:8" ht="14.45" customHeight="1" x14ac:dyDescent="0.25">
      <c r="A31" s="245"/>
      <c r="B31" s="243"/>
      <c r="C31" s="243"/>
      <c r="D31" s="243"/>
      <c r="E31" s="243"/>
      <c r="F31" s="243"/>
      <c r="G31" s="243"/>
      <c r="H31" s="244"/>
    </row>
    <row r="32" spans="1:8" ht="14.45" customHeight="1" x14ac:dyDescent="0.25">
      <c r="A32" s="245"/>
      <c r="B32" s="243"/>
      <c r="C32" s="243"/>
      <c r="D32" s="243"/>
      <c r="E32" s="243"/>
      <c r="F32" s="243"/>
      <c r="G32" s="243"/>
      <c r="H32" s="244"/>
    </row>
    <row r="33" spans="1:12" ht="14.45" customHeight="1" x14ac:dyDescent="0.25">
      <c r="A33" s="245"/>
      <c r="B33" s="243"/>
      <c r="C33" s="243"/>
      <c r="D33" s="243"/>
      <c r="E33" s="243"/>
      <c r="F33" s="243"/>
      <c r="G33" s="243"/>
      <c r="H33" s="244"/>
    </row>
    <row r="34" spans="1:12" ht="14.45" customHeight="1" x14ac:dyDescent="0.25">
      <c r="A34" s="245"/>
      <c r="B34" s="243"/>
      <c r="C34" s="243"/>
      <c r="D34" s="243"/>
      <c r="E34" s="243"/>
      <c r="F34" s="243"/>
      <c r="G34" s="243"/>
      <c r="H34" s="244"/>
    </row>
    <row r="35" spans="1:12" ht="14.45" customHeight="1" x14ac:dyDescent="0.25">
      <c r="A35" s="245"/>
      <c r="B35" s="243"/>
      <c r="C35" s="243"/>
      <c r="D35" s="243"/>
      <c r="E35" s="243"/>
      <c r="F35" s="243"/>
      <c r="G35" s="243"/>
      <c r="H35" s="244"/>
    </row>
    <row r="36" spans="1:12" ht="14.45" customHeight="1" x14ac:dyDescent="0.25">
      <c r="A36" s="245"/>
      <c r="B36" s="243"/>
      <c r="C36" s="243"/>
      <c r="D36" s="243"/>
      <c r="E36" s="243"/>
      <c r="F36" s="243"/>
      <c r="G36" s="243"/>
      <c r="H36" s="244"/>
    </row>
    <row r="37" spans="1:12" ht="14.45" customHeight="1" x14ac:dyDescent="0.25">
      <c r="A37" s="245"/>
      <c r="B37" s="243"/>
      <c r="C37" s="243"/>
      <c r="D37" s="243"/>
      <c r="E37" s="243"/>
      <c r="F37" s="243"/>
      <c r="G37" s="243"/>
      <c r="H37" s="244"/>
    </row>
    <row r="38" spans="1:12" ht="14.45" customHeight="1" x14ac:dyDescent="0.25">
      <c r="A38" s="181" t="s">
        <v>399</v>
      </c>
      <c r="B38" s="179"/>
      <c r="C38" s="180"/>
      <c r="D38" s="180"/>
      <c r="E38" s="190" t="str">
        <f>IF(A6=Вмешательства!D4,Вмешательства!V16,IF(ЧКВ!A6=Вмешательства!D36,Вмешательства!V16,"-----"))</f>
        <v>СТЕНТ/Ы</v>
      </c>
      <c r="F38" s="180"/>
      <c r="G38" s="183"/>
    </row>
    <row r="39" spans="1:12" ht="15.75" x14ac:dyDescent="0.25">
      <c r="A39" s="177" t="s">
        <v>396</v>
      </c>
      <c r="B39" s="70" t="s">
        <v>398</v>
      </c>
      <c r="C39" s="122"/>
      <c r="D39" s="123" t="s">
        <v>187</v>
      </c>
      <c r="E39" s="72"/>
      <c r="F39" s="72"/>
      <c r="G39" s="72"/>
      <c r="H39" s="73"/>
    </row>
    <row r="40" spans="1:12" ht="14.45" customHeight="1" x14ac:dyDescent="0.25">
      <c r="A40" s="178" t="s">
        <v>397</v>
      </c>
      <c r="B40" s="182" t="s">
        <v>390</v>
      </c>
      <c r="C40" s="121"/>
      <c r="D40" s="239" t="s">
        <v>516</v>
      </c>
      <c r="E40" s="240"/>
      <c r="F40" s="240"/>
      <c r="G40" s="240"/>
      <c r="H40" s="241"/>
    </row>
    <row r="41" spans="1:12" ht="14.45" customHeight="1" x14ac:dyDescent="0.25">
      <c r="A41" s="32"/>
      <c r="B41" s="28"/>
      <c r="C41" s="121"/>
      <c r="D41" s="240"/>
      <c r="E41" s="240"/>
      <c r="F41" s="240"/>
      <c r="G41" s="240"/>
      <c r="H41" s="241"/>
    </row>
    <row r="42" spans="1:12" ht="14.45" customHeight="1" x14ac:dyDescent="0.25">
      <c r="A42" s="32"/>
      <c r="B42" s="28"/>
      <c r="C42" s="121"/>
      <c r="D42" s="240"/>
      <c r="E42" s="240"/>
      <c r="F42" s="240"/>
      <c r="G42" s="240"/>
      <c r="H42" s="241"/>
    </row>
    <row r="43" spans="1:12" ht="14.45" customHeight="1" x14ac:dyDescent="0.25">
      <c r="A43" s="32"/>
      <c r="B43" s="28"/>
      <c r="C43" s="121"/>
      <c r="D43" s="240"/>
      <c r="E43" s="240"/>
      <c r="F43" s="240"/>
      <c r="G43" s="240"/>
      <c r="H43" s="241"/>
    </row>
    <row r="44" spans="1:12" ht="14.45" customHeight="1" x14ac:dyDescent="0.25">
      <c r="A44" s="32"/>
      <c r="B44" s="28"/>
      <c r="C44" s="121"/>
      <c r="D44" s="240"/>
      <c r="E44" s="240"/>
      <c r="F44" s="240"/>
      <c r="G44" s="240"/>
      <c r="H44" s="241"/>
      <c r="L44" s="164"/>
    </row>
    <row r="45" spans="1:12" ht="14.45" customHeight="1" x14ac:dyDescent="0.25">
      <c r="A45" s="32"/>
      <c r="B45" s="28"/>
      <c r="C45" s="121"/>
      <c r="D45" s="240"/>
      <c r="E45" s="240"/>
      <c r="F45" s="240"/>
      <c r="G45" s="240"/>
      <c r="H45" s="241"/>
    </row>
    <row r="46" spans="1:12" ht="14.45" customHeight="1" x14ac:dyDescent="0.25">
      <c r="A46" s="32"/>
      <c r="B46" s="28"/>
      <c r="C46" s="121"/>
      <c r="D46" s="240"/>
      <c r="E46" s="240"/>
      <c r="F46" s="240"/>
      <c r="G46" s="240"/>
      <c r="H46" s="241"/>
    </row>
    <row r="47" spans="1:12" ht="14.45" customHeight="1" x14ac:dyDescent="0.25">
      <c r="A47" s="38"/>
      <c r="C47" s="121"/>
      <c r="D47" s="240"/>
      <c r="E47" s="240"/>
      <c r="F47" s="240"/>
      <c r="G47" s="240"/>
      <c r="H47" s="241"/>
    </row>
    <row r="48" spans="1:12" ht="14.45" customHeight="1" x14ac:dyDescent="0.25">
      <c r="A48" s="38"/>
      <c r="C48" s="121"/>
      <c r="D48" s="240"/>
      <c r="E48" s="240"/>
      <c r="F48" s="240"/>
      <c r="G48" s="240"/>
      <c r="H48" s="241"/>
    </row>
    <row r="49" spans="1:8" ht="14.45" customHeight="1" x14ac:dyDescent="0.25">
      <c r="A49" s="38"/>
      <c r="C49" s="121"/>
      <c r="D49" s="240"/>
      <c r="E49" s="240"/>
      <c r="F49" s="240"/>
      <c r="G49" s="240"/>
      <c r="H49" s="241"/>
    </row>
    <row r="50" spans="1:8" x14ac:dyDescent="0.25">
      <c r="A50" s="62" t="s">
        <v>199</v>
      </c>
      <c r="B50" s="63" t="s">
        <v>515</v>
      </c>
      <c r="H50" s="39"/>
    </row>
    <row r="51" spans="1:8" x14ac:dyDescent="0.25">
      <c r="A51" s="65" t="s">
        <v>206</v>
      </c>
      <c r="B51" s="66" t="s">
        <v>311</v>
      </c>
      <c r="G51" s="74" t="str">
        <f>$G$13</f>
        <v>Щербаков А.С.</v>
      </c>
      <c r="H51" s="64"/>
    </row>
    <row r="52" spans="1:8" x14ac:dyDescent="0.25">
      <c r="A52" s="225" t="s">
        <v>374</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zoomScaleNormal="90" zoomScaleSheetLayoutView="100" zoomScalePageLayoutView="80" workbookViewId="0">
      <selection activeCell="E15" sqref="E15"/>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3"/>
      <c r="C1" s="113"/>
      <c r="D1" s="114"/>
    </row>
    <row r="2" spans="1:4" ht="19.899999999999999" customHeight="1" x14ac:dyDescent="0.3">
      <c r="A2" s="97" t="s">
        <v>98</v>
      </c>
      <c r="B2" s="98">
        <f>$D$10</f>
        <v>45095</v>
      </c>
      <c r="C2" s="155" t="str">
        <f>IF(ЧКВ!A6=Вмешательства!D4,Вмешательства!F20,IF(ЧКВ!A6=Вмешательства!D36,Вмешательства!F20,Вмешательства!F22))</f>
        <v>ВМП 1</v>
      </c>
      <c r="D2" s="99" t="s">
        <v>99</v>
      </c>
    </row>
    <row r="3" spans="1:4" ht="20.45" customHeight="1" x14ac:dyDescent="0.25">
      <c r="A3" s="100" t="s">
        <v>97</v>
      </c>
      <c r="B3" s="101"/>
      <c r="D3" s="39"/>
    </row>
    <row r="4" spans="1:4" ht="17.25" thickBot="1" x14ac:dyDescent="0.3">
      <c r="A4" s="149" t="s">
        <v>195</v>
      </c>
      <c r="B4" s="150" t="s">
        <v>105</v>
      </c>
      <c r="C4" s="151" t="s">
        <v>15</v>
      </c>
      <c r="D4" s="152" t="str">
        <f>КАГ!$B$11</f>
        <v>Колгашкина А.А.</v>
      </c>
    </row>
    <row r="5" spans="1:4" ht="15.75" thickTop="1" x14ac:dyDescent="0.25">
      <c r="A5"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5" t="str">
        <f>IF(ISBLANK(КАГ!A6),"",КАГ!A6)</f>
        <v>КОРОНАРОГРАФИЯ</v>
      </c>
      <c r="C5" s="133" t="s">
        <v>8</v>
      </c>
      <c r="D5" s="103">
        <f>КАГ!$B$12</f>
        <v>13578</v>
      </c>
    </row>
    <row r="6" spans="1:4" ht="30" x14ac:dyDescent="0.25">
      <c r="A6"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6" t="str">
        <f>ЧКВ!A6</f>
        <v xml:space="preserve">Транслюминальная баллонная ангиопластика и стентирование коронарных артерий. </v>
      </c>
      <c r="C6" s="133" t="s">
        <v>10</v>
      </c>
      <c r="D6" s="104">
        <f>DATEDIF(D5,D10,"y")</f>
        <v>86</v>
      </c>
    </row>
    <row r="7" spans="1:4" x14ac:dyDescent="0.25">
      <c r="A7" s="38"/>
      <c r="C7" s="102" t="s">
        <v>12</v>
      </c>
      <c r="D7" s="104">
        <f>КАГ!$B$14</f>
        <v>15876</v>
      </c>
    </row>
    <row r="8" spans="1:4" x14ac:dyDescent="0.25">
      <c r="A8" s="199" t="str">
        <f>ЧКВ!$A$9</f>
        <v>Код модели: 21167</v>
      </c>
      <c r="B8" s="105"/>
      <c r="C8" s="102" t="s">
        <v>133</v>
      </c>
      <c r="D8" s="104">
        <f>КАГ!$B$15</f>
        <v>35</v>
      </c>
    </row>
    <row r="9" spans="1:4" x14ac:dyDescent="0.25">
      <c r="A9" s="199" t="str">
        <f>ЧКВ!$A$10</f>
        <v>Код метода: 47</v>
      </c>
      <c r="C9" s="106" t="s">
        <v>106</v>
      </c>
      <c r="D9" s="104" t="str">
        <f>КАГ!$B$16</f>
        <v>ОКС БПST</v>
      </c>
    </row>
    <row r="10" spans="1:4" x14ac:dyDescent="0.25">
      <c r="A10" s="200"/>
      <c r="B10" s="31"/>
      <c r="C10" s="153" t="s">
        <v>13</v>
      </c>
      <c r="D10" s="154">
        <f>КАГ!$B$8</f>
        <v>45095</v>
      </c>
    </row>
    <row r="11" spans="1:4" x14ac:dyDescent="0.25">
      <c r="A11" s="27"/>
      <c r="B11" s="113"/>
      <c r="C11" s="113"/>
      <c r="D11" s="114"/>
    </row>
    <row r="12" spans="1:4" ht="18.75" customHeight="1" x14ac:dyDescent="0.25">
      <c r="A12" s="138" t="s">
        <v>336</v>
      </c>
      <c r="B12" s="139" t="s">
        <v>0</v>
      </c>
      <c r="C12" s="139" t="s">
        <v>14</v>
      </c>
      <c r="D12" s="140" t="s">
        <v>100</v>
      </c>
    </row>
    <row r="13" spans="1:4" ht="27.75" customHeight="1" x14ac:dyDescent="0.25">
      <c r="A13" s="141"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7" t="s">
        <v>513</v>
      </c>
      <c r="C13" s="191"/>
      <c r="D13" s="142">
        <v>1</v>
      </c>
    </row>
    <row r="14" spans="1:4" ht="27.75" customHeight="1" x14ac:dyDescent="0.25">
      <c r="A14"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4" s="158" t="s">
        <v>315</v>
      </c>
      <c r="C14" s="137"/>
      <c r="D14" s="142">
        <v>1</v>
      </c>
    </row>
    <row r="15" spans="1:4" ht="27.75" customHeight="1" x14ac:dyDescent="0.25">
      <c r="A15" s="143"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5" s="158" t="s">
        <v>326</v>
      </c>
      <c r="C15" s="137"/>
      <c r="D15" s="142">
        <v>1</v>
      </c>
    </row>
    <row r="16" spans="1:4" ht="27.75" customHeight="1" x14ac:dyDescent="0.25">
      <c r="A16"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6" s="158" t="s">
        <v>324</v>
      </c>
      <c r="C16" s="137" t="s">
        <v>459</v>
      </c>
      <c r="D16" s="142">
        <v>1</v>
      </c>
    </row>
    <row r="17" spans="1:4" ht="27.75" customHeight="1" x14ac:dyDescent="0.25">
      <c r="A17" s="143"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8" t="s">
        <v>402</v>
      </c>
      <c r="C17" s="137" t="s">
        <v>496</v>
      </c>
      <c r="D17" s="142">
        <v>1</v>
      </c>
    </row>
    <row r="18" spans="1:4" ht="27.75" customHeight="1" x14ac:dyDescent="0.25">
      <c r="A18" s="143"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18" s="158" t="s">
        <v>310</v>
      </c>
      <c r="C18" s="137"/>
      <c r="D18" s="142">
        <v>1</v>
      </c>
    </row>
    <row r="19" spans="1:4" ht="27.75" customHeight="1" x14ac:dyDescent="0.25">
      <c r="A19" s="143" t="str">
        <f>IFERROR(INDEX(Расходка[[Тип расходного материала ]],MATCH(Карта_Учёта[[#This Row],[Наименование расходного материала]],Расходка[Наименование расходного материала],0)),"")</f>
        <v/>
      </c>
      <c r="B19" s="158"/>
      <c r="C19" s="186"/>
      <c r="D19" s="142"/>
    </row>
    <row r="20" spans="1:4" ht="27.75" customHeight="1" x14ac:dyDescent="0.25">
      <c r="A20" s="143" t="str">
        <f>IFERROR(INDEX(Расходка[[Тип расходного материала ]],MATCH(Карта_Учёта[[#This Row],[Наименование расходного материала]],Расходка[Наименование расходного материала],0)),"")</f>
        <v/>
      </c>
      <c r="B20" s="159"/>
      <c r="C20" s="137"/>
      <c r="D20" s="142"/>
    </row>
    <row r="21" spans="1:4" ht="27.75" customHeight="1" x14ac:dyDescent="0.25">
      <c r="A21" s="143" t="str">
        <f>IFERROR(INDEX(Расходка[[Тип расходного материала ]],MATCH(Карта_Учёта[[#This Row],[Наименование расходного материала]],Расходка[Наименование расходного материала],0)),"")</f>
        <v/>
      </c>
      <c r="B21" s="158"/>
      <c r="C21" s="137"/>
      <c r="D21" s="142"/>
    </row>
    <row r="22" spans="1:4" ht="27.75" customHeight="1" x14ac:dyDescent="0.25">
      <c r="A22" s="143" t="str">
        <f>IFERROR(INDEX(Расходка[[Тип расходного материала ]],MATCH(Карта_Учёта[[#This Row],[Наименование расходного материала]],Расходка[Наименование расходного материала],0)),"")</f>
        <v/>
      </c>
      <c r="B22" s="158"/>
      <c r="C22" s="137"/>
      <c r="D22" s="144"/>
    </row>
    <row r="23" spans="1:4" ht="27.75" customHeight="1" x14ac:dyDescent="0.25">
      <c r="A23" s="143" t="str">
        <f>IFERROR(INDEX(Расходка[[Тип расходного материала ]],MATCH(Карта_Учёта[[#This Row],[Наименование расходного материала]],Расходка[Наименование расходного материала],0)),"")</f>
        <v/>
      </c>
      <c r="B23" s="158"/>
      <c r="C23" s="137"/>
      <c r="D23" s="144"/>
    </row>
    <row r="24" spans="1:4" ht="27.75" customHeight="1" x14ac:dyDescent="0.25">
      <c r="A24" s="145" t="str">
        <f>IFERROR(INDEX(Расходка[[Тип расходного материала ]],MATCH(Карта_Учёта[[#This Row],[Наименование расходного материала]],Расходка[Наименование расходного материала],0)),"")</f>
        <v/>
      </c>
      <c r="B24" s="158"/>
      <c r="C24" s="137"/>
      <c r="D24" s="144"/>
    </row>
    <row r="25" spans="1:4" ht="27.75" customHeight="1" x14ac:dyDescent="0.25">
      <c r="A25" s="146" t="str">
        <f>IFERROR(INDEX(Расходка[[Тип расходного материала ]],MATCH(Карта_Учёта[[#This Row],[Наименование расходного материала]],Расходка[Наименование расходного материала],0)),"")</f>
        <v/>
      </c>
      <c r="B25" s="160"/>
      <c r="C25" s="147"/>
      <c r="D25" s="148"/>
    </row>
    <row r="26" spans="1:4" ht="14.45" customHeight="1" x14ac:dyDescent="0.25">
      <c r="A26" s="107" t="str">
        <f>IFERROR(INDEX(Расходка[[Тип расходного материала ]],MATCH(Карта_Учёта[[#This Row],[Наименование расходного материала]],Расходка[Наименование расходного материала],0)),"")</f>
        <v/>
      </c>
      <c r="B26" s="109"/>
      <c r="C26" s="110"/>
      <c r="D26" s="108"/>
    </row>
    <row r="27" spans="1:4" ht="14.45" customHeight="1" x14ac:dyDescent="0.25">
      <c r="A27" s="107" t="str">
        <f>IFERROR(INDEX(Расходка[[Тип расходного материала ]],MATCH(Карта_Учёта[[#This Row],[Наименование расходного материала]],Расходка[Наименование расходного материала],0)),"")</f>
        <v/>
      </c>
      <c r="B27" s="109"/>
      <c r="C27" s="110"/>
      <c r="D27" s="108"/>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1" t="s">
        <v>380</v>
      </c>
      <c r="C35" s="13"/>
      <c r="D35" s="39"/>
    </row>
    <row r="36" spans="1:4" ht="19.899999999999999" customHeight="1" x14ac:dyDescent="0.25">
      <c r="A36" s="38"/>
      <c r="D36" s="39"/>
    </row>
    <row r="37" spans="1:4" ht="19.899999999999999" customHeight="1" x14ac:dyDescent="0.25">
      <c r="A37" s="38"/>
      <c r="B37" s="118"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2" t="s">
        <v>514</v>
      </c>
      <c r="C39" s="115"/>
      <c r="D39" s="39"/>
    </row>
    <row r="40" spans="1:4" ht="19.899999999999999" customHeight="1" x14ac:dyDescent="0.25">
      <c r="A40" s="40"/>
      <c r="B40" s="31"/>
      <c r="C40" s="31"/>
      <c r="D40" s="41"/>
    </row>
    <row r="41" spans="1:4" ht="14.45" customHeight="1" x14ac:dyDescent="0.25">
      <c r="C41" s="11"/>
    </row>
  </sheetData>
  <sheetProtection sheet="1"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qref="B16" xr:uid="{00000000-0002-0000-0200-000005000000}">
      <formula1>ВЫП.Список_Расходка_4</formula1>
    </dataValidation>
    <dataValidation type="list" allowBlank="1" showInputMessage="1" showErrorMessage="1" sqref="B39 B35" xr:uid="{00000000-0002-0000-0200-000006000000}">
      <formula1>INDIRECT("Сотрудники[Должность: ФИО]")</formula1>
    </dataValidation>
    <dataValidation type="list" allowBlank="1" showInputMessage="1" sqref="B17" xr:uid="{00000000-0002-0000-0200-000007000000}">
      <formula1>ВЫП.Список_Расходка_5</formula1>
    </dataValidation>
    <dataValidation type="list" allowBlank="1" showInputMessage="1" sqref="B18" xr:uid="{00000000-0002-0000-0200-000008000000}">
      <formula1>ВЫП.Список_Расходка_6</formula1>
    </dataValidation>
    <dataValidation type="list" allowBlank="1" showInputMessage="1" sqref="B19" xr:uid="{00000000-0002-0000-0200-000009000000}">
      <formula1>ВЫП.Список_Расходка_7</formula1>
    </dataValidation>
    <dataValidation type="list" allowBlank="1" showInputMessage="1" sqref="B20" xr:uid="{00000000-0002-0000-0200-00000A000000}">
      <formula1>ВЫП.Список_Расходка_8</formula1>
    </dataValidation>
    <dataValidation type="list" allowBlank="1" showInputMessage="1" sqref="B21" xr:uid="{00000000-0002-0000-0200-00000B000000}">
      <formula1>ВЫП.Список_Расходка_9</formula1>
    </dataValidation>
    <dataValidation type="list" allowBlank="1" showInputMessage="1" sqref="B22" xr:uid="{00000000-0002-0000-0200-00000C000000}">
      <formula1>ВЫП.Список_Расходка_10</formula1>
    </dataValidation>
    <dataValidation type="list" allowBlank="1" showInputMessage="1" sqref="B23" xr:uid="{00000000-0002-0000-0200-00000D000000}">
      <formula1>ВЫП.Список_Расходка_11</formula1>
    </dataValidation>
    <dataValidation type="list" allowBlank="1" showInputMessage="1" sqref="B24" xr:uid="{00000000-0002-0000-0200-00000E000000}">
      <formula1>ВЫП.Список_Расходка_12</formula1>
    </dataValidation>
    <dataValidation type="list" allowBlank="1" showInputMessage="1" sqref="B25" xr:uid="{00000000-0002-0000-0200-00000F000000}">
      <formula1>ВЫП.Список_Расходка_13</formula1>
    </dataValidation>
    <dataValidation type="list" errorStyle="warning" allowBlank="1" showInputMessage="1" showErrorMessage="1" errorTitle="Ой)))" error="Размера нет в базе данных" sqref="C15" xr:uid="{00000000-0002-0000-0200-000010000000}">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2"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490</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489</v>
      </c>
      <c r="G3" s="3" t="s">
        <v>490</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490</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404</v>
      </c>
      <c r="F5" t="s">
        <v>131</v>
      </c>
      <c r="G5" s="3" t="s">
        <v>490</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490</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490</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490</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490</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491</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489</v>
      </c>
      <c r="G13" s="3" t="s">
        <v>491</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491</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491</v>
      </c>
      <c r="H15" s="3">
        <v>2633</v>
      </c>
      <c r="I15" s="3">
        <v>46</v>
      </c>
      <c r="J15" s="3">
        <v>45</v>
      </c>
      <c r="K15" s="3">
        <v>45</v>
      </c>
      <c r="L15" s="3">
        <v>45</v>
      </c>
      <c r="M15" s="3">
        <v>45</v>
      </c>
      <c r="N15" s="3">
        <v>45</v>
      </c>
      <c r="O15" s="3">
        <v>45</v>
      </c>
      <c r="P15" s="3">
        <v>45</v>
      </c>
      <c r="Q15" s="3">
        <v>45</v>
      </c>
      <c r="R15" s="3">
        <v>45</v>
      </c>
      <c r="S15" s="3">
        <v>45</v>
      </c>
      <c r="T15" s="3">
        <v>45</v>
      </c>
      <c r="V15" t="s">
        <v>399</v>
      </c>
      <c r="W15" s="12"/>
    </row>
    <row r="16" spans="1:23" x14ac:dyDescent="0.25">
      <c r="A16" s="8">
        <v>15</v>
      </c>
      <c r="B16" s="2" t="s">
        <v>31</v>
      </c>
      <c r="C16" s="8" t="s">
        <v>237</v>
      </c>
      <c r="D16" s="5" t="s">
        <v>32</v>
      </c>
      <c r="V16" t="s">
        <v>400</v>
      </c>
    </row>
    <row r="17" spans="1:23" x14ac:dyDescent="0.25">
      <c r="A17" s="8">
        <v>16</v>
      </c>
      <c r="B17" s="2" t="s">
        <v>33</v>
      </c>
      <c r="C17" s="8" t="s">
        <v>238</v>
      </c>
      <c r="D17" s="5" t="s">
        <v>34</v>
      </c>
      <c r="F17" t="s">
        <v>492</v>
      </c>
      <c r="V17" t="s">
        <v>401</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507</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11" zoomScaleNormal="100" workbookViewId="0">
      <selection activeCell="A11" sqref="A11:A66"/>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6" hidden="1" customWidth="1" outlineLevel="1"/>
    <col min="11" max="17" width="4.42578125" style="117" hidden="1" customWidth="1" outlineLevel="1"/>
    <col min="18" max="30" width="4.42578125" style="116"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6" t="s">
        <v>101</v>
      </c>
      <c r="F1" s="116" t="s">
        <v>102</v>
      </c>
      <c r="G1" s="116" t="s">
        <v>279</v>
      </c>
      <c r="H1" s="116" t="s">
        <v>280</v>
      </c>
      <c r="I1" s="116" t="s">
        <v>281</v>
      </c>
      <c r="J1" s="116" t="s">
        <v>282</v>
      </c>
      <c r="K1" s="117" t="s">
        <v>283</v>
      </c>
      <c r="L1" s="117" t="s">
        <v>284</v>
      </c>
      <c r="M1" s="117" t="s">
        <v>285</v>
      </c>
      <c r="N1" s="117" t="s">
        <v>286</v>
      </c>
      <c r="O1" s="117" t="s">
        <v>287</v>
      </c>
      <c r="P1" s="117" t="s">
        <v>288</v>
      </c>
      <c r="Q1" s="117" t="s">
        <v>289</v>
      </c>
      <c r="R1" s="116" t="s">
        <v>103</v>
      </c>
      <c r="S1" s="116" t="s">
        <v>104</v>
      </c>
      <c r="T1" s="116" t="s">
        <v>290</v>
      </c>
      <c r="U1" s="116" t="s">
        <v>291</v>
      </c>
      <c r="V1" s="116" t="s">
        <v>292</v>
      </c>
      <c r="W1" s="116" t="s">
        <v>293</v>
      </c>
      <c r="X1" s="116" t="s">
        <v>294</v>
      </c>
      <c r="Y1" s="116" t="s">
        <v>295</v>
      </c>
      <c r="Z1" s="116" t="s">
        <v>296</v>
      </c>
      <c r="AA1" s="116" t="s">
        <v>297</v>
      </c>
      <c r="AB1" s="116" t="s">
        <v>298</v>
      </c>
      <c r="AC1" s="116" t="s">
        <v>299</v>
      </c>
      <c r="AD1" s="116" t="s">
        <v>300</v>
      </c>
      <c r="AF1" s="2" t="s">
        <v>129</v>
      </c>
      <c r="AG1" s="2" t="s">
        <v>130</v>
      </c>
      <c r="AI1" t="s">
        <v>196</v>
      </c>
      <c r="AJ1" t="s">
        <v>197</v>
      </c>
      <c r="AK1" t="s">
        <v>198</v>
      </c>
      <c r="AM1" t="s">
        <v>504</v>
      </c>
      <c r="AN1" s="2" t="s">
        <v>498</v>
      </c>
      <c r="AO1" t="s">
        <v>357</v>
      </c>
      <c r="AP1" s="163"/>
    </row>
    <row r="2" spans="1:42" x14ac:dyDescent="0.25">
      <c r="A2">
        <v>1</v>
      </c>
      <c r="B2" t="s">
        <v>94</v>
      </c>
      <c r="C2" s="1" t="s">
        <v>310</v>
      </c>
      <c r="D2" s="1"/>
      <c r="E2" s="117">
        <f>IF(ISNUMBER(SEARCH('Карта учёта'!$B$13,Расходка[[#This Row],[Наименование расходного материала]])),MAX($E$1:E1)+1,0)</f>
        <v>0</v>
      </c>
      <c r="F2" s="117">
        <f>IF(ISNUMBER(SEARCH('Карта учёта'!$B$14,Расходка[[#This Row],[Наименование расходного материала]])),MAX($F$1:F1)+1,0)</f>
        <v>0</v>
      </c>
      <c r="G2" s="117">
        <f>IF(ISNUMBER(SEARCH('Карта учёта'!$B$15,Расходка[[#This Row],[Наименование расходного материала]])),MAX($G$1:G1)+1,0)</f>
        <v>0</v>
      </c>
      <c r="H2" s="117">
        <f>IF(ISNUMBER(SEARCH('Карта учёта'!$B$16,Расходка[[#This Row],[Наименование расходного материала]])),MAX($H$1:H1)+1,0)</f>
        <v>0</v>
      </c>
      <c r="I2" s="117">
        <f>IF(ISNUMBER(SEARCH('Карта учёта'!$B$17,Расходка[[#This Row],[Наименование расходного материала]])),MAX($I$1:I1)+1,0)</f>
        <v>0</v>
      </c>
      <c r="J2" s="117">
        <f>IF(ISNUMBER(SEARCH('Карта учёта'!$B$18,Расходка[[#This Row],[Наименование расходного материала]])),MAX($J$1:J1)+1,0)</f>
        <v>1</v>
      </c>
      <c r="K2" s="117">
        <f>IF(ISNUMBER(SEARCH('Карта учёта'!$B$19,Расходка[[#This Row],[Наименование расходного материала]])),MAX($K$1:K1)+1,0)</f>
        <v>1</v>
      </c>
      <c r="L2" s="117">
        <f>IF(ISNUMBER(SEARCH('Карта учёта'!$B$20,Расходка[[#This Row],[Наименование расходного материала]])),MAX($L$1:L1)+1,0)</f>
        <v>1</v>
      </c>
      <c r="M2" s="117">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7">
        <f>IF(ISNUMBER(SEARCH('Карта учёта'!$B$23,Расходка[[#This Row],[Наименование расходного материала]])),MAX($O$1:O1)+1,0)</f>
        <v>1</v>
      </c>
      <c r="P2" s="117">
        <f>IF(ISNUMBER(SEARCH('Карта учёта'!$B$24,Расходка[[#This Row],[Наименование расходного материала]])),MAX($P$1:P1)+1,0)</f>
        <v>1</v>
      </c>
      <c r="Q2" s="117">
        <f>IF(ISNUMBER(SEARCH('Карта учёта'!$B$25,Расходка[[#This Row],[Наименование расходного материала]])),MAX($Q$1:Q1)+1,0)</f>
        <v>1</v>
      </c>
      <c r="R2" s="116" t="str">
        <f>IFERROR(INDEX(Расходка[Наименование расходного материала],MATCH(Расходка[[#This Row],[№]],Поиск_расходки[Индекс1],0)),"")</f>
        <v>"МИМ". Тюмень.</v>
      </c>
      <c r="S2" s="116" t="str">
        <f>IFERROR(INDEX(Расходка[Наименование расходного материала],MATCH(Расходка[[#This Row],[№]],Поиск_расходки[Индекс2],0)),"")</f>
        <v>Fielder</v>
      </c>
      <c r="T2" s="116" t="str">
        <f>IFERROR(INDEX(Расходка[Наименование расходного материала],MATCH(Расходка[[#This Row],[№]],Поиск_расходки[Индекс3],0)),"")</f>
        <v>Launcher 6F EBU 3.5</v>
      </c>
      <c r="U2" s="116" t="str">
        <f>IFERROR(INDEX(Расходка[Наименование расходного материала],MATCH(Расходка[[#This Row],[№]],Поиск_расходки[Индекс4],0)),"")</f>
        <v>DES, Resolute Integtity</v>
      </c>
      <c r="V2" s="116" t="str">
        <f>IFERROR(INDEX(Расходка[Наименование расходного материала],MATCH(Расходка[[#This Row],[№]],Поиск_расходки[Индекс5],0)),"")</f>
        <v xml:space="preserve">NC Колибри </v>
      </c>
      <c r="W2" s="116" t="str">
        <f>IFERROR(INDEX(Расходка[Наименование расходного материала],MATCH(Расходка[[#This Row],[№]],Поиск_расходки[Индекс6],0)),"")</f>
        <v>Hunter® 6F</v>
      </c>
      <c r="X2" s="116" t="str">
        <f>IFERROR(INDEX(Расходка[Наименование расходного материала],MATCH(Расходка[[#This Row],[№]],Поиск_расходки[Индекс7],0)),"")</f>
        <v>Hunter® 6F</v>
      </c>
      <c r="Y2" s="116" t="str">
        <f>IFERROR(INDEX(Расходка[Наименование расходного материала],MATCH(Расходка[[#This Row],[№]],Поиск_расходки[Индекс8],0)),"")</f>
        <v>Hunter® 6F</v>
      </c>
      <c r="Z2" s="116" t="str">
        <f>IFERROR(INDEX(Расходка[Наименование расходного материала],MATCH(Расходка[[#This Row],[№]],Поиск_расходки[Индекс9],0)),"")</f>
        <v>Hunter® 6F</v>
      </c>
      <c r="AA2" s="116" t="str">
        <f>IFERROR(INDEX(Расходка[Наименование расходного материала],MATCH(Расходка[[#This Row],[№]],Поиск_расходки[Индекс10],0)),"")</f>
        <v>Hunter® 6F</v>
      </c>
      <c r="AB2" s="116" t="str">
        <f>IFERROR(INDEX(Расходка[Наименование расходного материала],MATCH(Расходка[[#This Row],[№]],Поиск_расходки[Индекс11],0)),"")</f>
        <v>Hunter® 6F</v>
      </c>
      <c r="AC2" s="116" t="str">
        <f>IFERROR(INDEX(Расходка[Наименование расходного материала],MATCH(Расходка[[#This Row],[№]],Поиск_расходки[Индекс12],0)),"")</f>
        <v>Hunter® 6F</v>
      </c>
      <c r="AD2" s="116" t="str">
        <f>IFERROR(INDEX(Расходка[Наименование расходного материала],MATCH(Расходка[[#This Row],[№]],Поиск_расходки[Индекс13],0)),"")</f>
        <v>Hunter® 6F</v>
      </c>
      <c r="AF2" s="4" t="s">
        <v>5</v>
      </c>
      <c r="AG2" s="4" t="s">
        <v>406</v>
      </c>
      <c r="AI2" t="s">
        <v>190</v>
      </c>
      <c r="AJ2" t="s">
        <v>199</v>
      </c>
      <c r="AK2" t="str">
        <f>CONCATENATE(AI2,AJ2)</f>
        <v xml:space="preserve">Контраст: Ультравист 370 </v>
      </c>
      <c r="AM2" s="193">
        <v>155800</v>
      </c>
      <c r="AN2" s="2" t="s">
        <v>309</v>
      </c>
      <c r="AO2" t="s">
        <v>500</v>
      </c>
      <c r="AP2" s="130"/>
    </row>
    <row r="3" spans="1:42" x14ac:dyDescent="0.25">
      <c r="A3">
        <v>2</v>
      </c>
      <c r="B3" t="s">
        <v>94</v>
      </c>
      <c r="C3" t="s">
        <v>373</v>
      </c>
      <c r="E3" s="117">
        <f>IF(ISNUMBER(SEARCH('Карта учёта'!$B$13,Расходка[[#This Row],[Наименование расходного материала]])),MAX($E$1:E2)+1,0)</f>
        <v>0</v>
      </c>
      <c r="F3" s="117">
        <f>IF(ISNUMBER(SEARCH('Карта учёта'!$B$14,Расходка[[#This Row],[Наименование расходного материала]])),MAX($F$1:F2)+1,0)</f>
        <v>0</v>
      </c>
      <c r="G3" s="117">
        <f>IF(ISNUMBER(SEARCH('Карта учёта'!$B$15,Расходка[[#This Row],[Наименование расходного материала]])),MAX($G$1:G2)+1,0)</f>
        <v>0</v>
      </c>
      <c r="H3" s="117">
        <f>IF(ISNUMBER(SEARCH('Карта учёта'!$B$16,Расходка[[#This Row],[Наименование расходного материала]])),MAX($H$1:H2)+1,0)</f>
        <v>0</v>
      </c>
      <c r="I3" s="117">
        <f>IF(ISNUMBER(SEARCH('Карта учёта'!$B$17,Расходка[[#This Row],[Наименование расходного материала]])),MAX($I$1:I2)+1,0)</f>
        <v>0</v>
      </c>
      <c r="J3" s="117">
        <f>IF(ISNUMBER(SEARCH('Карта учёта'!$B$18,Расходка[[#This Row],[Наименование расходного материала]])),MAX($J$1:J2)+1,0)</f>
        <v>0</v>
      </c>
      <c r="K3" s="117">
        <f>IF(ISNUMBER(SEARCH('Карта учёта'!$B$19,Расходка[[#This Row],[Наименование расходного материала]])),MAX($K$1:K2)+1,0)</f>
        <v>2</v>
      </c>
      <c r="L3" s="117">
        <f>IF(ISNUMBER(SEARCH('Карта учёта'!$B$20,Расходка[[#This Row],[Наименование расходного материала]])),MAX($L$1:L2)+1,0)</f>
        <v>2</v>
      </c>
      <c r="M3" s="117">
        <f>IF(ISNUMBER(SEARCH('Карта учёта'!$B$21,Расходка[[#This Row],[Наименование расходного материала]])),MAX($M$1:M2)+1,0)</f>
        <v>2</v>
      </c>
      <c r="N3" s="117">
        <f>IF(ISNUMBER(SEARCH('Карта учёта'!$B$22,Расходка[[#This Row],[Наименование расходного материала]])),MAX($N$1:N2)+1,0)</f>
        <v>2</v>
      </c>
      <c r="O3" s="117">
        <f>IF(ISNUMBER(SEARCH('Карта учёта'!$B$23,Расходка[[#This Row],[Наименование расходного материала]])),MAX($O$1:O2)+1,0)</f>
        <v>2</v>
      </c>
      <c r="P3" s="117">
        <f>IF(ISNUMBER(SEARCH('Карта учёта'!$B$24,Расходка[[#This Row],[Наименование расходного материала]])),MAX($P$1:P2)+1,0)</f>
        <v>2</v>
      </c>
      <c r="Q3" s="117">
        <f>IF(ISNUMBER(SEARCH('Карта учёта'!$B$25,Расходка[[#This Row],[Наименование расходного материала]])),MAX($Q$1:Q2)+1,0)</f>
        <v>2</v>
      </c>
      <c r="R3" s="116" t="str">
        <f>IFERROR(INDEX(Расходка[Наименование расходного материала],MATCH(Расходка[[#This Row],[№]],Поиск_расходки[Индекс1],0)),"")</f>
        <v/>
      </c>
      <c r="S3" s="116" t="str">
        <f>IFERROR(INDEX(Расходка[Наименование расходного материала],MATCH(Расходка[[#This Row],[№]],Поиск_расходки[Индекс2],0)),"")</f>
        <v>Fielder XT-A</v>
      </c>
      <c r="T3" s="116" t="str">
        <f>IFERROR(INDEX(Расходка[Наименование расходного материала],MATCH(Расходка[[#This Row],[№]],Поиск_расходки[Индекс3],0)),"")</f>
        <v/>
      </c>
      <c r="U3" s="116" t="str">
        <f>IFERROR(INDEX(Расходка[Наименование расходного материала],MATCH(Расходка[[#This Row],[№]],Поиск_расходки[Индекс4],0)),"")</f>
        <v/>
      </c>
      <c r="V3" s="116" t="str">
        <f>IFERROR(INDEX(Расходка[Наименование расходного материала],MATCH(Расходка[[#This Row],[№]],Поиск_расходки[Индекс5],0)),"")</f>
        <v/>
      </c>
      <c r="W3" s="116" t="str">
        <f>IFERROR(INDEX(Расходка[Наименование расходного материала],MATCH(Расходка[[#This Row],[№]],Поиск_расходки[Индекс6],0)),"")</f>
        <v/>
      </c>
      <c r="X3" s="116" t="str">
        <f>IFERROR(INDEX(Расходка[Наименование расходного материала],MATCH(Расходка[[#This Row],[№]],Поиск_расходки[Индекс7],0)),"")</f>
        <v xml:space="preserve">Medtronic Export Advance </v>
      </c>
      <c r="Y3" s="116" t="str">
        <f>IFERROR(INDEX(Расходка[Наименование расходного материала],MATCH(Расходка[[#This Row],[№]],Поиск_расходки[Индекс8],0)),"")</f>
        <v xml:space="preserve">Medtronic Export Advance </v>
      </c>
      <c r="Z3" s="116" t="str">
        <f>IFERROR(INDEX(Расходка[Наименование расходного материала],MATCH(Расходка[[#This Row],[№]],Поиск_расходки[Индекс9],0)),"")</f>
        <v xml:space="preserve">Medtronic Export Advance </v>
      </c>
      <c r="AA3" s="116" t="str">
        <f>IFERROR(INDEX(Расходка[Наименование расходного материала],MATCH(Расходка[[#This Row],[№]],Поиск_расходки[Индекс10],0)),"")</f>
        <v xml:space="preserve">Medtronic Export Advance </v>
      </c>
      <c r="AB3" s="116" t="str">
        <f>IFERROR(INDEX(Расходка[Наименование расходного материала],MATCH(Расходка[[#This Row],[№]],Поиск_расходки[Индекс11],0)),"")</f>
        <v xml:space="preserve">Medtronic Export Advance </v>
      </c>
      <c r="AC3" s="116" t="str">
        <f>IFERROR(INDEX(Расходка[Наименование расходного материала],MATCH(Расходка[[#This Row],[№]],Поиск_расходки[Индекс12],0)),"")</f>
        <v xml:space="preserve">Medtronic Export Advance </v>
      </c>
      <c r="AD3" s="116" t="str">
        <f>IFERROR(INDEX(Расходка[Наименование расходного материала],MATCH(Расходка[[#This Row],[№]],Поиск_расходки[Индекс13],0)),"")</f>
        <v xml:space="preserve">Medtronic Export Advance </v>
      </c>
      <c r="AF3" s="4" t="s">
        <v>5</v>
      </c>
      <c r="AG3" s="4" t="s">
        <v>407</v>
      </c>
      <c r="AI3" t="s">
        <v>190</v>
      </c>
      <c r="AJ3" t="s">
        <v>200</v>
      </c>
      <c r="AK3" t="str">
        <f t="shared" ref="AK3:AK6" si="0">CONCATENATE(AI3,AJ3)</f>
        <v>Контраст: Омнипак 350</v>
      </c>
      <c r="AM3" s="193">
        <v>218190</v>
      </c>
      <c r="AN3" s="2" t="s">
        <v>493</v>
      </c>
      <c r="AO3" t="s">
        <v>501</v>
      </c>
      <c r="AP3" s="131"/>
    </row>
    <row r="4" spans="1:42" x14ac:dyDescent="0.25">
      <c r="A4">
        <v>3</v>
      </c>
      <c r="B4" t="s">
        <v>5</v>
      </c>
      <c r="C4" s="1" t="s">
        <v>277</v>
      </c>
      <c r="E4" s="117">
        <f>IF(ISNUMBER(SEARCH('Карта учёта'!$B$13,Расходка[[#This Row],[Наименование расходного материала]])),MAX($E$1:E3)+1,0)</f>
        <v>0</v>
      </c>
      <c r="F4" s="117">
        <f>IF(ISNUMBER(SEARCH('Карта учёта'!$B$14,Расходка[[#This Row],[Наименование расходного материала]])),MAX($F$1:F3)+1,0)</f>
        <v>0</v>
      </c>
      <c r="G4" s="117">
        <f>IF(ISNUMBER(SEARCH('Карта учёта'!$B$15,Расходка[[#This Row],[Наименование расходного материала]])),MAX($G$1:G3)+1,0)</f>
        <v>0</v>
      </c>
      <c r="H4" s="117">
        <f>IF(ISNUMBER(SEARCH('Карта учёта'!$B$16,Расходка[[#This Row],[Наименование расходного материала]])),MAX($H$1:H3)+1,0)</f>
        <v>0</v>
      </c>
      <c r="I4" s="117">
        <f>IF(ISNUMBER(SEARCH('Карта учёта'!$B$17,Расходка[[#This Row],[Наименование расходного материала]])),MAX($I$1:I3)+1,0)</f>
        <v>0</v>
      </c>
      <c r="J4" s="117">
        <f>IF(ISNUMBER(SEARCH('Карта учёта'!$B$18,Расходка[[#This Row],[Наименование расходного материала]])),MAX($J$1:J3)+1,0)</f>
        <v>0</v>
      </c>
      <c r="K4" s="117">
        <f>IF(ISNUMBER(SEARCH('Карта учёта'!$B$19,Расходка[[#This Row],[Наименование расходного материала]])),MAX($K$1:K3)+1,0)</f>
        <v>3</v>
      </c>
      <c r="L4" s="117">
        <f>IF(ISNUMBER(SEARCH('Карта учёта'!$B$20,Расходка[[#This Row],[Наименование расходного материала]])),MAX($L$1:L3)+1,0)</f>
        <v>3</v>
      </c>
      <c r="M4" s="117">
        <f>IF(ISNUMBER(SEARCH('Карта учёта'!$B$21,Расходка[[#This Row],[Наименование расходного материала]])),MAX($M$1:M3)+1,0)</f>
        <v>3</v>
      </c>
      <c r="N4" s="117">
        <f>IF(ISNUMBER(SEARCH('Карта учёта'!$B$22,Расходка[[#This Row],[Наименование расходного материала]])),MAX($N$1:N3)+1,0)</f>
        <v>3</v>
      </c>
      <c r="O4" s="117">
        <f>IF(ISNUMBER(SEARCH('Карта учёта'!$B$23,Расходка[[#This Row],[Наименование расходного материала]])),MAX($O$1:O3)+1,0)</f>
        <v>3</v>
      </c>
      <c r="P4" s="117">
        <f>IF(ISNUMBER(SEARCH('Карта учёта'!$B$24,Расходка[[#This Row],[Наименование расходного материала]])),MAX($P$1:P3)+1,0)</f>
        <v>3</v>
      </c>
      <c r="Q4" s="117">
        <f>IF(ISNUMBER(SEARCH('Карта учёта'!$B$25,Расходка[[#This Row],[Наименование расходного материала]])),MAX($Q$1:Q3)+1,0)</f>
        <v>3</v>
      </c>
      <c r="R4" s="116" t="str">
        <f>IFERROR(INDEX(Расходка[Наименование расходного материала],MATCH(Расходка[[#This Row],[№]],Поиск_расходки[Индекс1],0)),"")</f>
        <v/>
      </c>
      <c r="S4" s="116" t="str">
        <f>IFERROR(INDEX(Расходка[Наименование расходного материала],MATCH(Расходка[[#This Row],[№]],Поиск_расходки[Индекс2],0)),"")</f>
        <v>Fielder XT-R</v>
      </c>
      <c r="T4" s="116" t="str">
        <f>IFERROR(INDEX(Расходка[Наименование расходного материала],MATCH(Расходка[[#This Row],[№]],Поиск_расходки[Индекс3],0)),"")</f>
        <v/>
      </c>
      <c r="U4" s="116" t="str">
        <f>IFERROR(INDEX(Расходка[Наименование расходного материала],MATCH(Расходка[[#This Row],[№]],Поиск_расходки[Индекс4],0)),"")</f>
        <v/>
      </c>
      <c r="V4" s="116" t="str">
        <f>IFERROR(INDEX(Расходка[Наименование расходного материала],MATCH(Расходка[[#This Row],[№]],Поиск_расходки[Индекс5],0)),"")</f>
        <v/>
      </c>
      <c r="W4" s="116" t="str">
        <f>IFERROR(INDEX(Расходка[Наименование расходного материала],MATCH(Расходка[[#This Row],[№]],Поиск_расходки[Индекс6],0)),"")</f>
        <v/>
      </c>
      <c r="X4" s="116" t="str">
        <f>IFERROR(INDEX(Расходка[Наименование расходного материала],MATCH(Расходка[[#This Row],[№]],Поиск_расходки[Индекс7],0)),"")</f>
        <v>Euphora</v>
      </c>
      <c r="Y4" s="116" t="str">
        <f>IFERROR(INDEX(Расходка[Наименование расходного материала],MATCH(Расходка[[#This Row],[№]],Поиск_расходки[Индекс8],0)),"")</f>
        <v>Euphora</v>
      </c>
      <c r="Z4" s="116" t="str">
        <f>IFERROR(INDEX(Расходка[Наименование расходного материала],MATCH(Расходка[[#This Row],[№]],Поиск_расходки[Индекс9],0)),"")</f>
        <v>Euphora</v>
      </c>
      <c r="AA4" s="116" t="str">
        <f>IFERROR(INDEX(Расходка[Наименование расходного материала],MATCH(Расходка[[#This Row],[№]],Поиск_расходки[Индекс10],0)),"")</f>
        <v>Euphora</v>
      </c>
      <c r="AB4" s="116" t="str">
        <f>IFERROR(INDEX(Расходка[Наименование расходного материала],MATCH(Расходка[[#This Row],[№]],Поиск_расходки[Индекс11],0)),"")</f>
        <v>Euphora</v>
      </c>
      <c r="AC4" s="116" t="str">
        <f>IFERROR(INDEX(Расходка[Наименование расходного материала],MATCH(Расходка[[#This Row],[№]],Поиск_расходки[Индекс12],0)),"")</f>
        <v>Euphora</v>
      </c>
      <c r="AD4" s="116" t="str">
        <f>IFERROR(INDEX(Расходка[Наименование расходного материала],MATCH(Расходка[[#This Row],[№]],Поиск_расходки[Индекс13],0)),"")</f>
        <v>Euphora</v>
      </c>
      <c r="AF4" s="4" t="s">
        <v>5</v>
      </c>
      <c r="AG4" s="4" t="s">
        <v>408</v>
      </c>
      <c r="AI4" t="s">
        <v>190</v>
      </c>
      <c r="AJ4" t="s">
        <v>201</v>
      </c>
      <c r="AK4" t="str">
        <f t="shared" si="0"/>
        <v>Контраст: Оптирей 350</v>
      </c>
      <c r="AM4" s="193">
        <v>337440</v>
      </c>
      <c r="AN4" s="2" t="s">
        <v>506</v>
      </c>
      <c r="AO4" t="s">
        <v>503</v>
      </c>
      <c r="AP4" s="131"/>
    </row>
    <row r="5" spans="1:42" x14ac:dyDescent="0.25">
      <c r="A5">
        <v>4</v>
      </c>
      <c r="B5" t="s">
        <v>5</v>
      </c>
      <c r="C5" t="s">
        <v>313</v>
      </c>
      <c r="E5" s="117">
        <f>IF(ISNUMBER(SEARCH('Карта учёта'!$B$13,Расходка[[#This Row],[Наименование расходного материала]])),MAX($E$1:E4)+1,0)</f>
        <v>0</v>
      </c>
      <c r="F5" s="117">
        <f>IF(ISNUMBER(SEARCH('Карта учёта'!$B$14,Расходка[[#This Row],[Наименование расходного материала]])),MAX($F$1:F4)+1,0)</f>
        <v>0</v>
      </c>
      <c r="G5" s="117">
        <f>IF(ISNUMBER(SEARCH('Карта учёта'!$B$15,Расходка[[#This Row],[Наименование расходного материала]])),MAX($G$1:G4)+1,0)</f>
        <v>0</v>
      </c>
      <c r="H5" s="117">
        <f>IF(ISNUMBER(SEARCH('Карта учёта'!$B$16,Расходка[[#This Row],[Наименование расходного материала]])),MAX($H$1:H4)+1,0)</f>
        <v>0</v>
      </c>
      <c r="I5" s="117">
        <f>IF(ISNUMBER(SEARCH('Карта учёта'!$B$17,Расходка[[#This Row],[Наименование расходного материала]])),MAX($I$1:I4)+1,0)</f>
        <v>0</v>
      </c>
      <c r="J5" s="117">
        <f>IF(ISNUMBER(SEARCH('Карта учёта'!$B$18,Расходка[[#This Row],[Наименование расходного материала]])),MAX($J$1:J4)+1,0)</f>
        <v>0</v>
      </c>
      <c r="K5" s="117">
        <f>IF(ISNUMBER(SEARCH('Карта учёта'!$B$19,Расходка[[#This Row],[Наименование расходного материала]])),MAX($K$1:K4)+1,0)</f>
        <v>4</v>
      </c>
      <c r="L5" s="117">
        <f>IF(ISNUMBER(SEARCH('Карта учёта'!$B$20,Расходка[[#This Row],[Наименование расходного материала]])),MAX($L$1:L4)+1,0)</f>
        <v>4</v>
      </c>
      <c r="M5" s="117">
        <f>IF(ISNUMBER(SEARCH('Карта учёта'!$B$21,Расходка[[#This Row],[Наименование расходного материала]])),MAX($M$1:M4)+1,0)</f>
        <v>4</v>
      </c>
      <c r="N5" s="117">
        <f>IF(ISNUMBER(SEARCH('Карта учёта'!$B$22,Расходка[[#This Row],[Наименование расходного материала]])),MAX($N$1:N4)+1,0)</f>
        <v>4</v>
      </c>
      <c r="O5" s="117">
        <f>IF(ISNUMBER(SEARCH('Карта учёта'!$B$23,Расходка[[#This Row],[Наименование расходного материала]])),MAX($O$1:O4)+1,0)</f>
        <v>4</v>
      </c>
      <c r="P5" s="117">
        <f>IF(ISNUMBER(SEARCH('Карта учёта'!$B$24,Расходка[[#This Row],[Наименование расходного материала]])),MAX($P$1:P4)+1,0)</f>
        <v>4</v>
      </c>
      <c r="Q5" s="117">
        <f>IF(ISNUMBER(SEARCH('Карта учёта'!$B$25,Расходка[[#This Row],[Наименование расходного материала]])),MAX($Q$1:Q4)+1,0)</f>
        <v>4</v>
      </c>
      <c r="R5" s="116" t="str">
        <f>IFERROR(INDEX(Расходка[Наименование расходного материала],MATCH(Расходка[[#This Row],[№]],Поиск_расходки[Индекс1],0)),"")</f>
        <v/>
      </c>
      <c r="S5" s="116" t="str">
        <f>IFERROR(INDEX(Расходка[Наименование расходного материала],MATCH(Расходка[[#This Row],[№]],Поиск_расходки[Индекс2],0)),"")</f>
        <v/>
      </c>
      <c r="T5" s="116" t="str">
        <f>IFERROR(INDEX(Расходка[Наименование расходного материала],MATCH(Расходка[[#This Row],[№]],Поиск_расходки[Индекс3],0)),"")</f>
        <v/>
      </c>
      <c r="U5" s="116" t="str">
        <f>IFERROR(INDEX(Расходка[Наименование расходного материала],MATCH(Расходка[[#This Row],[№]],Поиск_расходки[Индекс4],0)),"")</f>
        <v/>
      </c>
      <c r="V5" s="116" t="str">
        <f>IFERROR(INDEX(Расходка[Наименование расходного материала],MATCH(Расходка[[#This Row],[№]],Поиск_расходки[Индекс5],0)),"")</f>
        <v/>
      </c>
      <c r="W5" s="116" t="str">
        <f>IFERROR(INDEX(Расходка[Наименование расходного материала],MATCH(Расходка[[#This Row],[№]],Поиск_расходки[Индекс6],0)),"")</f>
        <v/>
      </c>
      <c r="X5" s="116" t="str">
        <f>IFERROR(INDEX(Расходка[Наименование расходного материала],MATCH(Расходка[[#This Row],[№]],Поиск_расходки[Индекс7],0)),"")</f>
        <v>NC Accuforce</v>
      </c>
      <c r="Y5" s="116" t="str">
        <f>IFERROR(INDEX(Расходка[Наименование расходного материала],MATCH(Расходка[[#This Row],[№]],Поиск_расходки[Индекс8],0)),"")</f>
        <v>NC Accuforce</v>
      </c>
      <c r="Z5" s="116" t="str">
        <f>IFERROR(INDEX(Расходка[Наименование расходного материала],MATCH(Расходка[[#This Row],[№]],Поиск_расходки[Индекс9],0)),"")</f>
        <v>NC Accuforce</v>
      </c>
      <c r="AA5" s="116" t="str">
        <f>IFERROR(INDEX(Расходка[Наименование расходного материала],MATCH(Расходка[[#This Row],[№]],Поиск_расходки[Индекс10],0)),"")</f>
        <v>NC Accuforce</v>
      </c>
      <c r="AB5" s="116" t="str">
        <f>IFERROR(INDEX(Расходка[Наименование расходного материала],MATCH(Расходка[[#This Row],[№]],Поиск_расходки[Индекс11],0)),"")</f>
        <v>NC Accuforce</v>
      </c>
      <c r="AC5" s="116" t="str">
        <f>IFERROR(INDEX(Расходка[Наименование расходного материала],MATCH(Расходка[[#This Row],[№]],Поиск_расходки[Индекс12],0)),"")</f>
        <v>NC Accuforce</v>
      </c>
      <c r="AD5" s="116" t="str">
        <f>IFERROR(INDEX(Расходка[Наименование расходного материала],MATCH(Расходка[[#This Row],[№]],Поиск_расходки[Индекс13],0)),"")</f>
        <v>NC Accuforce</v>
      </c>
      <c r="AF5" s="4" t="s">
        <v>5</v>
      </c>
      <c r="AG5" s="4" t="s">
        <v>409</v>
      </c>
      <c r="AI5" t="s">
        <v>190</v>
      </c>
      <c r="AJ5" t="s">
        <v>202</v>
      </c>
      <c r="AK5" t="str">
        <f t="shared" si="0"/>
        <v>Контраст: Юнигексол 350</v>
      </c>
      <c r="AM5" s="193">
        <v>136170</v>
      </c>
      <c r="AN5" s="2"/>
      <c r="AO5" t="s">
        <v>502</v>
      </c>
    </row>
    <row r="6" spans="1:42" x14ac:dyDescent="0.25">
      <c r="A6">
        <v>5</v>
      </c>
      <c r="B6" t="s">
        <v>5</v>
      </c>
      <c r="C6" s="1" t="s">
        <v>307</v>
      </c>
      <c r="E6" s="117">
        <f>IF(ISNUMBER(SEARCH('Карта учёта'!$B$13,Расходка[[#This Row],[Наименование расходного материала]])),MAX($E$1:E5)+1,0)</f>
        <v>0</v>
      </c>
      <c r="F6" s="117">
        <f>IF(ISNUMBER(SEARCH('Карта учёта'!$B$14,Расходка[[#This Row],[Наименование расходного материала]])),MAX($F$1:F5)+1,0)</f>
        <v>0</v>
      </c>
      <c r="G6" s="117">
        <f>IF(ISNUMBER(SEARCH('Карта учёта'!$B$15,Расходка[[#This Row],[Наименование расходного материала]])),MAX($G$1:G5)+1,0)</f>
        <v>0</v>
      </c>
      <c r="H6" s="117">
        <f>IF(ISNUMBER(SEARCH('Карта учёта'!$B$16,Расходка[[#This Row],[Наименование расходного материала]])),MAX($H$1:H5)+1,0)</f>
        <v>0</v>
      </c>
      <c r="I6" s="117">
        <f>IF(ISNUMBER(SEARCH('Карта учёта'!$B$17,Расходка[[#This Row],[Наименование расходного материала]])),MAX($I$1:I5)+1,0)</f>
        <v>0</v>
      </c>
      <c r="J6" s="117">
        <f>IF(ISNUMBER(SEARCH('Карта учёта'!$B$18,Расходка[[#This Row],[Наименование расходного материала]])),MAX($J$1:J5)+1,0)</f>
        <v>0</v>
      </c>
      <c r="K6" s="117">
        <f>IF(ISNUMBER(SEARCH('Карта учёта'!$B$19,Расходка[[#This Row],[Наименование расходного материала]])),MAX($K$1:K5)+1,0)</f>
        <v>5</v>
      </c>
      <c r="L6" s="117">
        <f>IF(ISNUMBER(SEARCH('Карта учёта'!$B$20,Расходка[[#This Row],[Наименование расходного материала]])),MAX($L$1:L5)+1,0)</f>
        <v>5</v>
      </c>
      <c r="M6" s="117">
        <f>IF(ISNUMBER(SEARCH('Карта учёта'!$B$21,Расходка[[#This Row],[Наименование расходного материала]])),MAX($M$1:M5)+1,0)</f>
        <v>5</v>
      </c>
      <c r="N6" s="117">
        <f>IF(ISNUMBER(SEARCH('Карта учёта'!$B$22,Расходка[[#This Row],[Наименование расходного материала]])),MAX($N$1:N5)+1,0)</f>
        <v>5</v>
      </c>
      <c r="O6" s="117">
        <f>IF(ISNUMBER(SEARCH('Карта учёта'!$B$23,Расходка[[#This Row],[Наименование расходного материала]])),MAX($O$1:O5)+1,0)</f>
        <v>5</v>
      </c>
      <c r="P6" s="117">
        <f>IF(ISNUMBER(SEARCH('Карта учёта'!$B$24,Расходка[[#This Row],[Наименование расходного материала]])),MAX($P$1:P5)+1,0)</f>
        <v>5</v>
      </c>
      <c r="Q6" s="117">
        <f>IF(ISNUMBER(SEARCH('Карта учёта'!$B$25,Расходка[[#This Row],[Наименование расходного материала]])),MAX($Q$1:Q5)+1,0)</f>
        <v>5</v>
      </c>
      <c r="R6" s="116" t="str">
        <f>IFERROR(INDEX(Расходка[Наименование расходного материала],MATCH(Расходка[[#This Row],[№]],Поиск_расходки[Индекс1],0)),"")</f>
        <v/>
      </c>
      <c r="S6" s="116" t="str">
        <f>IFERROR(INDEX(Расходка[Наименование расходного материала],MATCH(Расходка[[#This Row],[№]],Поиск_расходки[Индекс2],0)),"")</f>
        <v/>
      </c>
      <c r="T6" s="116" t="str">
        <f>IFERROR(INDEX(Расходка[Наименование расходного материала],MATCH(Расходка[[#This Row],[№]],Поиск_расходки[Индекс3],0)),"")</f>
        <v/>
      </c>
      <c r="U6" s="116" t="str">
        <f>IFERROR(INDEX(Расходка[Наименование расходного материала],MATCH(Расходка[[#This Row],[№]],Поиск_расходки[Индекс4],0)),"")</f>
        <v/>
      </c>
      <c r="V6" s="116" t="str">
        <f>IFERROR(INDEX(Расходка[Наименование расходного материала],MATCH(Расходка[[#This Row],[№]],Поиск_расходки[Индекс5],0)),"")</f>
        <v/>
      </c>
      <c r="W6" s="116" t="str">
        <f>IFERROR(INDEX(Расходка[Наименование расходного материала],MATCH(Расходка[[#This Row],[№]],Поиск_расходки[Индекс6],0)),"")</f>
        <v/>
      </c>
      <c r="X6" s="116" t="str">
        <f>IFERROR(INDEX(Расходка[Наименование расходного материала],MATCH(Расходка[[#This Row],[№]],Поиск_расходки[Индекс7],0)),"")</f>
        <v>NC Euphora</v>
      </c>
      <c r="Y6" s="116" t="str">
        <f>IFERROR(INDEX(Расходка[Наименование расходного материала],MATCH(Расходка[[#This Row],[№]],Поиск_расходки[Индекс8],0)),"")</f>
        <v>NC Euphora</v>
      </c>
      <c r="Z6" s="116" t="str">
        <f>IFERROR(INDEX(Расходка[Наименование расходного материала],MATCH(Расходка[[#This Row],[№]],Поиск_расходки[Индекс9],0)),"")</f>
        <v>NC Euphora</v>
      </c>
      <c r="AA6" s="116" t="str">
        <f>IFERROR(INDEX(Расходка[Наименование расходного материала],MATCH(Расходка[[#This Row],[№]],Поиск_расходки[Индекс10],0)),"")</f>
        <v>NC Euphora</v>
      </c>
      <c r="AB6" s="116" t="str">
        <f>IFERROR(INDEX(Расходка[Наименование расходного материала],MATCH(Расходка[[#This Row],[№]],Поиск_расходки[Индекс11],0)),"")</f>
        <v>NC Euphora</v>
      </c>
      <c r="AC6" s="116" t="str">
        <f>IFERROR(INDEX(Расходка[Наименование расходного материала],MATCH(Расходка[[#This Row],[№]],Поиск_расходки[Индекс12],0)),"")</f>
        <v>NC Euphora</v>
      </c>
      <c r="AD6" s="116" t="str">
        <f>IFERROR(INDEX(Расходка[Наименование расходного материала],MATCH(Расходка[[#This Row],[№]],Поиск_расходки[Индекс13],0)),"")</f>
        <v>NC Euphora</v>
      </c>
      <c r="AF6" s="4" t="s">
        <v>5</v>
      </c>
      <c r="AG6" s="4" t="s">
        <v>410</v>
      </c>
      <c r="AI6" t="s">
        <v>190</v>
      </c>
      <c r="AJ6" t="s">
        <v>203</v>
      </c>
      <c r="AK6" t="str">
        <f t="shared" si="0"/>
        <v>Контраст: Сканлюкс 370</v>
      </c>
      <c r="AM6" s="193">
        <v>135820</v>
      </c>
      <c r="AN6" s="2"/>
      <c r="AO6" t="s">
        <v>505</v>
      </c>
    </row>
    <row r="7" spans="1:42" x14ac:dyDescent="0.25">
      <c r="A7">
        <v>6</v>
      </c>
      <c r="B7" t="s">
        <v>5</v>
      </c>
      <c r="C7" t="s">
        <v>276</v>
      </c>
      <c r="E7" s="117">
        <f>IF(ISNUMBER(SEARCH('Карта учёта'!$B$13,Расходка[[#This Row],[Наименование расходного материала]])),MAX($E$1:E6)+1,0)</f>
        <v>0</v>
      </c>
      <c r="F7" s="117">
        <f>IF(ISNUMBER(SEARCH('Карта учёта'!$B$14,Расходка[[#This Row],[Наименование расходного материала]])),MAX($F$1:F6)+1,0)</f>
        <v>0</v>
      </c>
      <c r="G7" s="117">
        <f>IF(ISNUMBER(SEARCH('Карта учёта'!$B$15,Расходка[[#This Row],[Наименование расходного материала]])),MAX($G$1:G6)+1,0)</f>
        <v>0</v>
      </c>
      <c r="H7" s="117">
        <f>IF(ISNUMBER(SEARCH('Карта учёта'!$B$16,Расходка[[#This Row],[Наименование расходного материала]])),MAX($H$1:H6)+1,0)</f>
        <v>0</v>
      </c>
      <c r="I7" s="117">
        <f>IF(ISNUMBER(SEARCH('Карта учёта'!$B$17,Расходка[[#This Row],[Наименование расходного материала]])),MAX($I$1:I6)+1,0)</f>
        <v>0</v>
      </c>
      <c r="J7" s="117">
        <f>IF(ISNUMBER(SEARCH('Карта учёта'!$B$18,Расходка[[#This Row],[Наименование расходного материала]])),MAX($J$1:J6)+1,0)</f>
        <v>0</v>
      </c>
      <c r="K7" s="117">
        <f>IF(ISNUMBER(SEARCH('Карта учёта'!$B$19,Расходка[[#This Row],[Наименование расходного материала]])),MAX($K$1:K6)+1,0)</f>
        <v>6</v>
      </c>
      <c r="L7" s="117">
        <f>IF(ISNUMBER(SEARCH('Карта учёта'!$B$20,Расходка[[#This Row],[Наименование расходного материала]])),MAX($L$1:L6)+1,0)</f>
        <v>6</v>
      </c>
      <c r="M7" s="117">
        <f>IF(ISNUMBER(SEARCH('Карта учёта'!$B$21,Расходка[[#This Row],[Наименование расходного материала]])),MAX($M$1:M6)+1,0)</f>
        <v>6</v>
      </c>
      <c r="N7" s="117">
        <f>IF(ISNUMBER(SEARCH('Карта учёта'!$B$22,Расходка[[#This Row],[Наименование расходного материала]])),MAX($N$1:N6)+1,0)</f>
        <v>6</v>
      </c>
      <c r="O7" s="117">
        <f>IF(ISNUMBER(SEARCH('Карта учёта'!$B$23,Расходка[[#This Row],[Наименование расходного материала]])),MAX($O$1:O6)+1,0)</f>
        <v>6</v>
      </c>
      <c r="P7" s="117">
        <f>IF(ISNUMBER(SEARCH('Карта учёта'!$B$24,Расходка[[#This Row],[Наименование расходного материала]])),MAX($P$1:P6)+1,0)</f>
        <v>6</v>
      </c>
      <c r="Q7" s="117">
        <f>IF(ISNUMBER(SEARCH('Карта учёта'!$B$25,Расходка[[#This Row],[Наименование расходного материала]])),MAX($Q$1:Q6)+1,0)</f>
        <v>6</v>
      </c>
      <c r="R7" s="116" t="str">
        <f>IFERROR(INDEX(Расходка[Наименование расходного материала],MATCH(Расходка[[#This Row],[№]],Поиск_расходки[Индекс1],0)),"")</f>
        <v/>
      </c>
      <c r="S7" s="116" t="str">
        <f>IFERROR(INDEX(Расходка[Наименование расходного материала],MATCH(Расходка[[#This Row],[№]],Поиск_расходки[Индекс2],0)),"")</f>
        <v/>
      </c>
      <c r="T7" s="116" t="str">
        <f>IFERROR(INDEX(Расходка[Наименование расходного материала],MATCH(Расходка[[#This Row],[№]],Поиск_расходки[Индекс3],0)),"")</f>
        <v/>
      </c>
      <c r="U7" s="116" t="str">
        <f>IFERROR(INDEX(Расходка[Наименование расходного материала],MATCH(Расходка[[#This Row],[№]],Поиск_расходки[Индекс4],0)),"")</f>
        <v/>
      </c>
      <c r="V7" s="116" t="str">
        <f>IFERROR(INDEX(Расходка[Наименование расходного материала],MATCH(Расходка[[#This Row],[№]],Поиск_расходки[Индекс5],0)),"")</f>
        <v/>
      </c>
      <c r="W7" s="116" t="str">
        <f>IFERROR(INDEX(Расходка[Наименование расходного материала],MATCH(Расходка[[#This Row],[№]],Поиск_расходки[Индекс6],0)),"")</f>
        <v/>
      </c>
      <c r="X7" s="116" t="str">
        <f>IFERROR(INDEX(Расходка[Наименование расходного материала],MATCH(Расходка[[#This Row],[№]],Поиск_расходки[Индекс7],0)),"")</f>
        <v>Sapphire</v>
      </c>
      <c r="Y7" s="116" t="str">
        <f>IFERROR(INDEX(Расходка[Наименование расходного материала],MATCH(Расходка[[#This Row],[№]],Поиск_расходки[Индекс8],0)),"")</f>
        <v>Sapphire</v>
      </c>
      <c r="Z7" s="116" t="str">
        <f>IFERROR(INDEX(Расходка[Наименование расходного материала],MATCH(Расходка[[#This Row],[№]],Поиск_расходки[Индекс9],0)),"")</f>
        <v>Sapphire</v>
      </c>
      <c r="AA7" s="116" t="str">
        <f>IFERROR(INDEX(Расходка[Наименование расходного материала],MATCH(Расходка[[#This Row],[№]],Поиск_расходки[Индекс10],0)),"")</f>
        <v>Sapphire</v>
      </c>
      <c r="AB7" s="116" t="str">
        <f>IFERROR(INDEX(Расходка[Наименование расходного материала],MATCH(Расходка[[#This Row],[№]],Поиск_расходки[Индекс11],0)),"")</f>
        <v>Sapphire</v>
      </c>
      <c r="AC7" s="116" t="str">
        <f>IFERROR(INDEX(Расходка[Наименование расходного материала],MATCH(Расходка[[#This Row],[№]],Поиск_расходки[Индекс12],0)),"")</f>
        <v>Sapphire</v>
      </c>
      <c r="AD7" s="116" t="str">
        <f>IFERROR(INDEX(Расходка[Наименование расходного материала],MATCH(Расходка[[#This Row],[№]],Поиск_расходки[Индекс13],0)),"")</f>
        <v>Sapphire</v>
      </c>
      <c r="AF7" s="4" t="s">
        <v>5</v>
      </c>
      <c r="AG7" s="4" t="s">
        <v>411</v>
      </c>
      <c r="AI7" t="s">
        <v>190</v>
      </c>
      <c r="AJ7" t="s">
        <v>204</v>
      </c>
      <c r="AK7" t="str">
        <f t="shared" ref="AK7:AK8" si="1">CONCATENATE(AI7,AJ7)</f>
        <v>Контраст: Йогексол 350</v>
      </c>
      <c r="AM7" s="193">
        <v>155760</v>
      </c>
      <c r="AN7" s="2"/>
      <c r="AO7" t="s">
        <v>499</v>
      </c>
    </row>
    <row r="8" spans="1:42" x14ac:dyDescent="0.25">
      <c r="A8">
        <v>7</v>
      </c>
      <c r="B8" t="s">
        <v>5</v>
      </c>
      <c r="C8" t="s">
        <v>314</v>
      </c>
      <c r="E8" s="117">
        <f>IF(ISNUMBER(SEARCH('Карта учёта'!$B$13,Расходка[[#This Row],[Наименование расходного материала]])),MAX($E$1:E7)+1,0)</f>
        <v>0</v>
      </c>
      <c r="F8" s="117">
        <f>IF(ISNUMBER(SEARCH('Карта учёта'!$B$14,Расходка[[#This Row],[Наименование расходного материала]])),MAX($F$1:F7)+1,0)</f>
        <v>0</v>
      </c>
      <c r="G8" s="117">
        <f>IF(ISNUMBER(SEARCH('Карта учёта'!$B$15,Расходка[[#This Row],[Наименование расходного материала]])),MAX($G$1:G7)+1,0)</f>
        <v>0</v>
      </c>
      <c r="H8" s="117">
        <f>IF(ISNUMBER(SEARCH('Карта учёта'!$B$16,Расходка[[#This Row],[Наименование расходного материала]])),MAX($H$1:H7)+1,0)</f>
        <v>0</v>
      </c>
      <c r="I8" s="117">
        <f>IF(ISNUMBER(SEARCH('Карта учёта'!$B$17,Расходка[[#This Row],[Наименование расходного материала]])),MAX($I$1:I7)+1,0)</f>
        <v>0</v>
      </c>
      <c r="J8" s="117">
        <f>IF(ISNUMBER(SEARCH('Карта учёта'!$B$18,Расходка[[#This Row],[Наименование расходного материала]])),MAX($J$1:J7)+1,0)</f>
        <v>0</v>
      </c>
      <c r="K8" s="117">
        <f>IF(ISNUMBER(SEARCH('Карта учёта'!$B$19,Расходка[[#This Row],[Наименование расходного материала]])),MAX($K$1:K7)+1,0)</f>
        <v>7</v>
      </c>
      <c r="L8" s="117">
        <f>IF(ISNUMBER(SEARCH('Карта учёта'!$B$20,Расходка[[#This Row],[Наименование расходного материала]])),MAX($L$1:L7)+1,0)</f>
        <v>7</v>
      </c>
      <c r="M8" s="117">
        <f>IF(ISNUMBER(SEARCH('Карта учёта'!$B$21,Расходка[[#This Row],[Наименование расходного материала]])),MAX($M$1:M7)+1,0)</f>
        <v>7</v>
      </c>
      <c r="N8" s="117">
        <f>IF(ISNUMBER(SEARCH('Карта учёта'!$B$22,Расходка[[#This Row],[Наименование расходного материала]])),MAX($N$1:N7)+1,0)</f>
        <v>7</v>
      </c>
      <c r="O8" s="117">
        <f>IF(ISNUMBER(SEARCH('Карта учёта'!$B$23,Расходка[[#This Row],[Наименование расходного материала]])),MAX($O$1:O7)+1,0)</f>
        <v>7</v>
      </c>
      <c r="P8" s="117">
        <f>IF(ISNUMBER(SEARCH('Карта учёта'!$B$24,Расходка[[#This Row],[Наименование расходного материала]])),MAX($P$1:P7)+1,0)</f>
        <v>7</v>
      </c>
      <c r="Q8" s="117">
        <f>IF(ISNUMBER(SEARCH('Карта учёта'!$B$25,Расходка[[#This Row],[Наименование расходного материала]])),MAX($Q$1:Q7)+1,0)</f>
        <v>7</v>
      </c>
      <c r="R8" s="116" t="str">
        <f>IFERROR(INDEX(Расходка[Наименование расходного материала],MATCH(Расходка[[#This Row],[№]],Поиск_расходки[Индекс1],0)),"")</f>
        <v/>
      </c>
      <c r="S8" s="116" t="str">
        <f>IFERROR(INDEX(Расходка[Наименование расходного материала],MATCH(Расходка[[#This Row],[№]],Поиск_расходки[Индекс2],0)),"")</f>
        <v/>
      </c>
      <c r="T8" s="116" t="str">
        <f>IFERROR(INDEX(Расходка[Наименование расходного материала],MATCH(Расходка[[#This Row],[№]],Поиск_расходки[Индекс3],0)),"")</f>
        <v/>
      </c>
      <c r="U8" s="116" t="str">
        <f>IFERROR(INDEX(Расходка[Наименование расходного материала],MATCH(Расходка[[#This Row],[№]],Поиск_расходки[Индекс4],0)),"")</f>
        <v/>
      </c>
      <c r="V8" s="116" t="str">
        <f>IFERROR(INDEX(Расходка[Наименование расходного материала],MATCH(Расходка[[#This Row],[№]],Поиск_расходки[Индекс5],0)),"")</f>
        <v/>
      </c>
      <c r="W8" s="116" t="str">
        <f>IFERROR(INDEX(Расходка[Наименование расходного материала],MATCH(Расходка[[#This Row],[№]],Поиск_расходки[Индекс6],0)),"")</f>
        <v/>
      </c>
      <c r="X8" s="116" t="str">
        <f>IFERROR(INDEX(Расходка[Наименование расходного материала],MATCH(Расходка[[#This Row],[№]],Поиск_расходки[Индекс7],0)),"")</f>
        <v>Sprinter Legend</v>
      </c>
      <c r="Y8" s="116" t="str">
        <f>IFERROR(INDEX(Расходка[Наименование расходного материала],MATCH(Расходка[[#This Row],[№]],Поиск_расходки[Индекс8],0)),"")</f>
        <v>Sprinter Legend</v>
      </c>
      <c r="Z8" s="116" t="str">
        <f>IFERROR(INDEX(Расходка[Наименование расходного материала],MATCH(Расходка[[#This Row],[№]],Поиск_расходки[Индекс9],0)),"")</f>
        <v>Sprinter Legend</v>
      </c>
      <c r="AA8" s="116" t="str">
        <f>IFERROR(INDEX(Расходка[Наименование расходного материала],MATCH(Расходка[[#This Row],[№]],Поиск_расходки[Индекс10],0)),"")</f>
        <v>Sprinter Legend</v>
      </c>
      <c r="AB8" s="116" t="str">
        <f>IFERROR(INDEX(Расходка[Наименование расходного материала],MATCH(Расходка[[#This Row],[№]],Поиск_расходки[Индекс11],0)),"")</f>
        <v>Sprinter Legend</v>
      </c>
      <c r="AC8" s="116" t="str">
        <f>IFERROR(INDEX(Расходка[Наименование расходного материала],MATCH(Расходка[[#This Row],[№]],Поиск_расходки[Индекс12],0)),"")</f>
        <v>Sprinter Legend</v>
      </c>
      <c r="AD8" s="116" t="str">
        <f>IFERROR(INDEX(Расходка[Наименование расходного материала],MATCH(Расходка[[#This Row],[№]],Поиск_расходки[Индекс13],0)),"")</f>
        <v>Sprinter Legend</v>
      </c>
      <c r="AF8" s="4" t="s">
        <v>5</v>
      </c>
      <c r="AG8" s="4" t="s">
        <v>412</v>
      </c>
      <c r="AI8" t="s">
        <v>190</v>
      </c>
      <c r="AJ8" t="s">
        <v>205</v>
      </c>
      <c r="AK8" t="str">
        <f t="shared" si="1"/>
        <v>Контраст: Визипак 320</v>
      </c>
      <c r="AM8" s="193">
        <v>218140</v>
      </c>
      <c r="AN8" s="2"/>
      <c r="AO8" t="s">
        <v>89</v>
      </c>
    </row>
    <row r="9" spans="1:42" x14ac:dyDescent="0.25">
      <c r="A9">
        <v>8</v>
      </c>
      <c r="B9" t="s">
        <v>5</v>
      </c>
      <c r="C9" t="s">
        <v>359</v>
      </c>
      <c r="E9" s="117">
        <f>IF(ISNUMBER(SEARCH('Карта учёта'!$B$13,Расходка[[#This Row],[Наименование расходного материала]])),MAX($E$1:E8)+1,0)</f>
        <v>0</v>
      </c>
      <c r="F9" s="117">
        <f>IF(ISNUMBER(SEARCH('Карта учёта'!$B$14,Расходка[[#This Row],[Наименование расходного материала]])),MAX($F$1:F8)+1,0)</f>
        <v>0</v>
      </c>
      <c r="G9" s="117">
        <f>IF(ISNUMBER(SEARCH('Карта учёта'!$B$15,Расходка[[#This Row],[Наименование расходного материала]])),MAX($G$1:G8)+1,0)</f>
        <v>0</v>
      </c>
      <c r="H9" s="117">
        <f>IF(ISNUMBER(SEARCH('Карта учёта'!$B$16,Расходка[[#This Row],[Наименование расходного материала]])),MAX($H$1:H8)+1,0)</f>
        <v>0</v>
      </c>
      <c r="I9" s="117">
        <f>IF(ISNUMBER(SEARCH('Карта учёта'!$B$17,Расходка[[#This Row],[Наименование расходного материала]])),MAX($I$1:I8)+1,0)</f>
        <v>0</v>
      </c>
      <c r="J9" s="117">
        <f>IF(ISNUMBER(SEARCH('Карта учёта'!$B$18,Расходка[[#This Row],[Наименование расходного материала]])),MAX($J$1:J8)+1,0)</f>
        <v>0</v>
      </c>
      <c r="K9" s="117">
        <f>IF(ISNUMBER(SEARCH('Карта учёта'!$B$19,Расходка[[#This Row],[Наименование расходного материала]])),MAX($K$1:K8)+1,0)</f>
        <v>8</v>
      </c>
      <c r="L9" s="117">
        <f>IF(ISNUMBER(SEARCH('Карта учёта'!$B$20,Расходка[[#This Row],[Наименование расходного материала]])),MAX($L$1:L8)+1,0)</f>
        <v>8</v>
      </c>
      <c r="M9" s="117">
        <f>IF(ISNUMBER(SEARCH('Карта учёта'!$B$21,Расходка[[#This Row],[Наименование расходного материала]])),MAX($M$1:M8)+1,0)</f>
        <v>8</v>
      </c>
      <c r="N9" s="117">
        <f>IF(ISNUMBER(SEARCH('Карта учёта'!$B$22,Расходка[[#This Row],[Наименование расходного материала]])),MAX($N$1:N8)+1,0)</f>
        <v>8</v>
      </c>
      <c r="O9" s="117">
        <f>IF(ISNUMBER(SEARCH('Карта учёта'!$B$23,Расходка[[#This Row],[Наименование расходного материала]])),MAX($O$1:O8)+1,0)</f>
        <v>8</v>
      </c>
      <c r="P9" s="117">
        <f>IF(ISNUMBER(SEARCH('Карта учёта'!$B$24,Расходка[[#This Row],[Наименование расходного материала]])),MAX($P$1:P8)+1,0)</f>
        <v>8</v>
      </c>
      <c r="Q9" s="117">
        <f>IF(ISNUMBER(SEARCH('Карта учёта'!$B$25,Расходка[[#This Row],[Наименование расходного материала]])),MAX($Q$1:Q8)+1,0)</f>
        <v>8</v>
      </c>
      <c r="R9" s="116" t="str">
        <f>IFERROR(INDEX(Расходка[Наименование расходного материала],MATCH(Расходка[[#This Row],[№]],Поиск_расходки[Индекс1],0)),"")</f>
        <v/>
      </c>
      <c r="S9" s="116" t="str">
        <f>IFERROR(INDEX(Расходка[Наименование расходного материала],MATCH(Расходка[[#This Row],[№]],Поиск_расходки[Индекс2],0)),"")</f>
        <v/>
      </c>
      <c r="T9" s="116" t="str">
        <f>IFERROR(INDEX(Расходка[Наименование расходного материала],MATCH(Расходка[[#This Row],[№]],Поиск_расходки[Индекс3],0)),"")</f>
        <v/>
      </c>
      <c r="U9" s="116" t="str">
        <f>IFERROR(INDEX(Расходка[Наименование расходного материала],MATCH(Расходка[[#This Row],[№]],Поиск_расходки[Индекс4],0)),"")</f>
        <v/>
      </c>
      <c r="V9" s="116" t="str">
        <f>IFERROR(INDEX(Расходка[Наименование расходного материала],MATCH(Расходка[[#This Row],[№]],Поиск_расходки[Индекс5],0)),"")</f>
        <v/>
      </c>
      <c r="W9" s="116" t="str">
        <f>IFERROR(INDEX(Расходка[Наименование расходного материала],MATCH(Расходка[[#This Row],[№]],Поиск_расходки[Индекс6],0)),"")</f>
        <v/>
      </c>
      <c r="X9" s="116" t="str">
        <f>IFERROR(INDEX(Расходка[Наименование расходного материала],MATCH(Расходка[[#This Row],[№]],Поиск_расходки[Индекс7],0)),"")</f>
        <v>SubMarine Rapido, Invatec</v>
      </c>
      <c r="Y9" s="116" t="str">
        <f>IFERROR(INDEX(Расходка[Наименование расходного материала],MATCH(Расходка[[#This Row],[№]],Поиск_расходки[Индекс8],0)),"")</f>
        <v>SubMarine Rapido, Invatec</v>
      </c>
      <c r="Z9" s="116" t="str">
        <f>IFERROR(INDEX(Расходка[Наименование расходного материала],MATCH(Расходка[[#This Row],[№]],Поиск_расходки[Индекс9],0)),"")</f>
        <v>SubMarine Rapido, Invatec</v>
      </c>
      <c r="AA9" s="116" t="str">
        <f>IFERROR(INDEX(Расходка[Наименование расходного материала],MATCH(Расходка[[#This Row],[№]],Поиск_расходки[Индекс10],0)),"")</f>
        <v>SubMarine Rapido, Invatec</v>
      </c>
      <c r="AB9" s="116" t="str">
        <f>IFERROR(INDEX(Расходка[Наименование расходного материала],MATCH(Расходка[[#This Row],[№]],Поиск_расходки[Индекс11],0)),"")</f>
        <v>SubMarine Rapido, Invatec</v>
      </c>
      <c r="AC9" s="116" t="str">
        <f>IFERROR(INDEX(Расходка[Наименование расходного материала],MATCH(Расходка[[#This Row],[№]],Поиск_расходки[Индекс12],0)),"")</f>
        <v>SubMarine Rapido, Invatec</v>
      </c>
      <c r="AD9" s="116" t="str">
        <f>IFERROR(INDEX(Расходка[Наименование расходного материала],MATCH(Расходка[[#This Row],[№]],Поиск_расходки[Индекс13],0)),"")</f>
        <v>SubMarine Rapido, Invatec</v>
      </c>
      <c r="AF9" s="4" t="s">
        <v>5</v>
      </c>
      <c r="AG9" s="4" t="s">
        <v>413</v>
      </c>
      <c r="AM9" s="193">
        <v>218160</v>
      </c>
      <c r="AN9" s="2"/>
      <c r="AO9" t="s">
        <v>90</v>
      </c>
    </row>
    <row r="10" spans="1:42" x14ac:dyDescent="0.25">
      <c r="A10">
        <v>9</v>
      </c>
      <c r="B10" t="s">
        <v>5</v>
      </c>
      <c r="C10" t="s">
        <v>378</v>
      </c>
      <c r="E10" s="117">
        <f>IF(ISNUMBER(SEARCH('Карта учёта'!$B$13,Расходка[[#This Row],[Наименование расходного материала]])),MAX($E$1:E9)+1,0)</f>
        <v>0</v>
      </c>
      <c r="F10" s="117">
        <f>IF(ISNUMBER(SEARCH('Карта учёта'!$B$14,Расходка[[#This Row],[Наименование расходного материала]])),MAX($F$1:F9)+1,0)</f>
        <v>0</v>
      </c>
      <c r="G10" s="117">
        <f>IF(ISNUMBER(SEARCH('Карта учёта'!$B$15,Расходка[[#This Row],[Наименование расходного материала]])),MAX($G$1:G9)+1,0)</f>
        <v>0</v>
      </c>
      <c r="H10" s="117">
        <f>IF(ISNUMBER(SEARCH('Карта учёта'!$B$16,Расходка[[#This Row],[Наименование расходного материала]])),MAX($H$1:H9)+1,0)</f>
        <v>0</v>
      </c>
      <c r="I10" s="117">
        <f>IF(ISNUMBER(SEARCH('Карта учёта'!$B$17,Расходка[[#This Row],[Наименование расходного материала]])),MAX($I$1:I9)+1,0)</f>
        <v>0</v>
      </c>
      <c r="J10" s="117">
        <f>IF(ISNUMBER(SEARCH('Карта учёта'!$B$18,Расходка[[#This Row],[Наименование расходного материала]])),MAX($J$1:J9)+1,0)</f>
        <v>0</v>
      </c>
      <c r="K10" s="117">
        <f>IF(ISNUMBER(SEARCH('Карта учёта'!$B$19,Расходка[[#This Row],[Наименование расходного материала]])),MAX($K$1:K9)+1,0)</f>
        <v>9</v>
      </c>
      <c r="L10" s="117">
        <f>IF(ISNUMBER(SEARCH('Карта учёта'!$B$20,Расходка[[#This Row],[Наименование расходного материала]])),MAX($L$1:L9)+1,0)</f>
        <v>9</v>
      </c>
      <c r="M10" s="117">
        <f>IF(ISNUMBER(SEARCH('Карта учёта'!$B$21,Расходка[[#This Row],[Наименование расходного материала]])),MAX($M$1:M9)+1,0)</f>
        <v>9</v>
      </c>
      <c r="N10" s="117">
        <f>IF(ISNUMBER(SEARCH('Карта учёта'!$B$22,Расходка[[#This Row],[Наименование расходного материала]])),MAX($N$1:N9)+1,0)</f>
        <v>9</v>
      </c>
      <c r="O10" s="117">
        <f>IF(ISNUMBER(SEARCH('Карта учёта'!$B$23,Расходка[[#This Row],[Наименование расходного материала]])),MAX($O$1:O9)+1,0)</f>
        <v>9</v>
      </c>
      <c r="P10" s="117">
        <f>IF(ISNUMBER(SEARCH('Карта учёта'!$B$24,Расходка[[#This Row],[Наименование расходного материала]])),MAX($P$1:P9)+1,0)</f>
        <v>9</v>
      </c>
      <c r="Q10" s="117">
        <f>IF(ISNUMBER(SEARCH('Карта учёта'!$B$25,Расходка[[#This Row],[Наименование расходного материала]])),MAX($Q$1:Q9)+1,0)</f>
        <v>9</v>
      </c>
      <c r="R10" s="116" t="str">
        <f>IFERROR(INDEX(Расходка[Наименование расходного материала],MATCH(Расходка[[#This Row],[№]],Поиск_расходки[Индекс1],0)),"")</f>
        <v/>
      </c>
      <c r="S10" s="116" t="str">
        <f>IFERROR(INDEX(Расходка[Наименование расходного материала],MATCH(Расходка[[#This Row],[№]],Поиск_расходки[Индекс2],0)),"")</f>
        <v/>
      </c>
      <c r="T10" s="116" t="str">
        <f>IFERROR(INDEX(Расходка[Наименование расходного материала],MATCH(Расходка[[#This Row],[№]],Поиск_расходки[Индекс3],0)),"")</f>
        <v/>
      </c>
      <c r="U10" s="116" t="str">
        <f>IFERROR(INDEX(Расходка[Наименование расходного материала],MATCH(Расходка[[#This Row],[№]],Поиск_расходки[Индекс4],0)),"")</f>
        <v/>
      </c>
      <c r="V10" s="116" t="str">
        <f>IFERROR(INDEX(Расходка[Наименование расходного материала],MATCH(Расходка[[#This Row],[№]],Поиск_расходки[Индекс5],0)),"")</f>
        <v/>
      </c>
      <c r="W10" s="116" t="str">
        <f>IFERROR(INDEX(Расходка[Наименование расходного материала],MATCH(Расходка[[#This Row],[№]],Поиск_расходки[Индекс6],0)),"")</f>
        <v/>
      </c>
      <c r="X10" s="116" t="str">
        <f>IFERROR(INDEX(Расходка[Наименование расходного материала],MATCH(Расходка[[#This Row],[№]],Поиск_расходки[Индекс7],0)),"")</f>
        <v>Колибри</v>
      </c>
      <c r="Y10" s="116" t="str">
        <f>IFERROR(INDEX(Расходка[Наименование расходного материала],MATCH(Расходка[[#This Row],[№]],Поиск_расходки[Индекс8],0)),"")</f>
        <v>Колибри</v>
      </c>
      <c r="Z10" s="116" t="str">
        <f>IFERROR(INDEX(Расходка[Наименование расходного материала],MATCH(Расходка[[#This Row],[№]],Поиск_расходки[Индекс9],0)),"")</f>
        <v>Колибри</v>
      </c>
      <c r="AA10" s="116" t="str">
        <f>IFERROR(INDEX(Расходка[Наименование расходного материала],MATCH(Расходка[[#This Row],[№]],Поиск_расходки[Индекс10],0)),"")</f>
        <v>Колибри</v>
      </c>
      <c r="AB10" s="116" t="str">
        <f>IFERROR(INDEX(Расходка[Наименование расходного материала],MATCH(Расходка[[#This Row],[№]],Поиск_расходки[Индекс11],0)),"")</f>
        <v>Колибри</v>
      </c>
      <c r="AC10" s="116" t="str">
        <f>IFERROR(INDEX(Расходка[Наименование расходного материала],MATCH(Расходка[[#This Row],[№]],Поиск_расходки[Индекс12],0)),"")</f>
        <v>Колибри</v>
      </c>
      <c r="AD10" s="116" t="str">
        <f>IFERROR(INDEX(Расходка[Наименование расходного материала],MATCH(Расходка[[#This Row],[№]],Поиск_расходки[Индекс13],0)),"")</f>
        <v>Колибри</v>
      </c>
      <c r="AF10" s="4" t="s">
        <v>5</v>
      </c>
      <c r="AG10" s="4" t="s">
        <v>414</v>
      </c>
      <c r="AI10" t="s">
        <v>356</v>
      </c>
      <c r="AM10" s="193">
        <v>194510</v>
      </c>
      <c r="AN10" s="2"/>
      <c r="AO10" t="s">
        <v>91</v>
      </c>
    </row>
    <row r="11" spans="1:42" x14ac:dyDescent="0.25">
      <c r="A11">
        <v>10</v>
      </c>
      <c r="B11" t="s">
        <v>5</v>
      </c>
      <c r="C11" t="s">
        <v>402</v>
      </c>
      <c r="E11" s="117">
        <f>IF(ISNUMBER(SEARCH('Карта учёта'!$B$13,Расходка[[#This Row],[Наименование расходного материала]])),MAX($E$1:E10)+1,0)</f>
        <v>0</v>
      </c>
      <c r="F11" s="117">
        <f>IF(ISNUMBER(SEARCH('Карта учёта'!$B$14,Расходка[[#This Row],[Наименование расходного материала]])),MAX($F$1:F10)+1,0)</f>
        <v>0</v>
      </c>
      <c r="G11" s="117">
        <f>IF(ISNUMBER(SEARCH('Карта учёта'!$B$15,Расходка[[#This Row],[Наименование расходного материала]])),MAX($G$1:G10)+1,0)</f>
        <v>0</v>
      </c>
      <c r="H11" s="117">
        <f>IF(ISNUMBER(SEARCH('Карта учёта'!$B$16,Расходка[[#This Row],[Наименование расходного материала]])),MAX($H$1:H10)+1,0)</f>
        <v>0</v>
      </c>
      <c r="I11" s="117">
        <f>IF(ISNUMBER(SEARCH('Карта учёта'!$B$17,Расходка[[#This Row],[Наименование расходного материала]])),MAX($I$1:I10)+1,0)</f>
        <v>1</v>
      </c>
      <c r="J11" s="117">
        <f>IF(ISNUMBER(SEARCH('Карта учёта'!$B$18,Расходка[[#This Row],[Наименование расходного материала]])),MAX($J$1:J10)+1,0)</f>
        <v>0</v>
      </c>
      <c r="K11" s="117">
        <f>IF(ISNUMBER(SEARCH('Карта учёта'!$B$19,Расходка[[#This Row],[Наименование расходного материала]])),MAX($K$1:K10)+1,0)</f>
        <v>10</v>
      </c>
      <c r="L11" s="117">
        <f>IF(ISNUMBER(SEARCH('Карта учёта'!$B$20,Расходка[[#This Row],[Наименование расходного материала]])),MAX($L$1:L10)+1,0)</f>
        <v>10</v>
      </c>
      <c r="M11" s="117">
        <f>IF(ISNUMBER(SEARCH('Карта учёта'!$B$21,Расходка[[#This Row],[Наименование расходного материала]])),MAX($M$1:M10)+1,0)</f>
        <v>10</v>
      </c>
      <c r="N11" s="117">
        <f>IF(ISNUMBER(SEARCH('Карта учёта'!$B$22,Расходка[[#This Row],[Наименование расходного материала]])),MAX($N$1:N10)+1,0)</f>
        <v>10</v>
      </c>
      <c r="O11" s="117">
        <f>IF(ISNUMBER(SEARCH('Карта учёта'!$B$23,Расходка[[#This Row],[Наименование расходного материала]])),MAX($O$1:O10)+1,0)</f>
        <v>10</v>
      </c>
      <c r="P11" s="117">
        <f>IF(ISNUMBER(SEARCH('Карта учёта'!$B$24,Расходка[[#This Row],[Наименование расходного материала]])),MAX($P$1:P10)+1,0)</f>
        <v>10</v>
      </c>
      <c r="Q11" s="117">
        <f>IF(ISNUMBER(SEARCH('Карта учёта'!$B$25,Расходка[[#This Row],[Наименование расходного материала]])),MAX($Q$1:Q10)+1,0)</f>
        <v>10</v>
      </c>
      <c r="R11" s="116" t="str">
        <f>IFERROR(INDEX(Расходка[Наименование расходного материала],MATCH(Расходка[[#This Row],[№]],Поиск_расходки[Индекс1],0)),"")</f>
        <v/>
      </c>
      <c r="S11" s="116" t="str">
        <f>IFERROR(INDEX(Расходка[Наименование расходного материала],MATCH(Расходка[[#This Row],[№]],Поиск_расходки[Индекс2],0)),"")</f>
        <v/>
      </c>
      <c r="T11" s="116" t="str">
        <f>IFERROR(INDEX(Расходка[Наименование расходного материала],MATCH(Расходка[[#This Row],[№]],Поиск_расходки[Индекс3],0)),"")</f>
        <v/>
      </c>
      <c r="U11" s="116" t="str">
        <f>IFERROR(INDEX(Расходка[Наименование расходного материала],MATCH(Расходка[[#This Row],[№]],Поиск_расходки[Индекс4],0)),"")</f>
        <v/>
      </c>
      <c r="V11" s="116" t="str">
        <f>IFERROR(INDEX(Расходка[Наименование расходного материала],MATCH(Расходка[[#This Row],[№]],Поиск_расходки[Индекс5],0)),"")</f>
        <v/>
      </c>
      <c r="W11" s="116" t="str">
        <f>IFERROR(INDEX(Расходка[Наименование расходного материала],MATCH(Расходка[[#This Row],[№]],Поиск_расходки[Индекс6],0)),"")</f>
        <v/>
      </c>
      <c r="X11" s="116" t="str">
        <f>IFERROR(INDEX(Расходка[Наименование расходного материала],MATCH(Расходка[[#This Row],[№]],Поиск_расходки[Индекс7],0)),"")</f>
        <v xml:space="preserve">NC Колибри </v>
      </c>
      <c r="Y11" s="116" t="str">
        <f>IFERROR(INDEX(Расходка[Наименование расходного материала],MATCH(Расходка[[#This Row],[№]],Поиск_расходки[Индекс8],0)),"")</f>
        <v xml:space="preserve">NC Колибри </v>
      </c>
      <c r="Z11" s="116" t="str">
        <f>IFERROR(INDEX(Расходка[Наименование расходного материала],MATCH(Расходка[[#This Row],[№]],Поиск_расходки[Индекс9],0)),"")</f>
        <v xml:space="preserve">NC Колибри </v>
      </c>
      <c r="AA11" s="116" t="str">
        <f>IFERROR(INDEX(Расходка[Наименование расходного материала],MATCH(Расходка[[#This Row],[№]],Поиск_расходки[Индекс10],0)),"")</f>
        <v xml:space="preserve">NC Колибри </v>
      </c>
      <c r="AB11" s="116" t="str">
        <f>IFERROR(INDEX(Расходка[Наименование расходного материала],MATCH(Расходка[[#This Row],[№]],Поиск_расходки[Индекс11],0)),"")</f>
        <v xml:space="preserve">NC Колибри </v>
      </c>
      <c r="AC11" s="116" t="str">
        <f>IFERROR(INDEX(Расходка[Наименование расходного материала],MATCH(Расходка[[#This Row],[№]],Поиск_расходки[Индекс12],0)),"")</f>
        <v xml:space="preserve">NC Колибри </v>
      </c>
      <c r="AD11" s="116" t="str">
        <f>IFERROR(INDEX(Расходка[Наименование расходного материала],MATCH(Расходка[[#This Row],[№]],Поиск_расходки[Индекс13],0)),"")</f>
        <v xml:space="preserve">NC Колибри </v>
      </c>
      <c r="AF11" s="4" t="s">
        <v>5</v>
      </c>
      <c r="AG11" s="4" t="s">
        <v>415</v>
      </c>
      <c r="AI11" t="s">
        <v>4</v>
      </c>
      <c r="AM11" s="193">
        <v>323500</v>
      </c>
      <c r="AN11" s="2"/>
      <c r="AO11" t="s">
        <v>92</v>
      </c>
    </row>
    <row r="12" spans="1:42" x14ac:dyDescent="0.25">
      <c r="A12">
        <v>11</v>
      </c>
      <c r="B12" t="s">
        <v>308</v>
      </c>
      <c r="C12" s="1" t="s">
        <v>334</v>
      </c>
      <c r="E12" s="117">
        <f>IF(ISNUMBER(SEARCH('Карта учёта'!$B$13,Расходка[[#This Row],[Наименование расходного материала]])),MAX($E$1:E11)+1,0)</f>
        <v>0</v>
      </c>
      <c r="F12" s="117">
        <f>IF(ISNUMBER(SEARCH('Карта учёта'!$B$14,Расходка[[#This Row],[Наименование расходного материала]])),MAX($F$1:F11)+1,0)</f>
        <v>0</v>
      </c>
      <c r="G12" s="117">
        <f>IF(ISNUMBER(SEARCH('Карта учёта'!$B$15,Расходка[[#This Row],[Наименование расходного материала]])),MAX($G$1:G11)+1,0)</f>
        <v>0</v>
      </c>
      <c r="H12" s="117">
        <f>IF(ISNUMBER(SEARCH('Карта учёта'!$B$16,Расходка[[#This Row],[Наименование расходного материала]])),MAX($H$1:H11)+1,0)</f>
        <v>0</v>
      </c>
      <c r="I12" s="117">
        <f>IF(ISNUMBER(SEARCH('Карта учёта'!$B$17,Расходка[[#This Row],[Наименование расходного материала]])),MAX($I$1:I11)+1,0)</f>
        <v>0</v>
      </c>
      <c r="J12" s="117">
        <f>IF(ISNUMBER(SEARCH('Карта учёта'!$B$18,Расходка[[#This Row],[Наименование расходного материала]])),MAX($J$1:J11)+1,0)</f>
        <v>0</v>
      </c>
      <c r="K12" s="117">
        <f>IF(ISNUMBER(SEARCH('Карта учёта'!$B$19,Расходка[[#This Row],[Наименование расходного материала]])),MAX($K$1:K11)+1,0)</f>
        <v>11</v>
      </c>
      <c r="L12" s="117">
        <f>IF(ISNUMBER(SEARCH('Карта учёта'!$B$20,Расходка[[#This Row],[Наименование расходного материала]])),MAX($L$1:L11)+1,0)</f>
        <v>11</v>
      </c>
      <c r="M12" s="117">
        <f>IF(ISNUMBER(SEARCH('Карта учёта'!$B$21,Расходка[[#This Row],[Наименование расходного материала]])),MAX($M$1:M11)+1,0)</f>
        <v>11</v>
      </c>
      <c r="N12" s="117">
        <f>IF(ISNUMBER(SEARCH('Карта учёта'!$B$22,Расходка[[#This Row],[Наименование расходного материала]])),MAX($N$1:N11)+1,0)</f>
        <v>11</v>
      </c>
      <c r="O12" s="117">
        <f>IF(ISNUMBER(SEARCH('Карта учёта'!$B$23,Расходка[[#This Row],[Наименование расходного материала]])),MAX($O$1:O11)+1,0)</f>
        <v>11</v>
      </c>
      <c r="P12" s="117">
        <f>IF(ISNUMBER(SEARCH('Карта учёта'!$B$24,Расходка[[#This Row],[Наименование расходного материала]])),MAX($P$1:P11)+1,0)</f>
        <v>11</v>
      </c>
      <c r="Q12" s="117">
        <f>IF(ISNUMBER(SEARCH('Карта учёта'!$B$25,Расходка[[#This Row],[Наименование расходного материала]])),MAX($Q$1:Q11)+1,0)</f>
        <v>11</v>
      </c>
      <c r="R12" s="116" t="str">
        <f>IFERROR(INDEX(Расходка[Наименование расходного материала],MATCH(Расходка[[#This Row],[№]],Поиск_расходки[Индекс1],0)),"")</f>
        <v/>
      </c>
      <c r="S12" s="116" t="str">
        <f>IFERROR(INDEX(Расходка[Наименование расходного материала],MATCH(Расходка[[#This Row],[№]],Поиск_расходки[Индекс2],0)),"")</f>
        <v/>
      </c>
      <c r="T12" s="116" t="str">
        <f>IFERROR(INDEX(Расходка[Наименование расходного материала],MATCH(Расходка[[#This Row],[№]],Поиск_расходки[Индекс3],0)),"")</f>
        <v/>
      </c>
      <c r="U12" s="116" t="str">
        <f>IFERROR(INDEX(Расходка[Наименование расходного материала],MATCH(Расходка[[#This Row],[№]],Поиск_расходки[Индекс4],0)),"")</f>
        <v/>
      </c>
      <c r="V12" s="116" t="str">
        <f>IFERROR(INDEX(Расходка[Наименование расходного материала],MATCH(Расходка[[#This Row],[№]],Поиск_расходки[Индекс5],0)),"")</f>
        <v/>
      </c>
      <c r="W12" s="116" t="str">
        <f>IFERROR(INDEX(Расходка[Наименование расходного материала],MATCH(Расходка[[#This Row],[№]],Поиск_расходки[Индекс6],0)),"")</f>
        <v/>
      </c>
      <c r="X12" s="116" t="str">
        <f>IFERROR(INDEX(Расходка[Наименование расходного материала],MATCH(Расходка[[#This Row],[№]],Поиск_расходки[Индекс7],0)),"")</f>
        <v>Nitrex 260</v>
      </c>
      <c r="Y12" s="116" t="str">
        <f>IFERROR(INDEX(Расходка[Наименование расходного материала],MATCH(Расходка[[#This Row],[№]],Поиск_расходки[Индекс8],0)),"")</f>
        <v>Nitrex 260</v>
      </c>
      <c r="Z12" s="116" t="str">
        <f>IFERROR(INDEX(Расходка[Наименование расходного материала],MATCH(Расходка[[#This Row],[№]],Поиск_расходки[Индекс9],0)),"")</f>
        <v>Nitrex 260</v>
      </c>
      <c r="AA12" s="116" t="str">
        <f>IFERROR(INDEX(Расходка[Наименование расходного материала],MATCH(Расходка[[#This Row],[№]],Поиск_расходки[Индекс10],0)),"")</f>
        <v>Nitrex 260</v>
      </c>
      <c r="AB12" s="116" t="str">
        <f>IFERROR(INDEX(Расходка[Наименование расходного материала],MATCH(Расходка[[#This Row],[№]],Поиск_расходки[Индекс11],0)),"")</f>
        <v>Nitrex 260</v>
      </c>
      <c r="AC12" s="116" t="str">
        <f>IFERROR(INDEX(Расходка[Наименование расходного материала],MATCH(Расходка[[#This Row],[№]],Поиск_расходки[Индекс12],0)),"")</f>
        <v>Nitrex 260</v>
      </c>
      <c r="AD12" s="116" t="str">
        <f>IFERROR(INDEX(Расходка[Наименование расходного материала],MATCH(Расходка[[#This Row],[№]],Поиск_расходки[Индекс13],0)),"")</f>
        <v>Nitrex 260</v>
      </c>
      <c r="AF12" s="4" t="s">
        <v>5</v>
      </c>
      <c r="AG12" s="4" t="s">
        <v>416</v>
      </c>
      <c r="AI12" t="s">
        <v>3</v>
      </c>
      <c r="AM12" s="193">
        <v>323510</v>
      </c>
      <c r="AN12" s="2"/>
      <c r="AO12" t="s">
        <v>93</v>
      </c>
    </row>
    <row r="13" spans="1:42" x14ac:dyDescent="0.25">
      <c r="A13">
        <v>12</v>
      </c>
      <c r="B13" t="s">
        <v>308</v>
      </c>
      <c r="C13" t="s">
        <v>368</v>
      </c>
      <c r="D13" s="1"/>
      <c r="E13" s="117">
        <f>IF(ISNUMBER(SEARCH('Карта учёта'!$B$13,Расходка[[#This Row],[Наименование расходного материала]])),MAX($E$1:E12)+1,0)</f>
        <v>0</v>
      </c>
      <c r="F13" s="117">
        <f>IF(ISNUMBER(SEARCH('Карта учёта'!$B$14,Расходка[[#This Row],[Наименование расходного материала]])),MAX($F$1:F12)+1,0)</f>
        <v>0</v>
      </c>
      <c r="G13" s="117">
        <f>IF(ISNUMBER(SEARCH('Карта учёта'!$B$15,Расходка[[#This Row],[Наименование расходного материала]])),MAX($G$1:G12)+1,0)</f>
        <v>0</v>
      </c>
      <c r="H13" s="117">
        <f>IF(ISNUMBER(SEARCH('Карта учёта'!$B$16,Расходка[[#This Row],[Наименование расходного материала]])),MAX($H$1:H12)+1,0)</f>
        <v>0</v>
      </c>
      <c r="I13" s="117">
        <f>IF(ISNUMBER(SEARCH('Карта учёта'!$B$17,Расходка[[#This Row],[Наименование расходного материала]])),MAX($I$1:I12)+1,0)</f>
        <v>0</v>
      </c>
      <c r="J13" s="117">
        <f>IF(ISNUMBER(SEARCH('Карта учёта'!$B$18,Расходка[[#This Row],[Наименование расходного материала]])),MAX($J$1:J12)+1,0)</f>
        <v>0</v>
      </c>
      <c r="K13" s="117">
        <f>IF(ISNUMBER(SEARCH('Карта учёта'!$B$19,Расходка[[#This Row],[Наименование расходного материала]])),MAX($K$1:K12)+1,0)</f>
        <v>12</v>
      </c>
      <c r="L13" s="117">
        <f>IF(ISNUMBER(SEARCH('Карта учёта'!$B$20,Расходка[[#This Row],[Наименование расходного материала]])),MAX($L$1:L12)+1,0)</f>
        <v>12</v>
      </c>
      <c r="M13" s="117">
        <f>IF(ISNUMBER(SEARCH('Карта учёта'!$B$21,Расходка[[#This Row],[Наименование расходного материала]])),MAX($M$1:M12)+1,0)</f>
        <v>12</v>
      </c>
      <c r="N13" s="117">
        <f>IF(ISNUMBER(SEARCH('Карта учёта'!$B$22,Расходка[[#This Row],[Наименование расходного материала]])),MAX($N$1:N12)+1,0)</f>
        <v>12</v>
      </c>
      <c r="O13" s="117">
        <f>IF(ISNUMBER(SEARCH('Карта учёта'!$B$23,Расходка[[#This Row],[Наименование расходного материала]])),MAX($O$1:O12)+1,0)</f>
        <v>12</v>
      </c>
      <c r="P13" s="117">
        <f>IF(ISNUMBER(SEARCH('Карта учёта'!$B$24,Расходка[[#This Row],[Наименование расходного материала]])),MAX($P$1:P12)+1,0)</f>
        <v>12</v>
      </c>
      <c r="Q13" s="117">
        <f>IF(ISNUMBER(SEARCH('Карта учёта'!$B$25,Расходка[[#This Row],[Наименование расходного материала]])),MAX($Q$1:Q12)+1,0)</f>
        <v>12</v>
      </c>
      <c r="R13" s="116" t="str">
        <f>IFERROR(INDEX(Расходка[Наименование расходного материала],MATCH(Расходка[[#This Row],[№]],Поиск_расходки[Индекс1],0)),"")</f>
        <v/>
      </c>
      <c r="S13" s="116" t="str">
        <f>IFERROR(INDEX(Расходка[Наименование расходного материала],MATCH(Расходка[[#This Row],[№]],Поиск_расходки[Индекс2],0)),"")</f>
        <v/>
      </c>
      <c r="T13" s="116" t="str">
        <f>IFERROR(INDEX(Расходка[Наименование расходного материала],MATCH(Расходка[[#This Row],[№]],Поиск_расходки[Индекс3],0)),"")</f>
        <v/>
      </c>
      <c r="U13" s="116" t="str">
        <f>IFERROR(INDEX(Расходка[Наименование расходного материала],MATCH(Расходка[[#This Row],[№]],Поиск_расходки[Индекс4],0)),"")</f>
        <v/>
      </c>
      <c r="V13" s="116" t="str">
        <f>IFERROR(INDEX(Расходка[Наименование расходного материала],MATCH(Расходка[[#This Row],[№]],Поиск_расходки[Индекс5],0)),"")</f>
        <v/>
      </c>
      <c r="W13" s="116" t="str">
        <f>IFERROR(INDEX(Расходка[Наименование расходного материала],MATCH(Расходка[[#This Row],[№]],Поиск_расходки[Индекс6],0)),"")</f>
        <v/>
      </c>
      <c r="X13" s="116" t="str">
        <f>IFERROR(INDEX(Расходка[Наименование расходного материала],MATCH(Расходка[[#This Row],[№]],Поиск_расходки[Индекс7],0)),"")</f>
        <v>RadiFocus</v>
      </c>
      <c r="Y13" s="116" t="str">
        <f>IFERROR(INDEX(Расходка[Наименование расходного материала],MATCH(Расходка[[#This Row],[№]],Поиск_расходки[Индекс8],0)),"")</f>
        <v>RadiFocus</v>
      </c>
      <c r="Z13" s="116" t="str">
        <f>IFERROR(INDEX(Расходка[Наименование расходного материала],MATCH(Расходка[[#This Row],[№]],Поиск_расходки[Индекс9],0)),"")</f>
        <v>RadiFocus</v>
      </c>
      <c r="AA13" s="116" t="str">
        <f>IFERROR(INDEX(Расходка[Наименование расходного материала],MATCH(Расходка[[#This Row],[№]],Поиск_расходки[Индекс10],0)),"")</f>
        <v>RadiFocus</v>
      </c>
      <c r="AB13" s="116" t="str">
        <f>IFERROR(INDEX(Расходка[Наименование расходного материала],MATCH(Расходка[[#This Row],[№]],Поиск_расходки[Индекс11],0)),"")</f>
        <v>RadiFocus</v>
      </c>
      <c r="AC13" s="116" t="str">
        <f>IFERROR(INDEX(Расходка[Наименование расходного материала],MATCH(Расходка[[#This Row],[№]],Поиск_расходки[Индекс12],0)),"")</f>
        <v>RadiFocus</v>
      </c>
      <c r="AD13" s="116" t="str">
        <f>IFERROR(INDEX(Расходка[Наименование расходного материала],MATCH(Расходка[[#This Row],[№]],Поиск_расходки[Индекс13],0)),"")</f>
        <v>RadiFocus</v>
      </c>
      <c r="AF13" s="4" t="s">
        <v>5</v>
      </c>
      <c r="AG13" s="4" t="s">
        <v>417</v>
      </c>
      <c r="AI13" t="s">
        <v>6</v>
      </c>
      <c r="AN13" s="2"/>
    </row>
    <row r="14" spans="1:42" x14ac:dyDescent="0.25">
      <c r="A14">
        <v>13</v>
      </c>
      <c r="B14" t="s">
        <v>306</v>
      </c>
      <c r="C14" t="s">
        <v>333</v>
      </c>
      <c r="E14" s="117">
        <f>IF(ISNUMBER(SEARCH('Карта учёта'!$B$13,Расходка[[#This Row],[Наименование расходного материала]])),MAX($E$1:E13)+1,0)</f>
        <v>0</v>
      </c>
      <c r="F14" s="117">
        <f>IF(ISNUMBER(SEARCH('Карта учёта'!$B$14,Расходка[[#This Row],[Наименование расходного материала]])),MAX($F$1:F13)+1,0)</f>
        <v>0</v>
      </c>
      <c r="G14" s="117">
        <f>IF(ISNUMBER(SEARCH('Карта учёта'!$B$15,Расходка[[#This Row],[Наименование расходного материала]])),MAX($G$1:G13)+1,0)</f>
        <v>0</v>
      </c>
      <c r="H14" s="117">
        <f>IF(ISNUMBER(SEARCH('Карта учёта'!$B$16,Расходка[[#This Row],[Наименование расходного материала]])),MAX($H$1:H13)+1,0)</f>
        <v>0</v>
      </c>
      <c r="I14" s="117">
        <f>IF(ISNUMBER(SEARCH('Карта учёта'!$B$17,Расходка[[#This Row],[Наименование расходного материала]])),MAX($I$1:I13)+1,0)</f>
        <v>0</v>
      </c>
      <c r="J14" s="117">
        <f>IF(ISNUMBER(SEARCH('Карта учёта'!$B$18,Расходка[[#This Row],[Наименование расходного материала]])),MAX($J$1:J13)+1,0)</f>
        <v>0</v>
      </c>
      <c r="K14" s="117">
        <f>IF(ISNUMBER(SEARCH('Карта учёта'!$B$19,Расходка[[#This Row],[Наименование расходного материала]])),MAX($K$1:K13)+1,0)</f>
        <v>13</v>
      </c>
      <c r="L14" s="117">
        <f>IF(ISNUMBER(SEARCH('Карта учёта'!$B$20,Расходка[[#This Row],[Наименование расходного материала]])),MAX($L$1:L13)+1,0)</f>
        <v>13</v>
      </c>
      <c r="M14" s="117">
        <f>IF(ISNUMBER(SEARCH('Карта учёта'!$B$21,Расходка[[#This Row],[Наименование расходного материала]])),MAX($M$1:M13)+1,0)</f>
        <v>13</v>
      </c>
      <c r="N14" s="117">
        <f>IF(ISNUMBER(SEARCH('Карта учёта'!$B$22,Расходка[[#This Row],[Наименование расходного материала]])),MAX($N$1:N13)+1,0)</f>
        <v>13</v>
      </c>
      <c r="O14" s="117">
        <f>IF(ISNUMBER(SEARCH('Карта учёта'!$B$23,Расходка[[#This Row],[Наименование расходного материала]])),MAX($O$1:O13)+1,0)</f>
        <v>13</v>
      </c>
      <c r="P14" s="117">
        <f>IF(ISNUMBER(SEARCH('Карта учёта'!$B$24,Расходка[[#This Row],[Наименование расходного материала]])),MAX($P$1:P13)+1,0)</f>
        <v>13</v>
      </c>
      <c r="Q14" s="117">
        <f>IF(ISNUMBER(SEARCH('Карта учёта'!$B$25,Расходка[[#This Row],[Наименование расходного материала]])),MAX($Q$1:Q13)+1,0)</f>
        <v>13</v>
      </c>
      <c r="R14" s="116" t="str">
        <f>IFERROR(INDEX(Расходка[Наименование расходного материала],MATCH(Расходка[[#This Row],[№]],Поиск_расходки[Индекс1],0)),"")</f>
        <v/>
      </c>
      <c r="S14" s="116" t="str">
        <f>IFERROR(INDEX(Расходка[Наименование расходного материала],MATCH(Расходка[[#This Row],[№]],Поиск_расходки[Индекс2],0)),"")</f>
        <v/>
      </c>
      <c r="T14" s="116" t="str">
        <f>IFERROR(INDEX(Расходка[Наименование расходного материала],MATCH(Расходка[[#This Row],[№]],Поиск_расходки[Индекс3],0)),"")</f>
        <v/>
      </c>
      <c r="U14" s="116" t="str">
        <f>IFERROR(INDEX(Расходка[Наименование расходного материала],MATCH(Расходка[[#This Row],[№]],Поиск_расходки[Индекс4],0)),"")</f>
        <v/>
      </c>
      <c r="V14" s="116" t="str">
        <f>IFERROR(INDEX(Расходка[Наименование расходного материала],MATCH(Расходка[[#This Row],[№]],Поиск_расходки[Индекс5],0)),"")</f>
        <v/>
      </c>
      <c r="W14" s="116" t="str">
        <f>IFERROR(INDEX(Расходка[Наименование расходного материала],MATCH(Расходка[[#This Row],[№]],Поиск_расходки[Индекс6],0)),"")</f>
        <v/>
      </c>
      <c r="X14" s="116" t="str">
        <f>IFERROR(INDEX(Расходка[Наименование расходного материала],MATCH(Расходка[[#This Row],[№]],Поиск_расходки[Индекс7],0)),"")</f>
        <v>BasixCOMPAK</v>
      </c>
      <c r="Y14" s="116" t="str">
        <f>IFERROR(INDEX(Расходка[Наименование расходного материала],MATCH(Расходка[[#This Row],[№]],Поиск_расходки[Индекс8],0)),"")</f>
        <v>BasixCOMPAK</v>
      </c>
      <c r="Z14" s="116" t="str">
        <f>IFERROR(INDEX(Расходка[Наименование расходного материала],MATCH(Расходка[[#This Row],[№]],Поиск_расходки[Индекс9],0)),"")</f>
        <v>BasixCOMPAK</v>
      </c>
      <c r="AA14" s="116" t="str">
        <f>IFERROR(INDEX(Расходка[Наименование расходного материала],MATCH(Расходка[[#This Row],[№]],Поиск_расходки[Индекс10],0)),"")</f>
        <v>BasixCOMPAK</v>
      </c>
      <c r="AB14" s="116" t="str">
        <f>IFERROR(INDEX(Расходка[Наименование расходного материала],MATCH(Расходка[[#This Row],[№]],Поиск_расходки[Индекс11],0)),"")</f>
        <v>BasixCOMPAK</v>
      </c>
      <c r="AC14" s="116" t="str">
        <f>IFERROR(INDEX(Расходка[Наименование расходного материала],MATCH(Расходка[[#This Row],[№]],Поиск_расходки[Индекс12],0)),"")</f>
        <v>BasixCOMPAK</v>
      </c>
      <c r="AD14" s="116" t="str">
        <f>IFERROR(INDEX(Расходка[Наименование расходного материала],MATCH(Расходка[[#This Row],[№]],Поиск_расходки[Индекс13],0)),"")</f>
        <v>BasixCOMPAK</v>
      </c>
      <c r="AF14" s="4" t="s">
        <v>5</v>
      </c>
      <c r="AG14" s="4" t="s">
        <v>496</v>
      </c>
      <c r="AI14" t="s">
        <v>5</v>
      </c>
      <c r="AM14" s="193"/>
      <c r="AN14" s="2"/>
    </row>
    <row r="15" spans="1:42" x14ac:dyDescent="0.25">
      <c r="A15">
        <v>14</v>
      </c>
      <c r="B15" t="s">
        <v>306</v>
      </c>
      <c r="C15" t="s">
        <v>365</v>
      </c>
      <c r="E15" s="117">
        <f>IF(ISNUMBER(SEARCH('Карта учёта'!$B$13,Расходка[[#This Row],[Наименование расходного материала]])),MAX($E$1:E14)+1,0)</f>
        <v>0</v>
      </c>
      <c r="F15" s="117">
        <f>IF(ISNUMBER(SEARCH('Карта учёта'!$B$14,Расходка[[#This Row],[Наименование расходного материала]])),MAX($F$1:F14)+1,0)</f>
        <v>0</v>
      </c>
      <c r="G15" s="117">
        <f>IF(ISNUMBER(SEARCH('Карта учёта'!$B$15,Расходка[[#This Row],[Наименование расходного материала]])),MAX($G$1:G14)+1,0)</f>
        <v>0</v>
      </c>
      <c r="H15" s="117">
        <f>IF(ISNUMBER(SEARCH('Карта учёта'!$B$16,Расходка[[#This Row],[Наименование расходного материала]])),MAX($H$1:H14)+1,0)</f>
        <v>0</v>
      </c>
      <c r="I15" s="117">
        <f>IF(ISNUMBER(SEARCH('Карта учёта'!$B$17,Расходка[[#This Row],[Наименование расходного материала]])),MAX($I$1:I14)+1,0)</f>
        <v>0</v>
      </c>
      <c r="J15" s="117">
        <f>IF(ISNUMBER(SEARCH('Карта учёта'!$B$18,Расходка[[#This Row],[Наименование расходного материала]])),MAX($J$1:J14)+1,0)</f>
        <v>0</v>
      </c>
      <c r="K15" s="117">
        <f>IF(ISNUMBER(SEARCH('Карта учёта'!$B$19,Расходка[[#This Row],[Наименование расходного материала]])),MAX($K$1:K14)+1,0)</f>
        <v>14</v>
      </c>
      <c r="L15" s="117">
        <f>IF(ISNUMBER(SEARCH('Карта учёта'!$B$20,Расходка[[#This Row],[Наименование расходного материала]])),MAX($L$1:L14)+1,0)</f>
        <v>14</v>
      </c>
      <c r="M15" s="117">
        <f>IF(ISNUMBER(SEARCH('Карта учёта'!$B$21,Расходка[[#This Row],[Наименование расходного материала]])),MAX($M$1:M14)+1,0)</f>
        <v>14</v>
      </c>
      <c r="N15" s="117">
        <f>IF(ISNUMBER(SEARCH('Карта учёта'!$B$22,Расходка[[#This Row],[Наименование расходного материала]])),MAX($N$1:N14)+1,0)</f>
        <v>14</v>
      </c>
      <c r="O15" s="117">
        <f>IF(ISNUMBER(SEARCH('Карта учёта'!$B$23,Расходка[[#This Row],[Наименование расходного материала]])),MAX($O$1:O14)+1,0)</f>
        <v>14</v>
      </c>
      <c r="P15" s="117">
        <f>IF(ISNUMBER(SEARCH('Карта учёта'!$B$24,Расходка[[#This Row],[Наименование расходного материала]])),MAX($P$1:P14)+1,0)</f>
        <v>14</v>
      </c>
      <c r="Q15" s="117">
        <f>IF(ISNUMBER(SEARCH('Карта учёта'!$B$25,Расходка[[#This Row],[Наименование расходного материала]])),MAX($Q$1:Q14)+1,0)</f>
        <v>14</v>
      </c>
      <c r="R15" s="116" t="str">
        <f>IFERROR(INDEX(Расходка[Наименование расходного материала],MATCH(Расходка[[#This Row],[№]],Поиск_расходки[Индекс1],0)),"")</f>
        <v/>
      </c>
      <c r="S15" s="116" t="str">
        <f>IFERROR(INDEX(Расходка[Наименование расходного материала],MATCH(Расходка[[#This Row],[№]],Поиск_расходки[Индекс2],0)),"")</f>
        <v/>
      </c>
      <c r="T15" s="116" t="str">
        <f>IFERROR(INDEX(Расходка[Наименование расходного материала],MATCH(Расходка[[#This Row],[№]],Поиск_расходки[Индекс3],0)),"")</f>
        <v/>
      </c>
      <c r="U15" s="116" t="str">
        <f>IFERROR(INDEX(Расходка[Наименование расходного материала],MATCH(Расходка[[#This Row],[№]],Поиск_расходки[Индекс4],0)),"")</f>
        <v/>
      </c>
      <c r="V15" s="116" t="str">
        <f>IFERROR(INDEX(Расходка[Наименование расходного материала],MATCH(Расходка[[#This Row],[№]],Поиск_расходки[Индекс5],0)),"")</f>
        <v/>
      </c>
      <c r="W15" s="116" t="str">
        <f>IFERROR(INDEX(Расходка[Наименование расходного материала],MATCH(Расходка[[#This Row],[№]],Поиск_расходки[Индекс6],0)),"")</f>
        <v/>
      </c>
      <c r="X15" s="116" t="str">
        <f>IFERROR(INDEX(Расходка[Наименование расходного материала],MATCH(Расходка[[#This Row],[№]],Поиск_расходки[Индекс7],0)),"")</f>
        <v>BasixTOUCH</v>
      </c>
      <c r="Y15" s="116" t="str">
        <f>IFERROR(INDEX(Расходка[Наименование расходного материала],MATCH(Расходка[[#This Row],[№]],Поиск_расходки[Индекс8],0)),"")</f>
        <v>BasixTOUCH</v>
      </c>
      <c r="Z15" s="116" t="str">
        <f>IFERROR(INDEX(Расходка[Наименование расходного материала],MATCH(Расходка[[#This Row],[№]],Поиск_расходки[Индекс9],0)),"")</f>
        <v>BasixTOUCH</v>
      </c>
      <c r="AA15" s="116" t="str">
        <f>IFERROR(INDEX(Расходка[Наименование расходного материала],MATCH(Расходка[[#This Row],[№]],Поиск_расходки[Индекс10],0)),"")</f>
        <v>BasixTOUCH</v>
      </c>
      <c r="AB15" s="116" t="str">
        <f>IFERROR(INDEX(Расходка[Наименование расходного материала],MATCH(Расходка[[#This Row],[№]],Поиск_расходки[Индекс11],0)),"")</f>
        <v>BasixTOUCH</v>
      </c>
      <c r="AC15" s="116" t="str">
        <f>IFERROR(INDEX(Расходка[Наименование расходного материала],MATCH(Расходка[[#This Row],[№]],Поиск_расходки[Индекс12],0)),"")</f>
        <v>BasixTOUCH</v>
      </c>
      <c r="AD15" s="116" t="str">
        <f>IFERROR(INDEX(Расходка[Наименование расходного материала],MATCH(Расходка[[#This Row],[№]],Поиск_расходки[Индекс13],0)),"")</f>
        <v>BasixTOUCH</v>
      </c>
      <c r="AF15" s="4" t="s">
        <v>5</v>
      </c>
      <c r="AG15" s="4" t="s">
        <v>418</v>
      </c>
      <c r="AI15" t="s">
        <v>94</v>
      </c>
    </row>
    <row r="16" spans="1:42" x14ac:dyDescent="0.25">
      <c r="A16">
        <v>15</v>
      </c>
      <c r="B16" t="s">
        <v>306</v>
      </c>
      <c r="C16" t="s">
        <v>355</v>
      </c>
      <c r="E16" s="117">
        <f>IF(ISNUMBER(SEARCH('Карта учёта'!$B$13,Расходка[[#This Row],[Наименование расходного материала]])),MAX($E$1:E15)+1,0)</f>
        <v>0</v>
      </c>
      <c r="F16" s="117">
        <f>IF(ISNUMBER(SEARCH('Карта учёта'!$B$14,Расходка[[#This Row],[Наименование расходного материала]])),MAX($F$1:F15)+1,0)</f>
        <v>0</v>
      </c>
      <c r="G16" s="117">
        <f>IF(ISNUMBER(SEARCH('Карта учёта'!$B$15,Расходка[[#This Row],[Наименование расходного материала]])),MAX($G$1:G15)+1,0)</f>
        <v>0</v>
      </c>
      <c r="H16" s="117">
        <f>IF(ISNUMBER(SEARCH('Карта учёта'!$B$16,Расходка[[#This Row],[Наименование расходного материала]])),MAX($H$1:H15)+1,0)</f>
        <v>0</v>
      </c>
      <c r="I16" s="117">
        <f>IF(ISNUMBER(SEARCH('Карта учёта'!$B$17,Расходка[[#This Row],[Наименование расходного материала]])),MAX($I$1:I15)+1,0)</f>
        <v>0</v>
      </c>
      <c r="J16" s="117">
        <f>IF(ISNUMBER(SEARCH('Карта учёта'!$B$18,Расходка[[#This Row],[Наименование расходного материала]])),MAX($J$1:J15)+1,0)</f>
        <v>0</v>
      </c>
      <c r="K16" s="117">
        <f>IF(ISNUMBER(SEARCH('Карта учёта'!$B$19,Расходка[[#This Row],[Наименование расходного материала]])),MAX($K$1:K15)+1,0)</f>
        <v>15</v>
      </c>
      <c r="L16" s="117">
        <f>IF(ISNUMBER(SEARCH('Карта учёта'!$B$20,Расходка[[#This Row],[Наименование расходного материала]])),MAX($L$1:L15)+1,0)</f>
        <v>15</v>
      </c>
      <c r="M16" s="117">
        <f>IF(ISNUMBER(SEARCH('Карта учёта'!$B$21,Расходка[[#This Row],[Наименование расходного материала]])),MAX($M$1:M15)+1,0)</f>
        <v>15</v>
      </c>
      <c r="N16" s="117">
        <f>IF(ISNUMBER(SEARCH('Карта учёта'!$B$22,Расходка[[#This Row],[Наименование расходного материала]])),MAX($N$1:N15)+1,0)</f>
        <v>15</v>
      </c>
      <c r="O16" s="117">
        <f>IF(ISNUMBER(SEARCH('Карта учёта'!$B$23,Расходка[[#This Row],[Наименование расходного материала]])),MAX($O$1:O15)+1,0)</f>
        <v>15</v>
      </c>
      <c r="P16" s="117">
        <f>IF(ISNUMBER(SEARCH('Карта учёта'!$B$24,Расходка[[#This Row],[Наименование расходного материала]])),MAX($P$1:P15)+1,0)</f>
        <v>15</v>
      </c>
      <c r="Q16" s="117">
        <f>IF(ISNUMBER(SEARCH('Карта учёта'!$B$25,Расходка[[#This Row],[Наименование расходного материала]])),MAX($Q$1:Q15)+1,0)</f>
        <v>15</v>
      </c>
      <c r="R16" s="116" t="str">
        <f>IFERROR(INDEX(Расходка[Наименование расходного материала],MATCH(Расходка[[#This Row],[№]],Поиск_расходки[Индекс1],0)),"")</f>
        <v/>
      </c>
      <c r="S16" s="116" t="str">
        <f>IFERROR(INDEX(Расходка[Наименование расходного материала],MATCH(Расходка[[#This Row],[№]],Поиск_расходки[Индекс2],0)),"")</f>
        <v/>
      </c>
      <c r="T16" s="116" t="str">
        <f>IFERROR(INDEX(Расходка[Наименование расходного материала],MATCH(Расходка[[#This Row],[№]],Поиск_расходки[Индекс3],0)),"")</f>
        <v/>
      </c>
      <c r="U16" s="116" t="str">
        <f>IFERROR(INDEX(Расходка[Наименование расходного материала],MATCH(Расходка[[#This Row],[№]],Поиск_расходки[Индекс4],0)),"")</f>
        <v/>
      </c>
      <c r="V16" s="116" t="str">
        <f>IFERROR(INDEX(Расходка[Наименование расходного материала],MATCH(Расходка[[#This Row],[№]],Поиск_расходки[Индекс5],0)),"")</f>
        <v/>
      </c>
      <c r="W16" s="116" t="str">
        <f>IFERROR(INDEX(Расходка[Наименование расходного материала],MATCH(Расходка[[#This Row],[№]],Поиск_расходки[Индекс6],0)),"")</f>
        <v/>
      </c>
      <c r="X16" s="116" t="str">
        <f>IFERROR(INDEX(Расходка[Наименование расходного материала],MATCH(Расходка[[#This Row],[№]],Поиск_расходки[Индекс7],0)),"")</f>
        <v>Dolphin</v>
      </c>
      <c r="Y16" s="116" t="str">
        <f>IFERROR(INDEX(Расходка[Наименование расходного материала],MATCH(Расходка[[#This Row],[№]],Поиск_расходки[Индекс8],0)),"")</f>
        <v>Dolphin</v>
      </c>
      <c r="Z16" s="116" t="str">
        <f>IFERROR(INDEX(Расходка[Наименование расходного материала],MATCH(Расходка[[#This Row],[№]],Поиск_расходки[Индекс9],0)),"")</f>
        <v>Dolphin</v>
      </c>
      <c r="AA16" s="116" t="str">
        <f>IFERROR(INDEX(Расходка[Наименование расходного материала],MATCH(Расходка[[#This Row],[№]],Поиск_расходки[Индекс10],0)),"")</f>
        <v>Dolphin</v>
      </c>
      <c r="AB16" s="116" t="str">
        <f>IFERROR(INDEX(Расходка[Наименование расходного материала],MATCH(Расходка[[#This Row],[№]],Поиск_расходки[Индекс11],0)),"")</f>
        <v>Dolphin</v>
      </c>
      <c r="AC16" s="116" t="str">
        <f>IFERROR(INDEX(Расходка[Наименование расходного материала],MATCH(Расходка[[#This Row],[№]],Поиск_расходки[Индекс12],0)),"")</f>
        <v>Dolphin</v>
      </c>
      <c r="AD16" s="116" t="str">
        <f>IFERROR(INDEX(Расходка[Наименование расходного материала],MATCH(Расходка[[#This Row],[№]],Поиск_расходки[Индекс13],0)),"")</f>
        <v>Dolphin</v>
      </c>
      <c r="AF16" s="4" t="s">
        <v>5</v>
      </c>
      <c r="AG16" s="4" t="s">
        <v>419</v>
      </c>
      <c r="AI16" t="s">
        <v>306</v>
      </c>
    </row>
    <row r="17" spans="1:35" x14ac:dyDescent="0.25">
      <c r="A17">
        <v>16</v>
      </c>
      <c r="B17" t="s">
        <v>306</v>
      </c>
      <c r="C17" t="s">
        <v>379</v>
      </c>
      <c r="E17" s="117">
        <f>IF(ISNUMBER(SEARCH('Карта учёта'!$B$13,Расходка[[#This Row],[Наименование расходного материала]])),MAX($E$1:E16)+1,0)</f>
        <v>0</v>
      </c>
      <c r="F17" s="117">
        <f>IF(ISNUMBER(SEARCH('Карта учёта'!$B$14,Расходка[[#This Row],[Наименование расходного материала]])),MAX($F$1:F16)+1,0)</f>
        <v>0</v>
      </c>
      <c r="G17" s="117">
        <f>IF(ISNUMBER(SEARCH('Карта учёта'!$B$15,Расходка[[#This Row],[Наименование расходного материала]])),MAX($G$1:G16)+1,0)</f>
        <v>0</v>
      </c>
      <c r="H17" s="117">
        <f>IF(ISNUMBER(SEARCH('Карта учёта'!$B$16,Расходка[[#This Row],[Наименование расходного материала]])),MAX($H$1:H16)+1,0)</f>
        <v>0</v>
      </c>
      <c r="I17" s="117">
        <f>IF(ISNUMBER(SEARCH('Карта учёта'!$B$17,Расходка[[#This Row],[Наименование расходного материала]])),MAX($I$1:I16)+1,0)</f>
        <v>0</v>
      </c>
      <c r="J17" s="117">
        <f>IF(ISNUMBER(SEARCH('Карта учёта'!$B$18,Расходка[[#This Row],[Наименование расходного материала]])),MAX($J$1:J16)+1,0)</f>
        <v>0</v>
      </c>
      <c r="K17" s="117">
        <f>IF(ISNUMBER(SEARCH('Карта учёта'!$B$19,Расходка[[#This Row],[Наименование расходного материала]])),MAX($K$1:K16)+1,0)</f>
        <v>16</v>
      </c>
      <c r="L17" s="117">
        <f>IF(ISNUMBER(SEARCH('Карта учёта'!$B$20,Расходка[[#This Row],[Наименование расходного материала]])),MAX($L$1:L16)+1,0)</f>
        <v>16</v>
      </c>
      <c r="M17" s="117">
        <f>IF(ISNUMBER(SEARCH('Карта учёта'!$B$21,Расходка[[#This Row],[Наименование расходного материала]])),MAX($M$1:M16)+1,0)</f>
        <v>16</v>
      </c>
      <c r="N17" s="117">
        <f>IF(ISNUMBER(SEARCH('Карта учёта'!$B$22,Расходка[[#This Row],[Наименование расходного материала]])),MAX($N$1:N16)+1,0)</f>
        <v>16</v>
      </c>
      <c r="O17" s="117">
        <f>IF(ISNUMBER(SEARCH('Карта учёта'!$B$23,Расходка[[#This Row],[Наименование расходного материала]])),MAX($O$1:O16)+1,0)</f>
        <v>16</v>
      </c>
      <c r="P17" s="117">
        <f>IF(ISNUMBER(SEARCH('Карта учёта'!$B$24,Расходка[[#This Row],[Наименование расходного материала]])),MAX($P$1:P16)+1,0)</f>
        <v>16</v>
      </c>
      <c r="Q17" s="117">
        <f>IF(ISNUMBER(SEARCH('Карта учёта'!$B$25,Расходка[[#This Row],[Наименование расходного материала]])),MAX($Q$1:Q16)+1,0)</f>
        <v>16</v>
      </c>
      <c r="R17" s="116" t="str">
        <f>IFERROR(INDEX(Расходка[Наименование расходного материала],MATCH(Расходка[[#This Row],[№]],Поиск_расходки[Индекс1],0)),"")</f>
        <v/>
      </c>
      <c r="S17" s="116" t="str">
        <f>IFERROR(INDEX(Расходка[Наименование расходного материала],MATCH(Расходка[[#This Row],[№]],Поиск_расходки[Индекс2],0)),"")</f>
        <v/>
      </c>
      <c r="T17" s="116" t="str">
        <f>IFERROR(INDEX(Расходка[Наименование расходного материала],MATCH(Расходка[[#This Row],[№]],Поиск_расходки[Индекс3],0)),"")</f>
        <v/>
      </c>
      <c r="U17" s="116" t="str">
        <f>IFERROR(INDEX(Расходка[Наименование расходного материала],MATCH(Расходка[[#This Row],[№]],Поиск_расходки[Индекс4],0)),"")</f>
        <v/>
      </c>
      <c r="V17" s="116" t="str">
        <f>IFERROR(INDEX(Расходка[Наименование расходного материала],MATCH(Расходка[[#This Row],[№]],Поиск_расходки[Индекс5],0)),"")</f>
        <v/>
      </c>
      <c r="W17" s="116" t="str">
        <f>IFERROR(INDEX(Расходка[Наименование расходного материала],MATCH(Расходка[[#This Row],[№]],Поиск_расходки[Индекс6],0)),"")</f>
        <v/>
      </c>
      <c r="X17" s="116" t="str">
        <f>IFERROR(INDEX(Расходка[Наименование расходного материала],MATCH(Расходка[[#This Row],[№]],Поиск_расходки[Индекс7],0)),"")</f>
        <v>Lepu Medical</v>
      </c>
      <c r="Y17" s="116" t="str">
        <f>IFERROR(INDEX(Расходка[Наименование расходного материала],MATCH(Расходка[[#This Row],[№]],Поиск_расходки[Индекс8],0)),"")</f>
        <v>Lepu Medical</v>
      </c>
      <c r="Z17" s="116" t="str">
        <f>IFERROR(INDEX(Расходка[Наименование расходного материала],MATCH(Расходка[[#This Row],[№]],Поиск_расходки[Индекс9],0)),"")</f>
        <v>Lepu Medical</v>
      </c>
      <c r="AA17" s="116" t="str">
        <f>IFERROR(INDEX(Расходка[Наименование расходного материала],MATCH(Расходка[[#This Row],[№]],Поиск_расходки[Индекс10],0)),"")</f>
        <v>Lepu Medical</v>
      </c>
      <c r="AB17" s="116" t="str">
        <f>IFERROR(INDEX(Расходка[Наименование расходного материала],MATCH(Расходка[[#This Row],[№]],Поиск_расходки[Индекс11],0)),"")</f>
        <v>Lepu Medical</v>
      </c>
      <c r="AC17" s="116" t="str">
        <f>IFERROR(INDEX(Расходка[Наименование расходного материала],MATCH(Расходка[[#This Row],[№]],Поиск_расходки[Индекс12],0)),"")</f>
        <v>Lepu Medical</v>
      </c>
      <c r="AD17" s="116" t="str">
        <f>IFERROR(INDEX(Расходка[Наименование расходного материала],MATCH(Расходка[[#This Row],[№]],Поиск_расходки[Индекс13],0)),"")</f>
        <v>Lepu Medical</v>
      </c>
      <c r="AF17" s="4" t="s">
        <v>5</v>
      </c>
      <c r="AG17" s="4" t="s">
        <v>420</v>
      </c>
      <c r="AI17" t="s">
        <v>206</v>
      </c>
    </row>
    <row r="18" spans="1:35" x14ac:dyDescent="0.25">
      <c r="A18">
        <v>17</v>
      </c>
      <c r="B18" t="s">
        <v>306</v>
      </c>
      <c r="C18" t="s">
        <v>370</v>
      </c>
      <c r="D18" s="1"/>
      <c r="E18" s="117">
        <f>IF(ISNUMBER(SEARCH('Карта учёта'!$B$13,Расходка[[#This Row],[Наименование расходного материала]])),MAX($E$1:E17)+1,0)</f>
        <v>0</v>
      </c>
      <c r="F18" s="117">
        <f>IF(ISNUMBER(SEARCH('Карта учёта'!$B$14,Расходка[[#This Row],[Наименование расходного материала]])),MAX($F$1:F17)+1,0)</f>
        <v>0</v>
      </c>
      <c r="G18" s="117">
        <f>IF(ISNUMBER(SEARCH('Карта учёта'!$B$15,Расходка[[#This Row],[Наименование расходного материала]])),MAX($G$1:G17)+1,0)</f>
        <v>0</v>
      </c>
      <c r="H18" s="117">
        <f>IF(ISNUMBER(SEARCH('Карта учёта'!$B$16,Расходка[[#This Row],[Наименование расходного материала]])),MAX($H$1:H17)+1,0)</f>
        <v>0</v>
      </c>
      <c r="I18" s="117">
        <f>IF(ISNUMBER(SEARCH('Карта учёта'!$B$17,Расходка[[#This Row],[Наименование расходного материала]])),MAX($I$1:I17)+1,0)</f>
        <v>0</v>
      </c>
      <c r="J18" s="117">
        <f>IF(ISNUMBER(SEARCH('Карта учёта'!$B$18,Расходка[[#This Row],[Наименование расходного материала]])),MAX($J$1:J17)+1,0)</f>
        <v>0</v>
      </c>
      <c r="K18" s="117">
        <f>IF(ISNUMBER(SEARCH('Карта учёта'!$B$19,Расходка[[#This Row],[Наименование расходного материала]])),MAX($K$1:K17)+1,0)</f>
        <v>17</v>
      </c>
      <c r="L18" s="117">
        <f>IF(ISNUMBER(SEARCH('Карта учёта'!$B$20,Расходка[[#This Row],[Наименование расходного материала]])),MAX($L$1:L17)+1,0)</f>
        <v>17</v>
      </c>
      <c r="M18" s="117">
        <f>IF(ISNUMBER(SEARCH('Карта учёта'!$B$21,Расходка[[#This Row],[Наименование расходного материала]])),MAX($M$1:M17)+1,0)</f>
        <v>17</v>
      </c>
      <c r="N18" s="117">
        <f>IF(ISNUMBER(SEARCH('Карта учёта'!$B$22,Расходка[[#This Row],[Наименование расходного материала]])),MAX($N$1:N17)+1,0)</f>
        <v>17</v>
      </c>
      <c r="O18" s="117">
        <f>IF(ISNUMBER(SEARCH('Карта учёта'!$B$23,Расходка[[#This Row],[Наименование расходного материала]])),MAX($O$1:O17)+1,0)</f>
        <v>17</v>
      </c>
      <c r="P18" s="117">
        <f>IF(ISNUMBER(SEARCH('Карта учёта'!$B$24,Расходка[[#This Row],[Наименование расходного материала]])),MAX($P$1:P17)+1,0)</f>
        <v>17</v>
      </c>
      <c r="Q18" s="117">
        <f>IF(ISNUMBER(SEARCH('Карта учёта'!$B$25,Расходка[[#This Row],[Наименование расходного материала]])),MAX($Q$1:Q17)+1,0)</f>
        <v>17</v>
      </c>
      <c r="R18" s="116" t="str">
        <f>IFERROR(INDEX(Расходка[Наименование расходного материала],MATCH(Расходка[[#This Row],[№]],Поиск_расходки[Индекс1],0)),"")</f>
        <v/>
      </c>
      <c r="S18" s="116" t="str">
        <f>IFERROR(INDEX(Расходка[Наименование расходного материала],MATCH(Расходка[[#This Row],[№]],Поиск_расходки[Индекс2],0)),"")</f>
        <v/>
      </c>
      <c r="T18" s="116" t="str">
        <f>IFERROR(INDEX(Расходка[Наименование расходного материала],MATCH(Расходка[[#This Row],[№]],Поиск_расходки[Индекс3],0)),"")</f>
        <v/>
      </c>
      <c r="U18" s="116" t="str">
        <f>IFERROR(INDEX(Расходка[Наименование расходного материала],MATCH(Расходка[[#This Row],[№]],Поиск_расходки[Индекс4],0)),"")</f>
        <v/>
      </c>
      <c r="V18" s="116" t="str">
        <f>IFERROR(INDEX(Расходка[Наименование расходного материала],MATCH(Расходка[[#This Row],[№]],Поиск_расходки[Индекс5],0)),"")</f>
        <v/>
      </c>
      <c r="W18" s="116" t="str">
        <f>IFERROR(INDEX(Расходка[Наименование расходного материала],MATCH(Расходка[[#This Row],[№]],Поиск_расходки[Индекс6],0)),"")</f>
        <v/>
      </c>
      <c r="X18" s="116" t="str">
        <f>IFERROR(INDEX(Расходка[Наименование расходного материала],MATCH(Расходка[[#This Row],[№]],Поиск_расходки[Индекс7],0)),"")</f>
        <v>Perouse Medical FLAMINGO</v>
      </c>
      <c r="Y18" s="116" t="str">
        <f>IFERROR(INDEX(Расходка[Наименование расходного материала],MATCH(Расходка[[#This Row],[№]],Поиск_расходки[Индекс8],0)),"")</f>
        <v>Perouse Medical FLAMINGO</v>
      </c>
      <c r="Z18" s="116" t="str">
        <f>IFERROR(INDEX(Расходка[Наименование расходного материала],MATCH(Расходка[[#This Row],[№]],Поиск_расходки[Индекс9],0)),"")</f>
        <v>Perouse Medical FLAMINGO</v>
      </c>
      <c r="AA18" s="116" t="str">
        <f>IFERROR(INDEX(Расходка[Наименование расходного материала],MATCH(Расходка[[#This Row],[№]],Поиск_расходки[Индекс10],0)),"")</f>
        <v>Perouse Medical FLAMINGO</v>
      </c>
      <c r="AB18" s="116" t="str">
        <f>IFERROR(INDEX(Расходка[Наименование расходного материала],MATCH(Расходка[[#This Row],[№]],Поиск_расходки[Индекс11],0)),"")</f>
        <v>Perouse Medical FLAMINGO</v>
      </c>
      <c r="AC18" s="116" t="str">
        <f>IFERROR(INDEX(Расходка[Наименование расходного материала],MATCH(Расходка[[#This Row],[№]],Поиск_расходки[Индекс12],0)),"")</f>
        <v>Perouse Medical FLAMINGO</v>
      </c>
      <c r="AD18" s="116" t="str">
        <f>IFERROR(INDEX(Расходка[Наименование расходного материала],MATCH(Расходка[[#This Row],[№]],Поиск_расходки[Индекс13],0)),"")</f>
        <v>Perouse Medical FLAMINGO</v>
      </c>
      <c r="AF18" s="4" t="s">
        <v>5</v>
      </c>
      <c r="AG18" s="4" t="s">
        <v>421</v>
      </c>
      <c r="AI18" t="s">
        <v>95</v>
      </c>
    </row>
    <row r="19" spans="1:35" x14ac:dyDescent="0.25">
      <c r="A19">
        <v>18</v>
      </c>
      <c r="B19" t="s">
        <v>306</v>
      </c>
      <c r="C19" t="s">
        <v>509</v>
      </c>
      <c r="E19" s="117">
        <f>IF(ISNUMBER(SEARCH('Карта учёта'!$B$13,Расходка[[#This Row],[Наименование расходного материала]])),MAX($E$1:E18)+1,0)</f>
        <v>0</v>
      </c>
      <c r="F19" s="117">
        <f>IF(ISNUMBER(SEARCH('Карта учёта'!$B$14,Расходка[[#This Row],[Наименование расходного материала]])),MAX($F$1:F18)+1,0)</f>
        <v>0</v>
      </c>
      <c r="G19" s="117">
        <f>IF(ISNUMBER(SEARCH('Карта учёта'!$B$15,Расходка[[#This Row],[Наименование расходного материала]])),MAX($G$1:G18)+1,0)</f>
        <v>0</v>
      </c>
      <c r="H19" s="117">
        <f>IF(ISNUMBER(SEARCH('Карта учёта'!$B$16,Расходка[[#This Row],[Наименование расходного материала]])),MAX($H$1:H18)+1,0)</f>
        <v>0</v>
      </c>
      <c r="I19" s="117">
        <f>IF(ISNUMBER(SEARCH('Карта учёта'!$B$17,Расходка[[#This Row],[Наименование расходного материала]])),MAX($I$1:I18)+1,0)</f>
        <v>0</v>
      </c>
      <c r="J19" s="117">
        <f>IF(ISNUMBER(SEARCH('Карта учёта'!$B$18,Расходка[[#This Row],[Наименование расходного материала]])),MAX($J$1:J18)+1,0)</f>
        <v>0</v>
      </c>
      <c r="K19" s="117">
        <f>IF(ISNUMBER(SEARCH('Карта учёта'!$B$19,Расходка[[#This Row],[Наименование расходного материала]])),MAX($K$1:K18)+1,0)</f>
        <v>18</v>
      </c>
      <c r="L19" s="117">
        <f>IF(ISNUMBER(SEARCH('Карта учёта'!$B$20,Расходка[[#This Row],[Наименование расходного материала]])),MAX($L$1:L18)+1,0)</f>
        <v>18</v>
      </c>
      <c r="M19" s="117">
        <f>IF(ISNUMBER(SEARCH('Карта учёта'!$B$21,Расходка[[#This Row],[Наименование расходного материала]])),MAX($M$1:M18)+1,0)</f>
        <v>18</v>
      </c>
      <c r="N19" s="117">
        <f>IF(ISNUMBER(SEARCH('Карта учёта'!$B$22,Расходка[[#This Row],[Наименование расходного материала]])),MAX($N$1:N18)+1,0)</f>
        <v>18</v>
      </c>
      <c r="O19" s="117">
        <f>IF(ISNUMBER(SEARCH('Карта учёта'!$B$23,Расходка[[#This Row],[Наименование расходного материала]])),MAX($O$1:O18)+1,0)</f>
        <v>18</v>
      </c>
      <c r="P19" s="117">
        <f>IF(ISNUMBER(SEARCH('Карта учёта'!$B$24,Расходка[[#This Row],[Наименование расходного материала]])),MAX($P$1:P18)+1,0)</f>
        <v>18</v>
      </c>
      <c r="Q19" s="117">
        <f>IF(ISNUMBER(SEARCH('Карта учёта'!$B$25,Расходка[[#This Row],[Наименование расходного материала]])),MAX($Q$1:Q18)+1,0)</f>
        <v>18</v>
      </c>
      <c r="R19" s="116" t="str">
        <f>IFERROR(INDEX(Расходка[Наименование расходного материала],MATCH(Расходка[[#This Row],[№]],Поиск_расходки[Индекс1],0)),"")</f>
        <v/>
      </c>
      <c r="S19" s="116" t="str">
        <f>IFERROR(INDEX(Расходка[Наименование расходного материала],MATCH(Расходка[[#This Row],[№]],Поиск_расходки[Индекс2],0)),"")</f>
        <v/>
      </c>
      <c r="T19" s="116" t="str">
        <f>IFERROR(INDEX(Расходка[Наименование расходного материала],MATCH(Расходка[[#This Row],[№]],Поиск_расходки[Индекс3],0)),"")</f>
        <v/>
      </c>
      <c r="U19" s="116" t="str">
        <f>IFERROR(INDEX(Расходка[Наименование расходного материала],MATCH(Расходка[[#This Row],[№]],Поиск_расходки[Индекс4],0)),"")</f>
        <v/>
      </c>
      <c r="V19" s="116" t="str">
        <f>IFERROR(INDEX(Расходка[Наименование расходного материала],MATCH(Расходка[[#This Row],[№]],Поиск_расходки[Индекс5],0)),"")</f>
        <v/>
      </c>
      <c r="W19" s="116" t="str">
        <f>IFERROR(INDEX(Расходка[Наименование расходного материала],MATCH(Расходка[[#This Row],[№]],Поиск_расходки[Индекс6],0)),"")</f>
        <v/>
      </c>
      <c r="X19" s="116" t="str">
        <f>IFERROR(INDEX(Расходка[Наименование расходного материала],MATCH(Расходка[[#This Row],[№]],Поиск_расходки[Индекс7],0)),"")</f>
        <v>Demax</v>
      </c>
      <c r="Y19" s="116" t="str">
        <f>IFERROR(INDEX(Расходка[Наименование расходного материала],MATCH(Расходка[[#This Row],[№]],Поиск_расходки[Индекс8],0)),"")</f>
        <v>Demax</v>
      </c>
      <c r="Z19" s="116" t="str">
        <f>IFERROR(INDEX(Расходка[Наименование расходного материала],MATCH(Расходка[[#This Row],[№]],Поиск_расходки[Индекс9],0)),"")</f>
        <v>Demax</v>
      </c>
      <c r="AA19" s="116" t="str">
        <f>IFERROR(INDEX(Расходка[Наименование расходного материала],MATCH(Расходка[[#This Row],[№]],Поиск_расходки[Индекс10],0)),"")</f>
        <v>Demax</v>
      </c>
      <c r="AB19" s="116" t="str">
        <f>IFERROR(INDEX(Расходка[Наименование расходного материала],MATCH(Расходка[[#This Row],[№]],Поиск_расходки[Индекс11],0)),"")</f>
        <v>Demax</v>
      </c>
      <c r="AC19" s="116" t="str">
        <f>IFERROR(INDEX(Расходка[Наименование расходного материала],MATCH(Расходка[[#This Row],[№]],Поиск_расходки[Индекс12],0)),"")</f>
        <v>Demax</v>
      </c>
      <c r="AD19" s="116" t="str">
        <f>IFERROR(INDEX(Расходка[Наименование расходного материала],MATCH(Расходка[[#This Row],[№]],Поиск_расходки[Индекс13],0)),"")</f>
        <v>Demax</v>
      </c>
      <c r="AF19" s="4" t="s">
        <v>5</v>
      </c>
      <c r="AG19" s="4" t="s">
        <v>422</v>
      </c>
      <c r="AI19" t="s">
        <v>301</v>
      </c>
    </row>
    <row r="20" spans="1:35" x14ac:dyDescent="0.25">
      <c r="A20">
        <v>19</v>
      </c>
      <c r="B20" t="s">
        <v>306</v>
      </c>
      <c r="C20" t="s">
        <v>513</v>
      </c>
      <c r="E20" s="117">
        <f>IF(ISNUMBER(SEARCH('Карта учёта'!$B$13,Расходка[[#This Row],[Наименование расходного материала]])),MAX($E$1:E19)+1,0)</f>
        <v>1</v>
      </c>
      <c r="F20" s="117">
        <f>IF(ISNUMBER(SEARCH('Карта учёта'!$B$14,Расходка[[#This Row],[Наименование расходного материала]])),MAX($F$1:F19)+1,0)</f>
        <v>0</v>
      </c>
      <c r="G20" s="117">
        <f>IF(ISNUMBER(SEARCH('Карта учёта'!$B$15,Расходка[[#This Row],[Наименование расходного материала]])),MAX($G$1:G19)+1,0)</f>
        <v>0</v>
      </c>
      <c r="H20" s="117">
        <f>IF(ISNUMBER(SEARCH('Карта учёта'!$B$16,Расходка[[#This Row],[Наименование расходного материала]])),MAX($H$1:H19)+1,0)</f>
        <v>0</v>
      </c>
      <c r="I20" s="117">
        <f>IF(ISNUMBER(SEARCH('Карта учёта'!$B$17,Расходка[[#This Row],[Наименование расходного материала]])),MAX($I$1:I19)+1,0)</f>
        <v>0</v>
      </c>
      <c r="J20" s="117">
        <f>IF(ISNUMBER(SEARCH('Карта учёта'!$B$18,Расходка[[#This Row],[Наименование расходного материала]])),MAX($J$1:J19)+1,0)</f>
        <v>0</v>
      </c>
      <c r="K20" s="117">
        <f>IF(ISNUMBER(SEARCH('Карта учёта'!$B$19,Расходка[[#This Row],[Наименование расходного материала]])),MAX($K$1:K19)+1,0)</f>
        <v>19</v>
      </c>
      <c r="L20" s="117">
        <f>IF(ISNUMBER(SEARCH('Карта учёта'!$B$20,Расходка[[#This Row],[Наименование расходного материала]])),MAX($L$1:L19)+1,0)</f>
        <v>19</v>
      </c>
      <c r="M20" s="117">
        <f>IF(ISNUMBER(SEARCH('Карта учёта'!$B$21,Расходка[[#This Row],[Наименование расходного материала]])),MAX($M$1:M19)+1,0)</f>
        <v>19</v>
      </c>
      <c r="N20" s="117">
        <f>IF(ISNUMBER(SEARCH('Карта учёта'!$B$22,Расходка[[#This Row],[Наименование расходного материала]])),MAX($N$1:N19)+1,0)</f>
        <v>19</v>
      </c>
      <c r="O20" s="117">
        <f>IF(ISNUMBER(SEARCH('Карта учёта'!$B$23,Расходка[[#This Row],[Наименование расходного материала]])),MAX($O$1:O19)+1,0)</f>
        <v>19</v>
      </c>
      <c r="P20" s="117">
        <f>IF(ISNUMBER(SEARCH('Карта учёта'!$B$24,Расходка[[#This Row],[Наименование расходного материала]])),MAX($P$1:P19)+1,0)</f>
        <v>19</v>
      </c>
      <c r="Q20" s="117">
        <f>IF(ISNUMBER(SEARCH('Карта учёта'!$B$25,Расходка[[#This Row],[Наименование расходного материала]])),MAX($Q$1:Q19)+1,0)</f>
        <v>19</v>
      </c>
      <c r="R20" s="116" t="str">
        <f>IFERROR(INDEX(Расходка[Наименование расходного материала],MATCH(Расходка[[#This Row],[№]],Поиск_расходки[Индекс1],0)),"")</f>
        <v/>
      </c>
      <c r="S20" s="116" t="str">
        <f>IFERROR(INDEX(Расходка[Наименование расходного материала],MATCH(Расходка[[#This Row],[№]],Поиск_расходки[Индекс2],0)),"")</f>
        <v/>
      </c>
      <c r="T20" s="116" t="str">
        <f>IFERROR(INDEX(Расходка[Наименование расходного материала],MATCH(Расходка[[#This Row],[№]],Поиск_расходки[Индекс3],0)),"")</f>
        <v/>
      </c>
      <c r="U20" s="116" t="str">
        <f>IFERROR(INDEX(Расходка[Наименование расходного материала],MATCH(Расходка[[#This Row],[№]],Поиск_расходки[Индекс4],0)),"")</f>
        <v/>
      </c>
      <c r="V20" s="116" t="str">
        <f>IFERROR(INDEX(Расходка[Наименование расходного материала],MATCH(Расходка[[#This Row],[№]],Поиск_расходки[Индекс5],0)),"")</f>
        <v/>
      </c>
      <c r="W20" s="116" t="str">
        <f>IFERROR(INDEX(Расходка[Наименование расходного материала],MATCH(Расходка[[#This Row],[№]],Поиск_расходки[Индекс6],0)),"")</f>
        <v/>
      </c>
      <c r="X20" s="116" t="str">
        <f>IFERROR(INDEX(Расходка[Наименование расходного материала],MATCH(Расходка[[#This Row],[№]],Поиск_расходки[Индекс7],0)),"")</f>
        <v>"МИМ". Тюмень.</v>
      </c>
      <c r="Y20" s="116" t="str">
        <f>IFERROR(INDEX(Расходка[Наименование расходного материала],MATCH(Расходка[[#This Row],[№]],Поиск_расходки[Индекс8],0)),"")</f>
        <v>"МИМ". Тюмень.</v>
      </c>
      <c r="Z20" s="116" t="str">
        <f>IFERROR(INDEX(Расходка[Наименование расходного материала],MATCH(Расходка[[#This Row],[№]],Поиск_расходки[Индекс9],0)),"")</f>
        <v>"МИМ". Тюмень.</v>
      </c>
      <c r="AA20" s="116" t="str">
        <f>IFERROR(INDEX(Расходка[Наименование расходного материала],MATCH(Расходка[[#This Row],[№]],Поиск_расходки[Индекс10],0)),"")</f>
        <v>"МИМ". Тюмень.</v>
      </c>
      <c r="AB20" s="116" t="str">
        <f>IFERROR(INDEX(Расходка[Наименование расходного материала],MATCH(Расходка[[#This Row],[№]],Поиск_расходки[Индекс11],0)),"")</f>
        <v>"МИМ". Тюмень.</v>
      </c>
      <c r="AC20" s="116" t="str">
        <f>IFERROR(INDEX(Расходка[Наименование расходного материала],MATCH(Расходка[[#This Row],[№]],Поиск_расходки[Индекс12],0)),"")</f>
        <v>"МИМ". Тюмень.</v>
      </c>
      <c r="AD20" s="116" t="str">
        <f>IFERROR(INDEX(Расходка[Наименование расходного материала],MATCH(Расходка[[#This Row],[№]],Поиск_расходки[Индекс13],0)),"")</f>
        <v>"МИМ". Тюмень.</v>
      </c>
      <c r="AF20" s="4" t="s">
        <v>5</v>
      </c>
      <c r="AG20" s="4" t="s">
        <v>423</v>
      </c>
      <c r="AI20" t="s">
        <v>308</v>
      </c>
    </row>
    <row r="21" spans="1:35" x14ac:dyDescent="0.25">
      <c r="A21">
        <v>20</v>
      </c>
      <c r="B21" t="s">
        <v>206</v>
      </c>
      <c r="C21" s="1" t="s">
        <v>339</v>
      </c>
      <c r="E21" s="117">
        <f>IF(ISNUMBER(SEARCH('Карта учёта'!$B$13,Расходка[[#This Row],[Наименование расходного материала]])),MAX($E$1:E20)+1,0)</f>
        <v>0</v>
      </c>
      <c r="F21" s="117">
        <f>IF(ISNUMBER(SEARCH('Карта учёта'!$B$14,Расходка[[#This Row],[Наименование расходного материала]])),MAX($F$1:F20)+1,0)</f>
        <v>0</v>
      </c>
      <c r="G21" s="117">
        <f>IF(ISNUMBER(SEARCH('Карта учёта'!$B$15,Расходка[[#This Row],[Наименование расходного материала]])),MAX($G$1:G20)+1,0)</f>
        <v>0</v>
      </c>
      <c r="H21" s="117">
        <f>IF(ISNUMBER(SEARCH('Карта учёта'!$B$16,Расходка[[#This Row],[Наименование расходного материала]])),MAX($H$1:H20)+1,0)</f>
        <v>0</v>
      </c>
      <c r="I21" s="117">
        <f>IF(ISNUMBER(SEARCH('Карта учёта'!$B$17,Расходка[[#This Row],[Наименование расходного материала]])),MAX($I$1:I20)+1,0)</f>
        <v>0</v>
      </c>
      <c r="J21" s="117">
        <f>IF(ISNUMBER(SEARCH('Карта учёта'!$B$18,Расходка[[#This Row],[Наименование расходного материала]])),MAX($J$1:J20)+1,0)</f>
        <v>0</v>
      </c>
      <c r="K21" s="117">
        <f>IF(ISNUMBER(SEARCH('Карта учёта'!$B$19,Расходка[[#This Row],[Наименование расходного материала]])),MAX($K$1:K20)+1,0)</f>
        <v>20</v>
      </c>
      <c r="L21" s="117">
        <f>IF(ISNUMBER(SEARCH('Карта учёта'!$B$20,Расходка[[#This Row],[Наименование расходного материала]])),MAX($L$1:L20)+1,0)</f>
        <v>20</v>
      </c>
      <c r="M21" s="117">
        <f>IF(ISNUMBER(SEARCH('Карта учёта'!$B$21,Расходка[[#This Row],[Наименование расходного материала]])),MAX($M$1:M20)+1,0)</f>
        <v>20</v>
      </c>
      <c r="N21" s="117">
        <f>IF(ISNUMBER(SEARCH('Карта учёта'!$B$22,Расходка[[#This Row],[Наименование расходного материала]])),MAX($N$1:N20)+1,0)</f>
        <v>20</v>
      </c>
      <c r="O21" s="117">
        <f>IF(ISNUMBER(SEARCH('Карта учёта'!$B$23,Расходка[[#This Row],[Наименование расходного материала]])),MAX($O$1:O20)+1,0)</f>
        <v>20</v>
      </c>
      <c r="P21" s="117">
        <f>IF(ISNUMBER(SEARCH('Карта учёта'!$B$24,Расходка[[#This Row],[Наименование расходного материала]])),MAX($P$1:P20)+1,0)</f>
        <v>20</v>
      </c>
      <c r="Q21" s="117">
        <f>IF(ISNUMBER(SEARCH('Карта учёта'!$B$25,Расходка[[#This Row],[Наименование расходного материала]])),MAX($Q$1:Q20)+1,0)</f>
        <v>20</v>
      </c>
      <c r="R21" s="116" t="str">
        <f>IFERROR(INDEX(Расходка[Наименование расходного материала],MATCH(Расходка[[#This Row],[№]],Поиск_расходки[Индекс1],0)),"")</f>
        <v/>
      </c>
      <c r="S21" s="116" t="str">
        <f>IFERROR(INDEX(Расходка[Наименование расходного материала],MATCH(Расходка[[#This Row],[№]],Поиск_расходки[Индекс2],0)),"")</f>
        <v/>
      </c>
      <c r="T21" s="116" t="str">
        <f>IFERROR(INDEX(Расходка[Наименование расходного материала],MATCH(Расходка[[#This Row],[№]],Поиск_расходки[Индекс3],0)),"")</f>
        <v/>
      </c>
      <c r="U21" s="116" t="str">
        <f>IFERROR(INDEX(Расходка[Наименование расходного материала],MATCH(Расходка[[#This Row],[№]],Поиск_расходки[Индекс4],0)),"")</f>
        <v/>
      </c>
      <c r="V21" s="116" t="str">
        <f>IFERROR(INDEX(Расходка[Наименование расходного материала],MATCH(Расходка[[#This Row],[№]],Поиск_расходки[Индекс5],0)),"")</f>
        <v/>
      </c>
      <c r="W21" s="116" t="str">
        <f>IFERROR(INDEX(Расходка[Наименование расходного материала],MATCH(Расходка[[#This Row],[№]],Поиск_расходки[Индекс6],0)),"")</f>
        <v/>
      </c>
      <c r="X21" s="116" t="str">
        <f>IFERROR(INDEX(Расходка[Наименование расходного материала],MATCH(Расходка[[#This Row],[№]],Поиск_расходки[Индекс7],0)),"")</f>
        <v>Oscor 7F</v>
      </c>
      <c r="Y21" s="116" t="str">
        <f>IFERROR(INDEX(Расходка[Наименование расходного материала],MATCH(Расходка[[#This Row],[№]],Поиск_расходки[Индекс8],0)),"")</f>
        <v>Oscor 7F</v>
      </c>
      <c r="Z21" s="116" t="str">
        <f>IFERROR(INDEX(Расходка[Наименование расходного материала],MATCH(Расходка[[#This Row],[№]],Поиск_расходки[Индекс9],0)),"")</f>
        <v>Oscor 7F</v>
      </c>
      <c r="AA21" s="116" t="str">
        <f>IFERROR(INDEX(Расходка[Наименование расходного материала],MATCH(Расходка[[#This Row],[№]],Поиск_расходки[Индекс10],0)),"")</f>
        <v>Oscor 7F</v>
      </c>
      <c r="AB21" s="116" t="str">
        <f>IFERROR(INDEX(Расходка[Наименование расходного материала],MATCH(Расходка[[#This Row],[№]],Поиск_расходки[Индекс11],0)),"")</f>
        <v>Oscor 7F</v>
      </c>
      <c r="AC21" s="116" t="str">
        <f>IFERROR(INDEX(Расходка[Наименование расходного материала],MATCH(Расходка[[#This Row],[№]],Поиск_расходки[Индекс12],0)),"")</f>
        <v>Oscor 7F</v>
      </c>
      <c r="AD21" s="116" t="str">
        <f>IFERROR(INDEX(Расходка[Наименование расходного материала],MATCH(Расходка[[#This Row],[№]],Поиск_расходки[Индекс13],0)),"")</f>
        <v>Oscor 7F</v>
      </c>
      <c r="AF21" s="4" t="s">
        <v>5</v>
      </c>
      <c r="AG21" s="4" t="s">
        <v>424</v>
      </c>
    </row>
    <row r="22" spans="1:35" x14ac:dyDescent="0.25">
      <c r="A22">
        <v>21</v>
      </c>
      <c r="B22" t="s">
        <v>3</v>
      </c>
      <c r="C22" t="s">
        <v>322</v>
      </c>
      <c r="E22" s="117">
        <f>IF(ISNUMBER(SEARCH('Карта учёта'!$B$13,Расходка[[#This Row],[Наименование расходного материала]])),MAX($E$1:E21)+1,0)</f>
        <v>0</v>
      </c>
      <c r="F22" s="117">
        <f>IF(ISNUMBER(SEARCH('Карта учёта'!$B$14,Расходка[[#This Row],[Наименование расходного материала]])),MAX($F$1:F21)+1,0)</f>
        <v>0</v>
      </c>
      <c r="G22" s="117">
        <f>IF(ISNUMBER(SEARCH('Карта учёта'!$B$15,Расходка[[#This Row],[Наименование расходного материала]])),MAX($G$1:G21)+1,0)</f>
        <v>0</v>
      </c>
      <c r="H22" s="117">
        <f>IF(ISNUMBER(SEARCH('Карта учёта'!$B$16,Расходка[[#This Row],[Наименование расходного материала]])),MAX($H$1:H21)+1,0)</f>
        <v>0</v>
      </c>
      <c r="I22" s="117">
        <f>IF(ISNUMBER(SEARCH('Карта учёта'!$B$17,Расходка[[#This Row],[Наименование расходного материала]])),MAX($I$1:I21)+1,0)</f>
        <v>0</v>
      </c>
      <c r="J22" s="117">
        <f>IF(ISNUMBER(SEARCH('Карта учёта'!$B$18,Расходка[[#This Row],[Наименование расходного материала]])),MAX($J$1:J21)+1,0)</f>
        <v>0</v>
      </c>
      <c r="K22" s="117">
        <f>IF(ISNUMBER(SEARCH('Карта учёта'!$B$19,Расходка[[#This Row],[Наименование расходного материала]])),MAX($K$1:K21)+1,0)</f>
        <v>21</v>
      </c>
      <c r="L22" s="117">
        <f>IF(ISNUMBER(SEARCH('Карта учёта'!$B$20,Расходка[[#This Row],[Наименование расходного материала]])),MAX($L$1:L21)+1,0)</f>
        <v>21</v>
      </c>
      <c r="M22" s="117">
        <f>IF(ISNUMBER(SEARCH('Карта учёта'!$B$21,Расходка[[#This Row],[Наименование расходного материала]])),MAX($M$1:M21)+1,0)</f>
        <v>21</v>
      </c>
      <c r="N22" s="117">
        <f>IF(ISNUMBER(SEARCH('Карта учёта'!$B$22,Расходка[[#This Row],[Наименование расходного материала]])),MAX($N$1:N21)+1,0)</f>
        <v>21</v>
      </c>
      <c r="O22" s="117">
        <f>IF(ISNUMBER(SEARCH('Карта учёта'!$B$23,Расходка[[#This Row],[Наименование расходного материала]])),MAX($O$1:O21)+1,0)</f>
        <v>21</v>
      </c>
      <c r="P22" s="117">
        <f>IF(ISNUMBER(SEARCH('Карта учёта'!$B$24,Расходка[[#This Row],[Наименование расходного материала]])),MAX($P$1:P21)+1,0)</f>
        <v>21</v>
      </c>
      <c r="Q22" s="117">
        <f>IF(ISNUMBER(SEARCH('Карта учёта'!$B$25,Расходка[[#This Row],[Наименование расходного материала]])),MAX($Q$1:Q21)+1,0)</f>
        <v>21</v>
      </c>
      <c r="R22" s="116" t="str">
        <f>IFERROR(INDEX(Расходка[Наименование расходного материала],MATCH(Расходка[[#This Row],[№]],Поиск_расходки[Индекс1],0)),"")</f>
        <v/>
      </c>
      <c r="S22" s="116" t="str">
        <f>IFERROR(INDEX(Расходка[Наименование расходного материала],MATCH(Расходка[[#This Row],[№]],Поиск_расходки[Индекс2],0)),"")</f>
        <v/>
      </c>
      <c r="T22" s="116" t="str">
        <f>IFERROR(INDEX(Расходка[Наименование расходного материала],MATCH(Расходка[[#This Row],[№]],Поиск_расходки[Индекс3],0)),"")</f>
        <v/>
      </c>
      <c r="U22" s="116" t="str">
        <f>IFERROR(INDEX(Расходка[Наименование расходного материала],MATCH(Расходка[[#This Row],[№]],Поиск_расходки[Индекс4],0)),"")</f>
        <v/>
      </c>
      <c r="V22" s="116" t="str">
        <f>IFERROR(INDEX(Расходка[Наименование расходного материала],MATCH(Расходка[[#This Row],[№]],Поиск_расходки[Индекс5],0)),"")</f>
        <v/>
      </c>
      <c r="W22" s="116" t="str">
        <f>IFERROR(INDEX(Расходка[Наименование расходного материала],MATCH(Расходка[[#This Row],[№]],Поиск_расходки[Индекс6],0)),"")</f>
        <v/>
      </c>
      <c r="X22" s="116" t="str">
        <f>IFERROR(INDEX(Расходка[Наименование расходного материала],MATCH(Расходка[[#This Row],[№]],Поиск_расходки[Индекс7],0)),"")</f>
        <v>Cougar LS Hydro-Track®</v>
      </c>
      <c r="Y22" s="116" t="str">
        <f>IFERROR(INDEX(Расходка[Наименование расходного материала],MATCH(Расходка[[#This Row],[№]],Поиск_расходки[Индекс8],0)),"")</f>
        <v>Cougar LS Hydro-Track®</v>
      </c>
      <c r="Z22" s="116" t="str">
        <f>IFERROR(INDEX(Расходка[Наименование расходного материала],MATCH(Расходка[[#This Row],[№]],Поиск_расходки[Индекс9],0)),"")</f>
        <v>Cougar LS Hydro-Track®</v>
      </c>
      <c r="AA22" s="116" t="str">
        <f>IFERROR(INDEX(Расходка[Наименование расходного материала],MATCH(Расходка[[#This Row],[№]],Поиск_расходки[Индекс10],0)),"")</f>
        <v>Cougar LS Hydro-Track®</v>
      </c>
      <c r="AB22" s="116" t="str">
        <f>IFERROR(INDEX(Расходка[Наименование расходного материала],MATCH(Расходка[[#This Row],[№]],Поиск_расходки[Индекс11],0)),"")</f>
        <v>Cougar LS Hydro-Track®</v>
      </c>
      <c r="AC22" s="116" t="str">
        <f>IFERROR(INDEX(Расходка[Наименование расходного материала],MATCH(Расходка[[#This Row],[№]],Поиск_расходки[Индекс12],0)),"")</f>
        <v>Cougar LS Hydro-Track®</v>
      </c>
      <c r="AD22" s="116" t="str">
        <f>IFERROR(INDEX(Расходка[Наименование расходного материала],MATCH(Расходка[[#This Row],[№]],Поиск_расходки[Индекс13],0)),"")</f>
        <v>Cougar LS Hydro-Track®</v>
      </c>
      <c r="AF22" s="4" t="s">
        <v>5</v>
      </c>
      <c r="AG22" s="4" t="s">
        <v>425</v>
      </c>
    </row>
    <row r="23" spans="1:35" x14ac:dyDescent="0.25">
      <c r="A23">
        <v>22</v>
      </c>
      <c r="B23" t="s">
        <v>3</v>
      </c>
      <c r="C23" t="s">
        <v>343</v>
      </c>
      <c r="E23" s="117">
        <f>IF(ISNUMBER(SEARCH('Карта учёта'!$B$13,Расходка[[#This Row],[Наименование расходного материала]])),MAX($E$1:E22)+1,0)</f>
        <v>0</v>
      </c>
      <c r="F23" s="117">
        <f>IF(ISNUMBER(SEARCH('Карта учёта'!$B$14,Расходка[[#This Row],[Наименование расходного материала]])),MAX($F$1:F22)+1,0)</f>
        <v>0</v>
      </c>
      <c r="G23" s="117">
        <f>IF(ISNUMBER(SEARCH('Карта учёта'!$B$15,Расходка[[#This Row],[Наименование расходного материала]])),MAX($G$1:G22)+1,0)</f>
        <v>0</v>
      </c>
      <c r="H23" s="117">
        <f>IF(ISNUMBER(SEARCH('Карта учёта'!$B$16,Расходка[[#This Row],[Наименование расходного материала]])),MAX($H$1:H22)+1,0)</f>
        <v>0</v>
      </c>
      <c r="I23" s="117">
        <f>IF(ISNUMBER(SEARCH('Карта учёта'!$B$17,Расходка[[#This Row],[Наименование расходного материала]])),MAX($I$1:I22)+1,0)</f>
        <v>0</v>
      </c>
      <c r="J23" s="117">
        <f>IF(ISNUMBER(SEARCH('Карта учёта'!$B$18,Расходка[[#This Row],[Наименование расходного материала]])),MAX($J$1:J22)+1,0)</f>
        <v>0</v>
      </c>
      <c r="K23" s="117">
        <f>IF(ISNUMBER(SEARCH('Карта учёта'!$B$19,Расходка[[#This Row],[Наименование расходного материала]])),MAX($K$1:K22)+1,0)</f>
        <v>22</v>
      </c>
      <c r="L23" s="117">
        <f>IF(ISNUMBER(SEARCH('Карта учёта'!$B$20,Расходка[[#This Row],[Наименование расходного материала]])),MAX($L$1:L22)+1,0)</f>
        <v>22</v>
      </c>
      <c r="M23" s="117">
        <f>IF(ISNUMBER(SEARCH('Карта учёта'!$B$21,Расходка[[#This Row],[Наименование расходного материала]])),MAX($M$1:M22)+1,0)</f>
        <v>22</v>
      </c>
      <c r="N23" s="117">
        <f>IF(ISNUMBER(SEARCH('Карта учёта'!$B$22,Расходка[[#This Row],[Наименование расходного материала]])),MAX($N$1:N22)+1,0)</f>
        <v>22</v>
      </c>
      <c r="O23" s="117">
        <f>IF(ISNUMBER(SEARCH('Карта учёта'!$B$23,Расходка[[#This Row],[Наименование расходного материала]])),MAX($O$1:O22)+1,0)</f>
        <v>22</v>
      </c>
      <c r="P23" s="117">
        <f>IF(ISNUMBER(SEARCH('Карта учёта'!$B$24,Расходка[[#This Row],[Наименование расходного материала]])),MAX($P$1:P22)+1,0)</f>
        <v>22</v>
      </c>
      <c r="Q23" s="117">
        <f>IF(ISNUMBER(SEARCH('Карта учёта'!$B$25,Расходка[[#This Row],[Наименование расходного материала]])),MAX($Q$1:Q22)+1,0)</f>
        <v>22</v>
      </c>
      <c r="R23" s="116" t="str">
        <f>IFERROR(INDEX(Расходка[Наименование расходного материала],MATCH(Расходка[[#This Row],[№]],Поиск_расходки[Индекс1],0)),"")</f>
        <v/>
      </c>
      <c r="S23" s="116" t="str">
        <f>IFERROR(INDEX(Расходка[Наименование расходного материала],MATCH(Расходка[[#This Row],[№]],Поиск_расходки[Индекс2],0)),"")</f>
        <v/>
      </c>
      <c r="T23" s="116" t="str">
        <f>IFERROR(INDEX(Расходка[Наименование расходного материала],MATCH(Расходка[[#This Row],[№]],Поиск_расходки[Индекс3],0)),"")</f>
        <v/>
      </c>
      <c r="U23" s="116" t="str">
        <f>IFERROR(INDEX(Расходка[Наименование расходного материала],MATCH(Расходка[[#This Row],[№]],Поиск_расходки[Индекс4],0)),"")</f>
        <v/>
      </c>
      <c r="V23" s="116" t="str">
        <f>IFERROR(INDEX(Расходка[Наименование расходного материала],MATCH(Расходка[[#This Row],[№]],Поиск_расходки[Индекс5],0)),"")</f>
        <v/>
      </c>
      <c r="W23" s="116" t="str">
        <f>IFERROR(INDEX(Расходка[Наименование расходного материала],MATCH(Расходка[[#This Row],[№]],Поиск_расходки[Индекс6],0)),"")</f>
        <v/>
      </c>
      <c r="X23" s="116" t="str">
        <f>IFERROR(INDEX(Расходка[Наименование расходного материала],MATCH(Расходка[[#This Row],[№]],Поиск_расходки[Индекс7],0)),"")</f>
        <v>Cougar XT Hydro-Track®</v>
      </c>
      <c r="Y23" s="116" t="str">
        <f>IFERROR(INDEX(Расходка[Наименование расходного материала],MATCH(Расходка[[#This Row],[№]],Поиск_расходки[Индекс8],0)),"")</f>
        <v>Cougar XT Hydro-Track®</v>
      </c>
      <c r="Z23" s="116" t="str">
        <f>IFERROR(INDEX(Расходка[Наименование расходного материала],MATCH(Расходка[[#This Row],[№]],Поиск_расходки[Индекс9],0)),"")</f>
        <v>Cougar XT Hydro-Track®</v>
      </c>
      <c r="AA23" s="116" t="str">
        <f>IFERROR(INDEX(Расходка[Наименование расходного материала],MATCH(Расходка[[#This Row],[№]],Поиск_расходки[Индекс10],0)),"")</f>
        <v>Cougar XT Hydro-Track®</v>
      </c>
      <c r="AB23" s="116" t="str">
        <f>IFERROR(INDEX(Расходка[Наименование расходного материала],MATCH(Расходка[[#This Row],[№]],Поиск_расходки[Индекс11],0)),"")</f>
        <v>Cougar XT Hydro-Track®</v>
      </c>
      <c r="AC23" s="116" t="str">
        <f>IFERROR(INDEX(Расходка[Наименование расходного материала],MATCH(Расходка[[#This Row],[№]],Поиск_расходки[Индекс12],0)),"")</f>
        <v>Cougar XT Hydro-Track®</v>
      </c>
      <c r="AD23" s="116" t="str">
        <f>IFERROR(INDEX(Расходка[Наименование расходного материала],MATCH(Расходка[[#This Row],[№]],Поиск_расходки[Индекс13],0)),"")</f>
        <v>Cougar XT Hydro-Track®</v>
      </c>
      <c r="AF23" s="4" t="s">
        <v>5</v>
      </c>
      <c r="AG23" s="4" t="s">
        <v>426</v>
      </c>
    </row>
    <row r="24" spans="1:35" x14ac:dyDescent="0.25">
      <c r="A24">
        <v>23</v>
      </c>
      <c r="B24" t="s">
        <v>3</v>
      </c>
      <c r="C24" t="s">
        <v>315</v>
      </c>
      <c r="E24" s="117">
        <f>IF(ISNUMBER(SEARCH('Карта учёта'!$B$13,Расходка[[#This Row],[Наименование расходного материала]])),MAX($E$1:E23)+1,0)</f>
        <v>0</v>
      </c>
      <c r="F24" s="117">
        <f>IF(ISNUMBER(SEARCH('Карта учёта'!$B$14,Расходка[[#This Row],[Наименование расходного материала]])),MAX($F$1:F23)+1,0)</f>
        <v>1</v>
      </c>
      <c r="G24" s="117">
        <f>IF(ISNUMBER(SEARCH('Карта учёта'!$B$15,Расходка[[#This Row],[Наименование расходного материала]])),MAX($G$1:G23)+1,0)</f>
        <v>0</v>
      </c>
      <c r="H24" s="117">
        <f>IF(ISNUMBER(SEARCH('Карта учёта'!$B$16,Расходка[[#This Row],[Наименование расходного материала]])),MAX($H$1:H23)+1,0)</f>
        <v>0</v>
      </c>
      <c r="I24" s="117">
        <f>IF(ISNUMBER(SEARCH('Карта учёта'!$B$17,Расходка[[#This Row],[Наименование расходного материала]])),MAX($I$1:I23)+1,0)</f>
        <v>0</v>
      </c>
      <c r="J24" s="117">
        <f>IF(ISNUMBER(SEARCH('Карта учёта'!$B$18,Расходка[[#This Row],[Наименование расходного материала]])),MAX($J$1:J23)+1,0)</f>
        <v>0</v>
      </c>
      <c r="K24" s="117">
        <f>IF(ISNUMBER(SEARCH('Карта учёта'!$B$19,Расходка[[#This Row],[Наименование расходного материала]])),MAX($K$1:K23)+1,0)</f>
        <v>23</v>
      </c>
      <c r="L24" s="117">
        <f>IF(ISNUMBER(SEARCH('Карта учёта'!$B$20,Расходка[[#This Row],[Наименование расходного материала]])),MAX($L$1:L23)+1,0)</f>
        <v>23</v>
      </c>
      <c r="M24" s="117">
        <f>IF(ISNUMBER(SEARCH('Карта учёта'!$B$21,Расходка[[#This Row],[Наименование расходного материала]])),MAX($M$1:M23)+1,0)</f>
        <v>23</v>
      </c>
      <c r="N24" s="117">
        <f>IF(ISNUMBER(SEARCH('Карта учёта'!$B$22,Расходка[[#This Row],[Наименование расходного материала]])),MAX($N$1:N23)+1,0)</f>
        <v>23</v>
      </c>
      <c r="O24" s="117">
        <f>IF(ISNUMBER(SEARCH('Карта учёта'!$B$23,Расходка[[#This Row],[Наименование расходного материала]])),MAX($O$1:O23)+1,0)</f>
        <v>23</v>
      </c>
      <c r="P24" s="117">
        <f>IF(ISNUMBER(SEARCH('Карта учёта'!$B$24,Расходка[[#This Row],[Наименование расходного материала]])),MAX($P$1:P23)+1,0)</f>
        <v>23</v>
      </c>
      <c r="Q24" s="117">
        <f>IF(ISNUMBER(SEARCH('Карта учёта'!$B$25,Расходка[[#This Row],[Наименование расходного материала]])),MAX($Q$1:Q23)+1,0)</f>
        <v>23</v>
      </c>
      <c r="R24" s="116" t="str">
        <f>IFERROR(INDEX(Расходка[Наименование расходного материала],MATCH(Расходка[[#This Row],[№]],Поиск_расходки[Индекс1],0)),"")</f>
        <v/>
      </c>
      <c r="S24" s="116" t="str">
        <f>IFERROR(INDEX(Расходка[Наименование расходного материала],MATCH(Расходка[[#This Row],[№]],Поиск_расходки[Индекс2],0)),"")</f>
        <v/>
      </c>
      <c r="T24" s="116" t="str">
        <f>IFERROR(INDEX(Расходка[Наименование расходного материала],MATCH(Расходка[[#This Row],[№]],Поиск_расходки[Индекс3],0)),"")</f>
        <v/>
      </c>
      <c r="U24" s="116" t="str">
        <f>IFERROR(INDEX(Расходка[Наименование расходного материала],MATCH(Расходка[[#This Row],[№]],Поиск_расходки[Индекс4],0)),"")</f>
        <v/>
      </c>
      <c r="V24" s="116" t="str">
        <f>IFERROR(INDEX(Расходка[Наименование расходного материала],MATCH(Расходка[[#This Row],[№]],Поиск_расходки[Индекс5],0)),"")</f>
        <v/>
      </c>
      <c r="W24" s="116" t="str">
        <f>IFERROR(INDEX(Расходка[Наименование расходного материала],MATCH(Расходка[[#This Row],[№]],Поиск_расходки[Индекс6],0)),"")</f>
        <v/>
      </c>
      <c r="X24" s="116" t="str">
        <f>IFERROR(INDEX(Расходка[Наименование расходного материала],MATCH(Расходка[[#This Row],[№]],Поиск_расходки[Индекс7],0)),"")</f>
        <v>Fielder</v>
      </c>
      <c r="Y24" s="116" t="str">
        <f>IFERROR(INDEX(Расходка[Наименование расходного материала],MATCH(Расходка[[#This Row],[№]],Поиск_расходки[Индекс8],0)),"")</f>
        <v>Fielder</v>
      </c>
      <c r="Z24" s="116" t="str">
        <f>IFERROR(INDEX(Расходка[Наименование расходного материала],MATCH(Расходка[[#This Row],[№]],Поиск_расходки[Индекс9],0)),"")</f>
        <v>Fielder</v>
      </c>
      <c r="AA24" s="116" t="str">
        <f>IFERROR(INDEX(Расходка[Наименование расходного материала],MATCH(Расходка[[#This Row],[№]],Поиск_расходки[Индекс10],0)),"")</f>
        <v>Fielder</v>
      </c>
      <c r="AB24" s="116" t="str">
        <f>IFERROR(INDEX(Расходка[Наименование расходного материала],MATCH(Расходка[[#This Row],[№]],Поиск_расходки[Индекс11],0)),"")</f>
        <v>Fielder</v>
      </c>
      <c r="AC24" s="116" t="str">
        <f>IFERROR(INDEX(Расходка[Наименование расходного материала],MATCH(Расходка[[#This Row],[№]],Поиск_расходки[Индекс12],0)),"")</f>
        <v>Fielder</v>
      </c>
      <c r="AD24" s="116" t="str">
        <f>IFERROR(INDEX(Расходка[Наименование расходного материала],MATCH(Расходка[[#This Row],[№]],Поиск_расходки[Индекс13],0)),"")</f>
        <v>Fielder</v>
      </c>
      <c r="AF24" s="4" t="s">
        <v>5</v>
      </c>
      <c r="AG24" s="4" t="s">
        <v>427</v>
      </c>
    </row>
    <row r="25" spans="1:35" x14ac:dyDescent="0.25">
      <c r="A25">
        <v>24</v>
      </c>
      <c r="B25" t="s">
        <v>3</v>
      </c>
      <c r="C25" t="s">
        <v>376</v>
      </c>
      <c r="E25" s="117">
        <f>IF(ISNUMBER(SEARCH('Карта учёта'!$B$13,Расходка[[#This Row],[Наименование расходного материала]])),MAX($E$1:E24)+1,0)</f>
        <v>0</v>
      </c>
      <c r="F25" s="117">
        <f>IF(ISNUMBER(SEARCH('Карта учёта'!$B$14,Расходка[[#This Row],[Наименование расходного материала]])),MAX($F$1:F24)+1,0)</f>
        <v>2</v>
      </c>
      <c r="G25" s="117">
        <f>IF(ISNUMBER(SEARCH('Карта учёта'!$B$15,Расходка[[#This Row],[Наименование расходного материала]])),MAX($G$1:G24)+1,0)</f>
        <v>0</v>
      </c>
      <c r="H25" s="117">
        <f>IF(ISNUMBER(SEARCH('Карта учёта'!$B$16,Расходка[[#This Row],[Наименование расходного материала]])),MAX($H$1:H24)+1,0)</f>
        <v>0</v>
      </c>
      <c r="I25" s="117">
        <f>IF(ISNUMBER(SEARCH('Карта учёта'!$B$17,Расходка[[#This Row],[Наименование расходного материала]])),MAX($I$1:I24)+1,0)</f>
        <v>0</v>
      </c>
      <c r="J25" s="117">
        <f>IF(ISNUMBER(SEARCH('Карта учёта'!$B$18,Расходка[[#This Row],[Наименование расходного материала]])),MAX($J$1:J24)+1,0)</f>
        <v>0</v>
      </c>
      <c r="K25" s="117">
        <f>IF(ISNUMBER(SEARCH('Карта учёта'!$B$19,Расходка[[#This Row],[Наименование расходного материала]])),MAX($K$1:K24)+1,0)</f>
        <v>24</v>
      </c>
      <c r="L25" s="117">
        <f>IF(ISNUMBER(SEARCH('Карта учёта'!$B$20,Расходка[[#This Row],[Наименование расходного материала]])),MAX($L$1:L24)+1,0)</f>
        <v>24</v>
      </c>
      <c r="M25" s="117">
        <f>IF(ISNUMBER(SEARCH('Карта учёта'!$B$21,Расходка[[#This Row],[Наименование расходного материала]])),MAX($M$1:M24)+1,0)</f>
        <v>24</v>
      </c>
      <c r="N25" s="117">
        <f>IF(ISNUMBER(SEARCH('Карта учёта'!$B$22,Расходка[[#This Row],[Наименование расходного материала]])),MAX($N$1:N24)+1,0)</f>
        <v>24</v>
      </c>
      <c r="O25" s="117">
        <f>IF(ISNUMBER(SEARCH('Карта учёта'!$B$23,Расходка[[#This Row],[Наименование расходного материала]])),MAX($O$1:O24)+1,0)</f>
        <v>24</v>
      </c>
      <c r="P25" s="117">
        <f>IF(ISNUMBER(SEARCH('Карта учёта'!$B$24,Расходка[[#This Row],[Наименование расходного материала]])),MAX($P$1:P24)+1,0)</f>
        <v>24</v>
      </c>
      <c r="Q25" s="117">
        <f>IF(ISNUMBER(SEARCH('Карта учёта'!$B$25,Расходка[[#This Row],[Наименование расходного материала]])),MAX($Q$1:Q24)+1,0)</f>
        <v>24</v>
      </c>
      <c r="R25" s="116" t="str">
        <f>IFERROR(INDEX(Расходка[Наименование расходного материала],MATCH(Расходка[[#This Row],[№]],Поиск_расходки[Индекс1],0)),"")</f>
        <v/>
      </c>
      <c r="S25" s="116" t="str">
        <f>IFERROR(INDEX(Расходка[Наименование расходного материала],MATCH(Расходка[[#This Row],[№]],Поиск_расходки[Индекс2],0)),"")</f>
        <v/>
      </c>
      <c r="T25" s="116" t="str">
        <f>IFERROR(INDEX(Расходка[Наименование расходного материала],MATCH(Расходка[[#This Row],[№]],Поиск_расходки[Индекс3],0)),"")</f>
        <v/>
      </c>
      <c r="U25" s="116" t="str">
        <f>IFERROR(INDEX(Расходка[Наименование расходного материала],MATCH(Расходка[[#This Row],[№]],Поиск_расходки[Индекс4],0)),"")</f>
        <v/>
      </c>
      <c r="V25" s="116" t="str">
        <f>IFERROR(INDEX(Расходка[Наименование расходного материала],MATCH(Расходка[[#This Row],[№]],Поиск_расходки[Индекс5],0)),"")</f>
        <v/>
      </c>
      <c r="W25" s="116" t="str">
        <f>IFERROR(INDEX(Расходка[Наименование расходного материала],MATCH(Расходка[[#This Row],[№]],Поиск_расходки[Индекс6],0)),"")</f>
        <v/>
      </c>
      <c r="X25" s="116" t="str">
        <f>IFERROR(INDEX(Расходка[Наименование расходного материала],MATCH(Расходка[[#This Row],[№]],Поиск_расходки[Индекс7],0)),"")</f>
        <v>Fielder XT-A</v>
      </c>
      <c r="Y25" s="116" t="str">
        <f>IFERROR(INDEX(Расходка[Наименование расходного материала],MATCH(Расходка[[#This Row],[№]],Поиск_расходки[Индекс8],0)),"")</f>
        <v>Fielder XT-A</v>
      </c>
      <c r="Z25" s="116" t="str">
        <f>IFERROR(INDEX(Расходка[Наименование расходного материала],MATCH(Расходка[[#This Row],[№]],Поиск_расходки[Индекс9],0)),"")</f>
        <v>Fielder XT-A</v>
      </c>
      <c r="AA25" s="116" t="str">
        <f>IFERROR(INDEX(Расходка[Наименование расходного материала],MATCH(Расходка[[#This Row],[№]],Поиск_расходки[Индекс10],0)),"")</f>
        <v>Fielder XT-A</v>
      </c>
      <c r="AB25" s="116" t="str">
        <f>IFERROR(INDEX(Расходка[Наименование расходного материала],MATCH(Расходка[[#This Row],[№]],Поиск_расходки[Индекс11],0)),"")</f>
        <v>Fielder XT-A</v>
      </c>
      <c r="AC25" s="116" t="str">
        <f>IFERROR(INDEX(Расходка[Наименование расходного материала],MATCH(Расходка[[#This Row],[№]],Поиск_расходки[Индекс12],0)),"")</f>
        <v>Fielder XT-A</v>
      </c>
      <c r="AD25" s="116" t="str">
        <f>IFERROR(INDEX(Расходка[Наименование расходного материала],MATCH(Расходка[[#This Row],[№]],Поиск_расходки[Индекс13],0)),"")</f>
        <v>Fielder XT-A</v>
      </c>
      <c r="AF25" s="4" t="s">
        <v>5</v>
      </c>
      <c r="AG25" s="4" t="s">
        <v>428</v>
      </c>
    </row>
    <row r="26" spans="1:35" x14ac:dyDescent="0.25">
      <c r="A26">
        <v>25</v>
      </c>
      <c r="B26" t="s">
        <v>3</v>
      </c>
      <c r="C26" t="s">
        <v>377</v>
      </c>
      <c r="E26" s="117">
        <f>IF(ISNUMBER(SEARCH('Карта учёта'!$B$13,Расходка[[#This Row],[Наименование расходного материала]])),MAX($E$1:E25)+1,0)</f>
        <v>0</v>
      </c>
      <c r="F26" s="117">
        <f>IF(ISNUMBER(SEARCH('Карта учёта'!$B$14,Расходка[[#This Row],[Наименование расходного материала]])),MAX($F$1:F25)+1,0)</f>
        <v>3</v>
      </c>
      <c r="G26" s="117">
        <f>IF(ISNUMBER(SEARCH('Карта учёта'!$B$15,Расходка[[#This Row],[Наименование расходного материала]])),MAX($G$1:G25)+1,0)</f>
        <v>0</v>
      </c>
      <c r="H26" s="117">
        <f>IF(ISNUMBER(SEARCH('Карта учёта'!$B$16,Расходка[[#This Row],[Наименование расходного материала]])),MAX($H$1:H25)+1,0)</f>
        <v>0</v>
      </c>
      <c r="I26" s="117">
        <f>IF(ISNUMBER(SEARCH('Карта учёта'!$B$17,Расходка[[#This Row],[Наименование расходного материала]])),MAX($I$1:I25)+1,0)</f>
        <v>0</v>
      </c>
      <c r="J26" s="117">
        <f>IF(ISNUMBER(SEARCH('Карта учёта'!$B$18,Расходка[[#This Row],[Наименование расходного материала]])),MAX($J$1:J25)+1,0)</f>
        <v>0</v>
      </c>
      <c r="K26" s="117">
        <f>IF(ISNUMBER(SEARCH('Карта учёта'!$B$19,Расходка[[#This Row],[Наименование расходного материала]])),MAX($K$1:K25)+1,0)</f>
        <v>25</v>
      </c>
      <c r="L26" s="117">
        <f>IF(ISNUMBER(SEARCH('Карта учёта'!$B$20,Расходка[[#This Row],[Наименование расходного материала]])),MAX($L$1:L25)+1,0)</f>
        <v>25</v>
      </c>
      <c r="M26" s="117">
        <f>IF(ISNUMBER(SEARCH('Карта учёта'!$B$21,Расходка[[#This Row],[Наименование расходного материала]])),MAX($M$1:M25)+1,0)</f>
        <v>25</v>
      </c>
      <c r="N26" s="117">
        <f>IF(ISNUMBER(SEARCH('Карта учёта'!$B$22,Расходка[[#This Row],[Наименование расходного материала]])),MAX($N$1:N25)+1,0)</f>
        <v>25</v>
      </c>
      <c r="O26" s="117">
        <f>IF(ISNUMBER(SEARCH('Карта учёта'!$B$23,Расходка[[#This Row],[Наименование расходного материала]])),MAX($O$1:O25)+1,0)</f>
        <v>25</v>
      </c>
      <c r="P26" s="117">
        <f>IF(ISNUMBER(SEARCH('Карта учёта'!$B$24,Расходка[[#This Row],[Наименование расходного материала]])),MAX($P$1:P25)+1,0)</f>
        <v>25</v>
      </c>
      <c r="Q26" s="117">
        <f>IF(ISNUMBER(SEARCH('Карта учёта'!$B$25,Расходка[[#This Row],[Наименование расходного материала]])),MAX($Q$1:Q25)+1,0)</f>
        <v>25</v>
      </c>
      <c r="R26" s="116" t="str">
        <f>IFERROR(INDEX(Расходка[Наименование расходного материала],MATCH(Расходка[[#This Row],[№]],Поиск_расходки[Индекс1],0)),"")</f>
        <v/>
      </c>
      <c r="S26" s="116" t="str">
        <f>IFERROR(INDEX(Расходка[Наименование расходного материала],MATCH(Расходка[[#This Row],[№]],Поиск_расходки[Индекс2],0)),"")</f>
        <v/>
      </c>
      <c r="T26" s="116" t="str">
        <f>IFERROR(INDEX(Расходка[Наименование расходного материала],MATCH(Расходка[[#This Row],[№]],Поиск_расходки[Индекс3],0)),"")</f>
        <v/>
      </c>
      <c r="U26" s="116" t="str">
        <f>IFERROR(INDEX(Расходка[Наименование расходного материала],MATCH(Расходка[[#This Row],[№]],Поиск_расходки[Индекс4],0)),"")</f>
        <v/>
      </c>
      <c r="V26" s="116" t="str">
        <f>IFERROR(INDEX(Расходка[Наименование расходного материала],MATCH(Расходка[[#This Row],[№]],Поиск_расходки[Индекс5],0)),"")</f>
        <v/>
      </c>
      <c r="W26" s="116" t="str">
        <f>IFERROR(INDEX(Расходка[Наименование расходного материала],MATCH(Расходка[[#This Row],[№]],Поиск_расходки[Индекс6],0)),"")</f>
        <v/>
      </c>
      <c r="X26" s="116" t="str">
        <f>IFERROR(INDEX(Расходка[Наименование расходного материала],MATCH(Расходка[[#This Row],[№]],Поиск_расходки[Индекс7],0)),"")</f>
        <v>Fielder XT-R</v>
      </c>
      <c r="Y26" s="116" t="str">
        <f>IFERROR(INDEX(Расходка[Наименование расходного материала],MATCH(Расходка[[#This Row],[№]],Поиск_расходки[Индекс8],0)),"")</f>
        <v>Fielder XT-R</v>
      </c>
      <c r="Z26" s="116" t="str">
        <f>IFERROR(INDEX(Расходка[Наименование расходного материала],MATCH(Расходка[[#This Row],[№]],Поиск_расходки[Индекс9],0)),"")</f>
        <v>Fielder XT-R</v>
      </c>
      <c r="AA26" s="116" t="str">
        <f>IFERROR(INDEX(Расходка[Наименование расходного материала],MATCH(Расходка[[#This Row],[№]],Поиск_расходки[Индекс10],0)),"")</f>
        <v>Fielder XT-R</v>
      </c>
      <c r="AB26" s="116" t="str">
        <f>IFERROR(INDEX(Расходка[Наименование расходного материала],MATCH(Расходка[[#This Row],[№]],Поиск_расходки[Индекс11],0)),"")</f>
        <v>Fielder XT-R</v>
      </c>
      <c r="AC26" s="116" t="str">
        <f>IFERROR(INDEX(Расходка[Наименование расходного материала],MATCH(Расходка[[#This Row],[№]],Поиск_расходки[Индекс12],0)),"")</f>
        <v>Fielder XT-R</v>
      </c>
      <c r="AD26" s="116" t="str">
        <f>IFERROR(INDEX(Расходка[Наименование расходного материала],MATCH(Расходка[[#This Row],[№]],Поиск_расходки[Индекс13],0)),"")</f>
        <v>Fielder XT-R</v>
      </c>
      <c r="AF26" s="4" t="s">
        <v>5</v>
      </c>
      <c r="AG26" s="4" t="s">
        <v>429</v>
      </c>
    </row>
    <row r="27" spans="1:35" x14ac:dyDescent="0.25">
      <c r="A27">
        <v>26</v>
      </c>
      <c r="B27" t="s">
        <v>3</v>
      </c>
      <c r="C27" s="1" t="s">
        <v>360</v>
      </c>
      <c r="E27" s="117">
        <f>IF(ISNUMBER(SEARCH('Карта учёта'!$B$13,Расходка[[#This Row],[Наименование расходного материала]])),MAX($E$1:E26)+1,0)</f>
        <v>0</v>
      </c>
      <c r="F27" s="117">
        <f>IF(ISNUMBER(SEARCH('Карта учёта'!$B$14,Расходка[[#This Row],[Наименование расходного материала]])),MAX($F$1:F26)+1,0)</f>
        <v>0</v>
      </c>
      <c r="G27" s="117">
        <f>IF(ISNUMBER(SEARCH('Карта учёта'!$B$15,Расходка[[#This Row],[Наименование расходного материала]])),MAX($G$1:G26)+1,0)</f>
        <v>0</v>
      </c>
      <c r="H27" s="117">
        <f>IF(ISNUMBER(SEARCH('Карта учёта'!$B$16,Расходка[[#This Row],[Наименование расходного материала]])),MAX($H$1:H26)+1,0)</f>
        <v>0</v>
      </c>
      <c r="I27" s="117">
        <f>IF(ISNUMBER(SEARCH('Карта учёта'!$B$17,Расходка[[#This Row],[Наименование расходного материала]])),MAX($I$1:I26)+1,0)</f>
        <v>0</v>
      </c>
      <c r="J27" s="117">
        <f>IF(ISNUMBER(SEARCH('Карта учёта'!$B$18,Расходка[[#This Row],[Наименование расходного материала]])),MAX($J$1:J26)+1,0)</f>
        <v>0</v>
      </c>
      <c r="K27" s="117">
        <f>IF(ISNUMBER(SEARCH('Карта учёта'!$B$19,Расходка[[#This Row],[Наименование расходного материала]])),MAX($K$1:K26)+1,0)</f>
        <v>26</v>
      </c>
      <c r="L27" s="117">
        <f>IF(ISNUMBER(SEARCH('Карта учёта'!$B$20,Расходка[[#This Row],[Наименование расходного материала]])),MAX($L$1:L26)+1,0)</f>
        <v>26</v>
      </c>
      <c r="M27" s="117">
        <f>IF(ISNUMBER(SEARCH('Карта учёта'!$B$21,Расходка[[#This Row],[Наименование расходного материала]])),MAX($M$1:M26)+1,0)</f>
        <v>26</v>
      </c>
      <c r="N27" s="117">
        <f>IF(ISNUMBER(SEARCH('Карта учёта'!$B$22,Расходка[[#This Row],[Наименование расходного материала]])),MAX($N$1:N26)+1,0)</f>
        <v>26</v>
      </c>
      <c r="O27" s="117">
        <f>IF(ISNUMBER(SEARCH('Карта учёта'!$B$23,Расходка[[#This Row],[Наименование расходного материала]])),MAX($O$1:O26)+1,0)</f>
        <v>26</v>
      </c>
      <c r="P27" s="117">
        <f>IF(ISNUMBER(SEARCH('Карта учёта'!$B$24,Расходка[[#This Row],[Наименование расходного материала]])),MAX($P$1:P26)+1,0)</f>
        <v>26</v>
      </c>
      <c r="Q27" s="117">
        <f>IF(ISNUMBER(SEARCH('Карта учёта'!$B$25,Расходка[[#This Row],[Наименование расходного материала]])),MAX($Q$1:Q26)+1,0)</f>
        <v>26</v>
      </c>
      <c r="R27" s="116" t="str">
        <f>IFERROR(INDEX(Расходка[Наименование расходного материала],MATCH(Расходка[[#This Row],[№]],Поиск_расходки[Индекс1],0)),"")</f>
        <v/>
      </c>
      <c r="S27" s="116" t="str">
        <f>IFERROR(INDEX(Расходка[Наименование расходного материала],MATCH(Расходка[[#This Row],[№]],Поиск_расходки[Индекс2],0)),"")</f>
        <v/>
      </c>
      <c r="T27" s="116" t="str">
        <f>IFERROR(INDEX(Расходка[Наименование расходного материала],MATCH(Расходка[[#This Row],[№]],Поиск_расходки[Индекс3],0)),"")</f>
        <v/>
      </c>
      <c r="U27" s="116" t="str">
        <f>IFERROR(INDEX(Расходка[Наименование расходного материала],MATCH(Расходка[[#This Row],[№]],Поиск_расходки[Индекс4],0)),"")</f>
        <v/>
      </c>
      <c r="V27" s="116" t="str">
        <f>IFERROR(INDEX(Расходка[Наименование расходного материала],MATCH(Расходка[[#This Row],[№]],Поиск_расходки[Индекс5],0)),"")</f>
        <v/>
      </c>
      <c r="W27" s="116" t="str">
        <f>IFERROR(INDEX(Расходка[Наименование расходного материала],MATCH(Расходка[[#This Row],[№]],Поиск_расходки[Индекс6],0)),"")</f>
        <v/>
      </c>
      <c r="X27" s="116" t="str">
        <f>IFERROR(INDEX(Расходка[Наименование расходного материала],MATCH(Расходка[[#This Row],[№]],Поиск_расходки[Индекс7],0)),"")</f>
        <v>Gaia Second</v>
      </c>
      <c r="Y27" s="116" t="str">
        <f>IFERROR(INDEX(Расходка[Наименование расходного материала],MATCH(Расходка[[#This Row],[№]],Поиск_расходки[Индекс8],0)),"")</f>
        <v>Gaia Second</v>
      </c>
      <c r="Z27" s="116" t="str">
        <f>IFERROR(INDEX(Расходка[Наименование расходного материала],MATCH(Расходка[[#This Row],[№]],Поиск_расходки[Индекс9],0)),"")</f>
        <v>Gaia Second</v>
      </c>
      <c r="AA27" s="116" t="str">
        <f>IFERROR(INDEX(Расходка[Наименование расходного материала],MATCH(Расходка[[#This Row],[№]],Поиск_расходки[Индекс10],0)),"")</f>
        <v>Gaia Second</v>
      </c>
      <c r="AB27" s="116" t="str">
        <f>IFERROR(INDEX(Расходка[Наименование расходного материала],MATCH(Расходка[[#This Row],[№]],Поиск_расходки[Индекс11],0)),"")</f>
        <v>Gaia Second</v>
      </c>
      <c r="AC27" s="116" t="str">
        <f>IFERROR(INDEX(Расходка[Наименование расходного материала],MATCH(Расходка[[#This Row],[№]],Поиск_расходки[Индекс12],0)),"")</f>
        <v>Gaia Second</v>
      </c>
      <c r="AD27" s="116" t="str">
        <f>IFERROR(INDEX(Расходка[Наименование расходного материала],MATCH(Расходка[[#This Row],[№]],Поиск_расходки[Индекс13],0)),"")</f>
        <v>Gaia Second</v>
      </c>
      <c r="AF27" s="4" t="s">
        <v>5</v>
      </c>
      <c r="AG27" s="4" t="s">
        <v>430</v>
      </c>
    </row>
    <row r="28" spans="1:35" x14ac:dyDescent="0.25">
      <c r="A28">
        <v>27</v>
      </c>
      <c r="B28" t="s">
        <v>3</v>
      </c>
      <c r="C28" s="1" t="s">
        <v>372</v>
      </c>
      <c r="E28" s="117">
        <f>IF(ISNUMBER(SEARCH('Карта учёта'!$B$13,Расходка[[#This Row],[Наименование расходного материала]])),MAX($E$1:E27)+1,0)</f>
        <v>0</v>
      </c>
      <c r="F28" s="117">
        <f>IF(ISNUMBER(SEARCH('Карта учёта'!$B$14,Расходка[[#This Row],[Наименование расходного материала]])),MAX($F$1:F27)+1,0)</f>
        <v>0</v>
      </c>
      <c r="G28" s="117">
        <f>IF(ISNUMBER(SEARCH('Карта учёта'!$B$15,Расходка[[#This Row],[Наименование расходного материала]])),MAX($G$1:G27)+1,0)</f>
        <v>0</v>
      </c>
      <c r="H28" s="117">
        <f>IF(ISNUMBER(SEARCH('Карта учёта'!$B$16,Расходка[[#This Row],[Наименование расходного материала]])),MAX($H$1:H27)+1,0)</f>
        <v>0</v>
      </c>
      <c r="I28" s="117">
        <f>IF(ISNUMBER(SEARCH('Карта учёта'!$B$17,Расходка[[#This Row],[Наименование расходного материала]])),MAX($I$1:I27)+1,0)</f>
        <v>0</v>
      </c>
      <c r="J28" s="117">
        <f>IF(ISNUMBER(SEARCH('Карта учёта'!$B$18,Расходка[[#This Row],[Наименование расходного материала]])),MAX($J$1:J27)+1,0)</f>
        <v>0</v>
      </c>
      <c r="K28" s="117">
        <f>IF(ISNUMBER(SEARCH('Карта учёта'!$B$19,Расходка[[#This Row],[Наименование расходного материала]])),MAX($K$1:K27)+1,0)</f>
        <v>27</v>
      </c>
      <c r="L28" s="117">
        <f>IF(ISNUMBER(SEARCH('Карта учёта'!$B$20,Расходка[[#This Row],[Наименование расходного материала]])),MAX($L$1:L27)+1,0)</f>
        <v>27</v>
      </c>
      <c r="M28" s="117">
        <f>IF(ISNUMBER(SEARCH('Карта учёта'!$B$21,Расходка[[#This Row],[Наименование расходного материала]])),MAX($M$1:M27)+1,0)</f>
        <v>27</v>
      </c>
      <c r="N28" s="117">
        <f>IF(ISNUMBER(SEARCH('Карта учёта'!$B$22,Расходка[[#This Row],[Наименование расходного материала]])),MAX($N$1:N27)+1,0)</f>
        <v>27</v>
      </c>
      <c r="O28" s="117">
        <f>IF(ISNUMBER(SEARCH('Карта учёта'!$B$23,Расходка[[#This Row],[Наименование расходного материала]])),MAX($O$1:O27)+1,0)</f>
        <v>27</v>
      </c>
      <c r="P28" s="117">
        <f>IF(ISNUMBER(SEARCH('Карта учёта'!$B$24,Расходка[[#This Row],[Наименование расходного материала]])),MAX($P$1:P27)+1,0)</f>
        <v>27</v>
      </c>
      <c r="Q28" s="117">
        <f>IF(ISNUMBER(SEARCH('Карта учёта'!$B$25,Расходка[[#This Row],[Наименование расходного материала]])),MAX($Q$1:Q27)+1,0)</f>
        <v>27</v>
      </c>
      <c r="R28" s="116" t="str">
        <f>IFERROR(INDEX(Расходка[Наименование расходного материала],MATCH(Расходка[[#This Row],[№]],Поиск_расходки[Индекс1],0)),"")</f>
        <v/>
      </c>
      <c r="S28" s="116" t="str">
        <f>IFERROR(INDEX(Расходка[Наименование расходного материала],MATCH(Расходка[[#This Row],[№]],Поиск_расходки[Индекс2],0)),"")</f>
        <v/>
      </c>
      <c r="T28" s="116" t="str">
        <f>IFERROR(INDEX(Расходка[Наименование расходного материала],MATCH(Расходка[[#This Row],[№]],Поиск_расходки[Индекс3],0)),"")</f>
        <v/>
      </c>
      <c r="U28" s="116" t="str">
        <f>IFERROR(INDEX(Расходка[Наименование расходного материала],MATCH(Расходка[[#This Row],[№]],Поиск_расходки[Индекс4],0)),"")</f>
        <v/>
      </c>
      <c r="V28" s="116" t="str">
        <f>IFERROR(INDEX(Расходка[Наименование расходного материала],MATCH(Расходка[[#This Row],[№]],Поиск_расходки[Индекс5],0)),"")</f>
        <v/>
      </c>
      <c r="W28" s="116" t="str">
        <f>IFERROR(INDEX(Расходка[Наименование расходного материала],MATCH(Расходка[[#This Row],[№]],Поиск_расходки[Индекс6],0)),"")</f>
        <v/>
      </c>
      <c r="X28" s="116" t="str">
        <f>IFERROR(INDEX(Расходка[Наименование расходного материала],MATCH(Расходка[[#This Row],[№]],Поиск_расходки[Индекс7],0)),"")</f>
        <v>Gaia Third</v>
      </c>
      <c r="Y28" s="116" t="str">
        <f>IFERROR(INDEX(Расходка[Наименование расходного материала],MATCH(Расходка[[#This Row],[№]],Поиск_расходки[Индекс8],0)),"")</f>
        <v>Gaia Third</v>
      </c>
      <c r="Z28" s="116" t="str">
        <f>IFERROR(INDEX(Расходка[Наименование расходного материала],MATCH(Расходка[[#This Row],[№]],Поиск_расходки[Индекс9],0)),"")</f>
        <v>Gaia Third</v>
      </c>
      <c r="AA28" s="116" t="str">
        <f>IFERROR(INDEX(Расходка[Наименование расходного материала],MATCH(Расходка[[#This Row],[№]],Поиск_расходки[Индекс10],0)),"")</f>
        <v>Gaia Third</v>
      </c>
      <c r="AB28" s="116" t="str">
        <f>IFERROR(INDEX(Расходка[Наименование расходного материала],MATCH(Расходка[[#This Row],[№]],Поиск_расходки[Индекс11],0)),"")</f>
        <v>Gaia Third</v>
      </c>
      <c r="AC28" s="116" t="str">
        <f>IFERROR(INDEX(Расходка[Наименование расходного материала],MATCH(Расходка[[#This Row],[№]],Поиск_расходки[Индекс12],0)),"")</f>
        <v>Gaia Third</v>
      </c>
      <c r="AD28" s="116" t="str">
        <f>IFERROR(INDEX(Расходка[Наименование расходного материала],MATCH(Расходка[[#This Row],[№]],Поиск_расходки[Индекс13],0)),"")</f>
        <v>Gaia Third</v>
      </c>
      <c r="AF28" s="4" t="s">
        <v>5</v>
      </c>
      <c r="AG28" s="4" t="s">
        <v>431</v>
      </c>
    </row>
    <row r="29" spans="1:35" x14ac:dyDescent="0.25">
      <c r="A29">
        <v>28</v>
      </c>
      <c r="B29" t="s">
        <v>3</v>
      </c>
      <c r="C29" s="1" t="s">
        <v>323</v>
      </c>
      <c r="E29" s="117">
        <f>IF(ISNUMBER(SEARCH('Карта учёта'!$B$13,Расходка[[#This Row],[Наименование расходного материала]])),MAX($E$1:E28)+1,0)</f>
        <v>0</v>
      </c>
      <c r="F29" s="117">
        <f>IF(ISNUMBER(SEARCH('Карта учёта'!$B$14,Расходка[[#This Row],[Наименование расходного материала]])),MAX($F$1:F28)+1,0)</f>
        <v>0</v>
      </c>
      <c r="G29" s="117">
        <f>IF(ISNUMBER(SEARCH('Карта учёта'!$B$15,Расходка[[#This Row],[Наименование расходного материала]])),MAX($G$1:G28)+1,0)</f>
        <v>0</v>
      </c>
      <c r="H29" s="117">
        <f>IF(ISNUMBER(SEARCH('Карта учёта'!$B$16,Расходка[[#This Row],[Наименование расходного материала]])),MAX($H$1:H28)+1,0)</f>
        <v>0</v>
      </c>
      <c r="I29" s="117">
        <f>IF(ISNUMBER(SEARCH('Карта учёта'!$B$17,Расходка[[#This Row],[Наименование расходного материала]])),MAX($I$1:I28)+1,0)</f>
        <v>0</v>
      </c>
      <c r="J29" s="117">
        <f>IF(ISNUMBER(SEARCH('Карта учёта'!$B$18,Расходка[[#This Row],[Наименование расходного материала]])),MAX($J$1:J28)+1,0)</f>
        <v>0</v>
      </c>
      <c r="K29" s="117">
        <f>IF(ISNUMBER(SEARCH('Карта учёта'!$B$19,Расходка[[#This Row],[Наименование расходного материала]])),MAX($K$1:K28)+1,0)</f>
        <v>28</v>
      </c>
      <c r="L29" s="117">
        <f>IF(ISNUMBER(SEARCH('Карта учёта'!$B$20,Расходка[[#This Row],[Наименование расходного материала]])),MAX($L$1:L28)+1,0)</f>
        <v>28</v>
      </c>
      <c r="M29" s="117">
        <f>IF(ISNUMBER(SEARCH('Карта учёта'!$B$21,Расходка[[#This Row],[Наименование расходного материала]])),MAX($M$1:M28)+1,0)</f>
        <v>28</v>
      </c>
      <c r="N29" s="117">
        <f>IF(ISNUMBER(SEARCH('Карта учёта'!$B$22,Расходка[[#This Row],[Наименование расходного материала]])),MAX($N$1:N28)+1,0)</f>
        <v>28</v>
      </c>
      <c r="O29" s="117">
        <f>IF(ISNUMBER(SEARCH('Карта учёта'!$B$23,Расходка[[#This Row],[Наименование расходного материала]])),MAX($O$1:O28)+1,0)</f>
        <v>28</v>
      </c>
      <c r="P29" s="117">
        <f>IF(ISNUMBER(SEARCH('Карта учёта'!$B$24,Расходка[[#This Row],[Наименование расходного материала]])),MAX($P$1:P28)+1,0)</f>
        <v>28</v>
      </c>
      <c r="Q29" s="117">
        <f>IF(ISNUMBER(SEARCH('Карта учёта'!$B$25,Расходка[[#This Row],[Наименование расходного материала]])),MAX($Q$1:Q28)+1,0)</f>
        <v>28</v>
      </c>
      <c r="R29" s="116" t="str">
        <f>IFERROR(INDEX(Расходка[Наименование расходного материала],MATCH(Расходка[[#This Row],[№]],Поиск_расходки[Индекс1],0)),"")</f>
        <v/>
      </c>
      <c r="S29" s="116" t="str">
        <f>IFERROR(INDEX(Расходка[Наименование расходного материала],MATCH(Расходка[[#This Row],[№]],Поиск_расходки[Индекс2],0)),"")</f>
        <v/>
      </c>
      <c r="T29" s="116" t="str">
        <f>IFERROR(INDEX(Расходка[Наименование расходного материала],MATCH(Расходка[[#This Row],[№]],Поиск_расходки[Индекс3],0)),"")</f>
        <v/>
      </c>
      <c r="U29" s="116" t="str">
        <f>IFERROR(INDEX(Расходка[Наименование расходного материала],MATCH(Расходка[[#This Row],[№]],Поиск_расходки[Индекс4],0)),"")</f>
        <v/>
      </c>
      <c r="V29" s="116" t="str">
        <f>IFERROR(INDEX(Расходка[Наименование расходного материала],MATCH(Расходка[[#This Row],[№]],Поиск_расходки[Индекс5],0)),"")</f>
        <v/>
      </c>
      <c r="W29" s="116" t="str">
        <f>IFERROR(INDEX(Расходка[Наименование расходного материала],MATCH(Расходка[[#This Row],[№]],Поиск_расходки[Индекс6],0)),"")</f>
        <v/>
      </c>
      <c r="X29" s="116" t="str">
        <f>IFERROR(INDEX(Расходка[Наименование расходного материала],MATCH(Расходка[[#This Row],[№]],Поиск_расходки[Индекс7],0)),"")</f>
        <v>Intuition</v>
      </c>
      <c r="Y29" s="116" t="str">
        <f>IFERROR(INDEX(Расходка[Наименование расходного материала],MATCH(Расходка[[#This Row],[№]],Поиск_расходки[Индекс8],0)),"")</f>
        <v>Intuition</v>
      </c>
      <c r="Z29" s="116" t="str">
        <f>IFERROR(INDEX(Расходка[Наименование расходного материала],MATCH(Расходка[[#This Row],[№]],Поиск_расходки[Индекс9],0)),"")</f>
        <v>Intuition</v>
      </c>
      <c r="AA29" s="116" t="str">
        <f>IFERROR(INDEX(Расходка[Наименование расходного материала],MATCH(Расходка[[#This Row],[№]],Поиск_расходки[Индекс10],0)),"")</f>
        <v>Intuition</v>
      </c>
      <c r="AB29" s="116" t="str">
        <f>IFERROR(INDEX(Расходка[Наименование расходного материала],MATCH(Расходка[[#This Row],[№]],Поиск_расходки[Индекс11],0)),"")</f>
        <v>Intuition</v>
      </c>
      <c r="AC29" s="116" t="str">
        <f>IFERROR(INDEX(Расходка[Наименование расходного материала],MATCH(Расходка[[#This Row],[№]],Поиск_расходки[Индекс12],0)),"")</f>
        <v>Intuition</v>
      </c>
      <c r="AD29" s="116" t="str">
        <f>IFERROR(INDEX(Расходка[Наименование расходного материала],MATCH(Расходка[[#This Row],[№]],Поиск_расходки[Индекс13],0)),"")</f>
        <v>Intuition</v>
      </c>
      <c r="AF29" s="4" t="s">
        <v>5</v>
      </c>
      <c r="AG29" s="4" t="s">
        <v>432</v>
      </c>
    </row>
    <row r="30" spans="1:35" x14ac:dyDescent="0.25">
      <c r="A30">
        <v>29</v>
      </c>
      <c r="B30" t="s">
        <v>3</v>
      </c>
      <c r="C30" t="s">
        <v>319</v>
      </c>
      <c r="E30" s="117">
        <f>IF(ISNUMBER(SEARCH('Карта учёта'!$B$13,Расходка[[#This Row],[Наименование расходного материала]])),MAX($E$1:E29)+1,0)</f>
        <v>0</v>
      </c>
      <c r="F30" s="117">
        <f>IF(ISNUMBER(SEARCH('Карта учёта'!$B$14,Расходка[[#This Row],[Наименование расходного материала]])),MAX($F$1:F29)+1,0)</f>
        <v>0</v>
      </c>
      <c r="G30" s="117">
        <f>IF(ISNUMBER(SEARCH('Карта учёта'!$B$15,Расходка[[#This Row],[Наименование расходного материала]])),MAX($G$1:G29)+1,0)</f>
        <v>0</v>
      </c>
      <c r="H30" s="117">
        <f>IF(ISNUMBER(SEARCH('Карта учёта'!$B$16,Расходка[[#This Row],[Наименование расходного материала]])),MAX($H$1:H29)+1,0)</f>
        <v>0</v>
      </c>
      <c r="I30" s="117">
        <f>IF(ISNUMBER(SEARCH('Карта учёта'!$B$17,Расходка[[#This Row],[Наименование расходного материала]])),MAX($I$1:I29)+1,0)</f>
        <v>0</v>
      </c>
      <c r="J30" s="117">
        <f>IF(ISNUMBER(SEARCH('Карта учёта'!$B$18,Расходка[[#This Row],[Наименование расходного материала]])),MAX($J$1:J29)+1,0)</f>
        <v>0</v>
      </c>
      <c r="K30" s="117">
        <f>IF(ISNUMBER(SEARCH('Карта учёта'!$B$19,Расходка[[#This Row],[Наименование расходного материала]])),MAX($K$1:K29)+1,0)</f>
        <v>29</v>
      </c>
      <c r="L30" s="117">
        <f>IF(ISNUMBER(SEARCH('Карта учёта'!$B$20,Расходка[[#This Row],[Наименование расходного материала]])),MAX($L$1:L29)+1,0)</f>
        <v>29</v>
      </c>
      <c r="M30" s="117">
        <f>IF(ISNUMBER(SEARCH('Карта учёта'!$B$21,Расходка[[#This Row],[Наименование расходного материала]])),MAX($M$1:M29)+1,0)</f>
        <v>29</v>
      </c>
      <c r="N30" s="117">
        <f>IF(ISNUMBER(SEARCH('Карта учёта'!$B$22,Расходка[[#This Row],[Наименование расходного материала]])),MAX($N$1:N29)+1,0)</f>
        <v>29</v>
      </c>
      <c r="O30" s="117">
        <f>IF(ISNUMBER(SEARCH('Карта учёта'!$B$23,Расходка[[#This Row],[Наименование расходного материала]])),MAX($O$1:O29)+1,0)</f>
        <v>29</v>
      </c>
      <c r="P30" s="117">
        <f>IF(ISNUMBER(SEARCH('Карта учёта'!$B$24,Расходка[[#This Row],[Наименование расходного материала]])),MAX($P$1:P29)+1,0)</f>
        <v>29</v>
      </c>
      <c r="Q30" s="117">
        <f>IF(ISNUMBER(SEARCH('Карта учёта'!$B$25,Расходка[[#This Row],[Наименование расходного материала]])),MAX($Q$1:Q29)+1,0)</f>
        <v>29</v>
      </c>
      <c r="R30" s="116" t="str">
        <f>IFERROR(INDEX(Расходка[Наименование расходного материала],MATCH(Расходка[[#This Row],[№]],Поиск_расходки[Индекс1],0)),"")</f>
        <v/>
      </c>
      <c r="S30" s="116" t="str">
        <f>IFERROR(INDEX(Расходка[Наименование расходного материала],MATCH(Расходка[[#This Row],[№]],Поиск_расходки[Индекс2],0)),"")</f>
        <v/>
      </c>
      <c r="T30" s="116" t="str">
        <f>IFERROR(INDEX(Расходка[Наименование расходного материала],MATCH(Расходка[[#This Row],[№]],Поиск_расходки[Индекс3],0)),"")</f>
        <v/>
      </c>
      <c r="U30" s="116" t="str">
        <f>IFERROR(INDEX(Расходка[Наименование расходного материала],MATCH(Расходка[[#This Row],[№]],Поиск_расходки[Индекс4],0)),"")</f>
        <v/>
      </c>
      <c r="V30" s="116" t="str">
        <f>IFERROR(INDEX(Расходка[Наименование расходного материала],MATCH(Расходка[[#This Row],[№]],Поиск_расходки[Индекс5],0)),"")</f>
        <v/>
      </c>
      <c r="W30" s="116" t="str">
        <f>IFERROR(INDEX(Расходка[Наименование расходного материала],MATCH(Расходка[[#This Row],[№]],Поиск_расходки[Индекс6],0)),"")</f>
        <v/>
      </c>
      <c r="X30" s="116" t="str">
        <f>IFERROR(INDEX(Расходка[Наименование расходного материала],MATCH(Расходка[[#This Row],[№]],Поиск_расходки[Индекс7],0)),"")</f>
        <v>ProVia 3 Hydro-Track®</v>
      </c>
      <c r="Y30" s="116" t="str">
        <f>IFERROR(INDEX(Расходка[Наименование расходного материала],MATCH(Расходка[[#This Row],[№]],Поиск_расходки[Индекс8],0)),"")</f>
        <v>ProVia 3 Hydro-Track®</v>
      </c>
      <c r="Z30" s="116" t="str">
        <f>IFERROR(INDEX(Расходка[Наименование расходного материала],MATCH(Расходка[[#This Row],[№]],Поиск_расходки[Индекс9],0)),"")</f>
        <v>ProVia 3 Hydro-Track®</v>
      </c>
      <c r="AA30" s="116" t="str">
        <f>IFERROR(INDEX(Расходка[Наименование расходного материала],MATCH(Расходка[[#This Row],[№]],Поиск_расходки[Индекс10],0)),"")</f>
        <v>ProVia 3 Hydro-Track®</v>
      </c>
      <c r="AB30" s="116" t="str">
        <f>IFERROR(INDEX(Расходка[Наименование расходного материала],MATCH(Расходка[[#This Row],[№]],Поиск_расходки[Индекс11],0)),"")</f>
        <v>ProVia 3 Hydro-Track®</v>
      </c>
      <c r="AC30" s="116" t="str">
        <f>IFERROR(INDEX(Расходка[Наименование расходного материала],MATCH(Расходка[[#This Row],[№]],Поиск_расходки[Индекс12],0)),"")</f>
        <v>ProVia 3 Hydro-Track®</v>
      </c>
      <c r="AD30" s="116" t="str">
        <f>IFERROR(INDEX(Расходка[Наименование расходного материала],MATCH(Расходка[[#This Row],[№]],Поиск_расходки[Индекс13],0)),"")</f>
        <v>ProVia 3 Hydro-Track®</v>
      </c>
      <c r="AF30" s="4" t="s">
        <v>5</v>
      </c>
      <c r="AG30" s="4" t="s">
        <v>494</v>
      </c>
    </row>
    <row r="31" spans="1:35" x14ac:dyDescent="0.25">
      <c r="A31">
        <v>30</v>
      </c>
      <c r="B31" t="s">
        <v>3</v>
      </c>
      <c r="C31" t="s">
        <v>320</v>
      </c>
      <c r="E31" s="117">
        <f>IF(ISNUMBER(SEARCH('Карта учёта'!$B$13,Расходка[[#This Row],[Наименование расходного материала]])),MAX($E$1:E30)+1,0)</f>
        <v>0</v>
      </c>
      <c r="F31" s="117">
        <f>IF(ISNUMBER(SEARCH('Карта учёта'!$B$14,Расходка[[#This Row],[Наименование расходного материала]])),MAX($F$1:F30)+1,0)</f>
        <v>0</v>
      </c>
      <c r="G31" s="117">
        <f>IF(ISNUMBER(SEARCH('Карта учёта'!$B$15,Расходка[[#This Row],[Наименование расходного материала]])),MAX($G$1:G30)+1,0)</f>
        <v>0</v>
      </c>
      <c r="H31" s="117">
        <f>IF(ISNUMBER(SEARCH('Карта учёта'!$B$16,Расходка[[#This Row],[Наименование расходного материала]])),MAX($H$1:H30)+1,0)</f>
        <v>0</v>
      </c>
      <c r="I31" s="117">
        <f>IF(ISNUMBER(SEARCH('Карта учёта'!$B$17,Расходка[[#This Row],[Наименование расходного материала]])),MAX($I$1:I30)+1,0)</f>
        <v>0</v>
      </c>
      <c r="J31" s="117">
        <f>IF(ISNUMBER(SEARCH('Карта учёта'!$B$18,Расходка[[#This Row],[Наименование расходного материала]])),MAX($J$1:J30)+1,0)</f>
        <v>0</v>
      </c>
      <c r="K31" s="117">
        <f>IF(ISNUMBER(SEARCH('Карта учёта'!$B$19,Расходка[[#This Row],[Наименование расходного материала]])),MAX($K$1:K30)+1,0)</f>
        <v>30</v>
      </c>
      <c r="L31" s="117">
        <f>IF(ISNUMBER(SEARCH('Карта учёта'!$B$20,Расходка[[#This Row],[Наименование расходного материала]])),MAX($L$1:L30)+1,0)</f>
        <v>30</v>
      </c>
      <c r="M31" s="117">
        <f>IF(ISNUMBER(SEARCH('Карта учёта'!$B$21,Расходка[[#This Row],[Наименование расходного материала]])),MAX($M$1:M30)+1,0)</f>
        <v>30</v>
      </c>
      <c r="N31" s="117">
        <f>IF(ISNUMBER(SEARCH('Карта учёта'!$B$22,Расходка[[#This Row],[Наименование расходного материала]])),MAX($N$1:N30)+1,0)</f>
        <v>30</v>
      </c>
      <c r="O31" s="117">
        <f>IF(ISNUMBER(SEARCH('Карта учёта'!$B$23,Расходка[[#This Row],[Наименование расходного материала]])),MAX($O$1:O30)+1,0)</f>
        <v>30</v>
      </c>
      <c r="P31" s="117">
        <f>IF(ISNUMBER(SEARCH('Карта учёта'!$B$24,Расходка[[#This Row],[Наименование расходного материала]])),MAX($P$1:P30)+1,0)</f>
        <v>30</v>
      </c>
      <c r="Q31" s="117">
        <f>IF(ISNUMBER(SEARCH('Карта учёта'!$B$25,Расходка[[#This Row],[Наименование расходного материала]])),MAX($Q$1:Q30)+1,0)</f>
        <v>30</v>
      </c>
      <c r="R31" s="116" t="str">
        <f>IFERROR(INDEX(Расходка[Наименование расходного материала],MATCH(Расходка[[#This Row],[№]],Поиск_расходки[Индекс1],0)),"")</f>
        <v/>
      </c>
      <c r="S31" s="116" t="str">
        <f>IFERROR(INDEX(Расходка[Наименование расходного материала],MATCH(Расходка[[#This Row],[№]],Поиск_расходки[Индекс2],0)),"")</f>
        <v/>
      </c>
      <c r="T31" s="116" t="str">
        <f>IFERROR(INDEX(Расходка[Наименование расходного материала],MATCH(Расходка[[#This Row],[№]],Поиск_расходки[Индекс3],0)),"")</f>
        <v/>
      </c>
      <c r="U31" s="116" t="str">
        <f>IFERROR(INDEX(Расходка[Наименование расходного материала],MATCH(Расходка[[#This Row],[№]],Поиск_расходки[Индекс4],0)),"")</f>
        <v/>
      </c>
      <c r="V31" s="116" t="str">
        <f>IFERROR(INDEX(Расходка[Наименование расходного материала],MATCH(Расходка[[#This Row],[№]],Поиск_расходки[Индекс5],0)),"")</f>
        <v/>
      </c>
      <c r="W31" s="116" t="str">
        <f>IFERROR(INDEX(Расходка[Наименование расходного материала],MATCH(Расходка[[#This Row],[№]],Поиск_расходки[Индекс6],0)),"")</f>
        <v/>
      </c>
      <c r="X31" s="116" t="str">
        <f>IFERROR(INDEX(Расходка[Наименование расходного материала],MATCH(Расходка[[#This Row],[№]],Поиск_расходки[Индекс7],0)),"")</f>
        <v>ProVia 6 Hydro-Track®</v>
      </c>
      <c r="Y31" s="116" t="str">
        <f>IFERROR(INDEX(Расходка[Наименование расходного материала],MATCH(Расходка[[#This Row],[№]],Поиск_расходки[Индекс8],0)),"")</f>
        <v>ProVia 6 Hydro-Track®</v>
      </c>
      <c r="Z31" s="116" t="str">
        <f>IFERROR(INDEX(Расходка[Наименование расходного материала],MATCH(Расходка[[#This Row],[№]],Поиск_расходки[Индекс9],0)),"")</f>
        <v>ProVia 6 Hydro-Track®</v>
      </c>
      <c r="AA31" s="116" t="str">
        <f>IFERROR(INDEX(Расходка[Наименование расходного материала],MATCH(Расходка[[#This Row],[№]],Поиск_расходки[Индекс10],0)),"")</f>
        <v>ProVia 6 Hydro-Track®</v>
      </c>
      <c r="AB31" s="116" t="str">
        <f>IFERROR(INDEX(Расходка[Наименование расходного материала],MATCH(Расходка[[#This Row],[№]],Поиск_расходки[Индекс11],0)),"")</f>
        <v>ProVia 6 Hydro-Track®</v>
      </c>
      <c r="AC31" s="116" t="str">
        <f>IFERROR(INDEX(Расходка[Наименование расходного материала],MATCH(Расходка[[#This Row],[№]],Поиск_расходки[Индекс12],0)),"")</f>
        <v>ProVia 6 Hydro-Track®</v>
      </c>
      <c r="AD31" s="116" t="str">
        <f>IFERROR(INDEX(Расходка[Наименование расходного материала],MATCH(Расходка[[#This Row],[№]],Поиск_расходки[Индекс13],0)),"")</f>
        <v>ProVia 6 Hydro-Track®</v>
      </c>
      <c r="AF31" s="4" t="s">
        <v>5</v>
      </c>
      <c r="AG31" s="4" t="s">
        <v>433</v>
      </c>
    </row>
    <row r="32" spans="1:35" x14ac:dyDescent="0.25">
      <c r="A32">
        <v>31</v>
      </c>
      <c r="B32" t="s">
        <v>3</v>
      </c>
      <c r="C32" t="s">
        <v>321</v>
      </c>
      <c r="E32" s="117">
        <f>IF(ISNUMBER(SEARCH('Карта учёта'!$B$13,Расходка[[#This Row],[Наименование расходного материала]])),MAX($E$1:E31)+1,0)</f>
        <v>0</v>
      </c>
      <c r="F32" s="117">
        <f>IF(ISNUMBER(SEARCH('Карта учёта'!$B$14,Расходка[[#This Row],[Наименование расходного материала]])),MAX($F$1:F31)+1,0)</f>
        <v>0</v>
      </c>
      <c r="G32" s="117">
        <f>IF(ISNUMBER(SEARCH('Карта учёта'!$B$15,Расходка[[#This Row],[Наименование расходного материала]])),MAX($G$1:G31)+1,0)</f>
        <v>0</v>
      </c>
      <c r="H32" s="117">
        <f>IF(ISNUMBER(SEARCH('Карта учёта'!$B$16,Расходка[[#This Row],[Наименование расходного материала]])),MAX($H$1:H31)+1,0)</f>
        <v>0</v>
      </c>
      <c r="I32" s="117">
        <f>IF(ISNUMBER(SEARCH('Карта учёта'!$B$17,Расходка[[#This Row],[Наименование расходного материала]])),MAX($I$1:I31)+1,0)</f>
        <v>0</v>
      </c>
      <c r="J32" s="117">
        <f>IF(ISNUMBER(SEARCH('Карта учёта'!$B$18,Расходка[[#This Row],[Наименование расходного материала]])),MAX($J$1:J31)+1,0)</f>
        <v>0</v>
      </c>
      <c r="K32" s="117">
        <f>IF(ISNUMBER(SEARCH('Карта учёта'!$B$19,Расходка[[#This Row],[Наименование расходного материала]])),MAX($K$1:K31)+1,0)</f>
        <v>31</v>
      </c>
      <c r="L32" s="117">
        <f>IF(ISNUMBER(SEARCH('Карта учёта'!$B$20,Расходка[[#This Row],[Наименование расходного материала]])),MAX($L$1:L31)+1,0)</f>
        <v>31</v>
      </c>
      <c r="M32" s="117">
        <f>IF(ISNUMBER(SEARCH('Карта учёта'!$B$21,Расходка[[#This Row],[Наименование расходного материала]])),MAX($M$1:M31)+1,0)</f>
        <v>31</v>
      </c>
      <c r="N32" s="117">
        <f>IF(ISNUMBER(SEARCH('Карта учёта'!$B$22,Расходка[[#This Row],[Наименование расходного материала]])),MAX($N$1:N31)+1,0)</f>
        <v>31</v>
      </c>
      <c r="O32" s="117">
        <f>IF(ISNUMBER(SEARCH('Карта учёта'!$B$23,Расходка[[#This Row],[Наименование расходного материала]])),MAX($O$1:O31)+1,0)</f>
        <v>31</v>
      </c>
      <c r="P32" s="117">
        <f>IF(ISNUMBER(SEARCH('Карта учёта'!$B$24,Расходка[[#This Row],[Наименование расходного материала]])),MAX($P$1:P31)+1,0)</f>
        <v>31</v>
      </c>
      <c r="Q32" s="117">
        <f>IF(ISNUMBER(SEARCH('Карта учёта'!$B$25,Расходка[[#This Row],[Наименование расходного материала]])),MAX($Q$1:Q31)+1,0)</f>
        <v>31</v>
      </c>
      <c r="R32" s="116" t="str">
        <f>IFERROR(INDEX(Расходка[Наименование расходного материала],MATCH(Расходка[[#This Row],[№]],Поиск_расходки[Индекс1],0)),"")</f>
        <v/>
      </c>
      <c r="S32" s="116" t="str">
        <f>IFERROR(INDEX(Расходка[Наименование расходного материала],MATCH(Расходка[[#This Row],[№]],Поиск_расходки[Индекс2],0)),"")</f>
        <v/>
      </c>
      <c r="T32" s="116" t="str">
        <f>IFERROR(INDEX(Расходка[Наименование расходного материала],MATCH(Расходка[[#This Row],[№]],Поиск_расходки[Индекс3],0)),"")</f>
        <v/>
      </c>
      <c r="U32" s="116" t="str">
        <f>IFERROR(INDEX(Расходка[Наименование расходного материала],MATCH(Расходка[[#This Row],[№]],Поиск_расходки[Индекс4],0)),"")</f>
        <v/>
      </c>
      <c r="V32" s="116" t="str">
        <f>IFERROR(INDEX(Расходка[Наименование расходного материала],MATCH(Расходка[[#This Row],[№]],Поиск_расходки[Индекс5],0)),"")</f>
        <v/>
      </c>
      <c r="W32" s="116" t="str">
        <f>IFERROR(INDEX(Расходка[Наименование расходного материала],MATCH(Расходка[[#This Row],[№]],Поиск_расходки[Индекс6],0)),"")</f>
        <v/>
      </c>
      <c r="X32" s="116" t="str">
        <f>IFERROR(INDEX(Расходка[Наименование расходного материала],MATCH(Расходка[[#This Row],[№]],Поиск_расходки[Индекс7],0)),"")</f>
        <v>ProVia 9 Hydro-Track®</v>
      </c>
      <c r="Y32" s="116" t="str">
        <f>IFERROR(INDEX(Расходка[Наименование расходного материала],MATCH(Расходка[[#This Row],[№]],Поиск_расходки[Индекс8],0)),"")</f>
        <v>ProVia 9 Hydro-Track®</v>
      </c>
      <c r="Z32" s="116" t="str">
        <f>IFERROR(INDEX(Расходка[Наименование расходного материала],MATCH(Расходка[[#This Row],[№]],Поиск_расходки[Индекс9],0)),"")</f>
        <v>ProVia 9 Hydro-Track®</v>
      </c>
      <c r="AA32" s="116" t="str">
        <f>IFERROR(INDEX(Расходка[Наименование расходного материала],MATCH(Расходка[[#This Row],[№]],Поиск_расходки[Индекс10],0)),"")</f>
        <v>ProVia 9 Hydro-Track®</v>
      </c>
      <c r="AB32" s="116" t="str">
        <f>IFERROR(INDEX(Расходка[Наименование расходного материала],MATCH(Расходка[[#This Row],[№]],Поиск_расходки[Индекс11],0)),"")</f>
        <v>ProVia 9 Hydro-Track®</v>
      </c>
      <c r="AC32" s="116" t="str">
        <f>IFERROR(INDEX(Расходка[Наименование расходного материала],MATCH(Расходка[[#This Row],[№]],Поиск_расходки[Индекс12],0)),"")</f>
        <v>ProVia 9 Hydro-Track®</v>
      </c>
      <c r="AD32" s="116" t="str">
        <f>IFERROR(INDEX(Расходка[Наименование расходного материала],MATCH(Расходка[[#This Row],[№]],Поиск_расходки[Индекс13],0)),"")</f>
        <v>ProVia 9 Hydro-Track®</v>
      </c>
      <c r="AF32" s="4" t="s">
        <v>5</v>
      </c>
      <c r="AG32" s="4" t="s">
        <v>434</v>
      </c>
    </row>
    <row r="33" spans="1:33" x14ac:dyDescent="0.25">
      <c r="A33">
        <v>32</v>
      </c>
      <c r="B33" t="s">
        <v>3</v>
      </c>
      <c r="C33" t="s">
        <v>317</v>
      </c>
      <c r="E33" s="117">
        <f>IF(ISNUMBER(SEARCH('Карта учёта'!$B$13,Расходка[[#This Row],[Наименование расходного материала]])),MAX($E$1:E32)+1,0)</f>
        <v>0</v>
      </c>
      <c r="F33" s="117">
        <f>IF(ISNUMBER(SEARCH('Карта учёта'!$B$14,Расходка[[#This Row],[Наименование расходного материала]])),MAX($F$1:F32)+1,0)</f>
        <v>0</v>
      </c>
      <c r="G33" s="117">
        <f>IF(ISNUMBER(SEARCH('Карта учёта'!$B$15,Расходка[[#This Row],[Наименование расходного материала]])),MAX($G$1:G32)+1,0)</f>
        <v>0</v>
      </c>
      <c r="H33" s="117">
        <f>IF(ISNUMBER(SEARCH('Карта учёта'!$B$16,Расходка[[#This Row],[Наименование расходного материала]])),MAX($H$1:H32)+1,0)</f>
        <v>0</v>
      </c>
      <c r="I33" s="117">
        <f>IF(ISNUMBER(SEARCH('Карта учёта'!$B$17,Расходка[[#This Row],[Наименование расходного материала]])),MAX($I$1:I32)+1,0)</f>
        <v>0</v>
      </c>
      <c r="J33" s="117">
        <f>IF(ISNUMBER(SEARCH('Карта учёта'!$B$18,Расходка[[#This Row],[Наименование расходного материала]])),MAX($J$1:J32)+1,0)</f>
        <v>0</v>
      </c>
      <c r="K33" s="117">
        <f>IF(ISNUMBER(SEARCH('Карта учёта'!$B$19,Расходка[[#This Row],[Наименование расходного материала]])),MAX($K$1:K32)+1,0)</f>
        <v>32</v>
      </c>
      <c r="L33" s="117">
        <f>IF(ISNUMBER(SEARCH('Карта учёта'!$B$20,Расходка[[#This Row],[Наименование расходного материала]])),MAX($L$1:L32)+1,0)</f>
        <v>32</v>
      </c>
      <c r="M33" s="117">
        <f>IF(ISNUMBER(SEARCH('Карта учёта'!$B$21,Расходка[[#This Row],[Наименование расходного материала]])),MAX($M$1:M32)+1,0)</f>
        <v>32</v>
      </c>
      <c r="N33" s="117">
        <f>IF(ISNUMBER(SEARCH('Карта учёта'!$B$22,Расходка[[#This Row],[Наименование расходного материала]])),MAX($N$1:N32)+1,0)</f>
        <v>32</v>
      </c>
      <c r="O33" s="117">
        <f>IF(ISNUMBER(SEARCH('Карта учёта'!$B$23,Расходка[[#This Row],[Наименование расходного материала]])),MAX($O$1:O32)+1,0)</f>
        <v>32</v>
      </c>
      <c r="P33" s="117">
        <f>IF(ISNUMBER(SEARCH('Карта учёта'!$B$24,Расходка[[#This Row],[Наименование расходного материала]])),MAX($P$1:P32)+1,0)</f>
        <v>32</v>
      </c>
      <c r="Q33" s="117">
        <f>IF(ISNUMBER(SEARCH('Карта учёта'!$B$25,Расходка[[#This Row],[Наименование расходного материала]])),MAX($Q$1:Q32)+1,0)</f>
        <v>32</v>
      </c>
      <c r="R33" s="116" t="str">
        <f>IFERROR(INDEX(Расходка[Наименование расходного материала],MATCH(Расходка[[#This Row],[№]],Поиск_расходки[Индекс1],0)),"")</f>
        <v/>
      </c>
      <c r="S33" s="116" t="str">
        <f>IFERROR(INDEX(Расходка[Наименование расходного материала],MATCH(Расходка[[#This Row],[№]],Поиск_расходки[Индекс2],0)),"")</f>
        <v/>
      </c>
      <c r="T33" s="116" t="str">
        <f>IFERROR(INDEX(Расходка[Наименование расходного материала],MATCH(Расходка[[#This Row],[№]],Поиск_расходки[Индекс3],0)),"")</f>
        <v/>
      </c>
      <c r="U33" s="116" t="str">
        <f>IFERROR(INDEX(Расходка[Наименование расходного материала],MATCH(Расходка[[#This Row],[№]],Поиск_расходки[Индекс4],0)),"")</f>
        <v/>
      </c>
      <c r="V33" s="116" t="str">
        <f>IFERROR(INDEX(Расходка[Наименование расходного материала],MATCH(Расходка[[#This Row],[№]],Поиск_расходки[Индекс5],0)),"")</f>
        <v/>
      </c>
      <c r="W33" s="116" t="str">
        <f>IFERROR(INDEX(Расходка[Наименование расходного материала],MATCH(Расходка[[#This Row],[№]],Поиск_расходки[Индекс6],0)),"")</f>
        <v/>
      </c>
      <c r="X33" s="116" t="str">
        <f>IFERROR(INDEX(Расходка[Наименование расходного материала],MATCH(Расходка[[#This Row],[№]],Поиск_расходки[Индекс7],0)),"")</f>
        <v>Rinato</v>
      </c>
      <c r="Y33" s="116" t="str">
        <f>IFERROR(INDEX(Расходка[Наименование расходного материала],MATCH(Расходка[[#This Row],[№]],Поиск_расходки[Индекс8],0)),"")</f>
        <v>Rinato</v>
      </c>
      <c r="Z33" s="116" t="str">
        <f>IFERROR(INDEX(Расходка[Наименование расходного материала],MATCH(Расходка[[#This Row],[№]],Поиск_расходки[Индекс9],0)),"")</f>
        <v>Rinato</v>
      </c>
      <c r="AA33" s="116" t="str">
        <f>IFERROR(INDEX(Расходка[Наименование расходного материала],MATCH(Расходка[[#This Row],[№]],Поиск_расходки[Индекс10],0)),"")</f>
        <v>Rinato</v>
      </c>
      <c r="AB33" s="116" t="str">
        <f>IFERROR(INDEX(Расходка[Наименование расходного материала],MATCH(Расходка[[#This Row],[№]],Поиск_расходки[Индекс11],0)),"")</f>
        <v>Rinato</v>
      </c>
      <c r="AC33" s="116" t="str">
        <f>IFERROR(INDEX(Расходка[Наименование расходного материала],MATCH(Расходка[[#This Row],[№]],Поиск_расходки[Индекс12],0)),"")</f>
        <v>Rinato</v>
      </c>
      <c r="AD33" s="116" t="str">
        <f>IFERROR(INDEX(Расходка[Наименование расходного материала],MATCH(Расходка[[#This Row],[№]],Поиск_расходки[Индекс13],0)),"")</f>
        <v>Rinato</v>
      </c>
      <c r="AF33" s="4" t="s">
        <v>5</v>
      </c>
      <c r="AG33" s="4" t="s">
        <v>435</v>
      </c>
    </row>
    <row r="34" spans="1:33" x14ac:dyDescent="0.25">
      <c r="A34">
        <v>33</v>
      </c>
      <c r="B34" t="s">
        <v>3</v>
      </c>
      <c r="C34" s="1" t="s">
        <v>354</v>
      </c>
      <c r="E34" s="117">
        <f>IF(ISNUMBER(SEARCH('Карта учёта'!$B$13,Расходка[[#This Row],[Наименование расходного материала]])),MAX($E$1:E33)+1,0)</f>
        <v>0</v>
      </c>
      <c r="F34" s="117">
        <f>IF(ISNUMBER(SEARCH('Карта учёта'!$B$14,Расходка[[#This Row],[Наименование расходного материала]])),MAX($F$1:F33)+1,0)</f>
        <v>0</v>
      </c>
      <c r="G34" s="117">
        <f>IF(ISNUMBER(SEARCH('Карта учёта'!$B$15,Расходка[[#This Row],[Наименование расходного материала]])),MAX($G$1:G33)+1,0)</f>
        <v>0</v>
      </c>
      <c r="H34" s="117">
        <f>IF(ISNUMBER(SEARCH('Карта учёта'!$B$16,Расходка[[#This Row],[Наименование расходного материала]])),MAX($H$1:H33)+1,0)</f>
        <v>0</v>
      </c>
      <c r="I34" s="117">
        <f>IF(ISNUMBER(SEARCH('Карта учёта'!$B$17,Расходка[[#This Row],[Наименование расходного материала]])),MAX($I$1:I33)+1,0)</f>
        <v>0</v>
      </c>
      <c r="J34" s="117">
        <f>IF(ISNUMBER(SEARCH('Карта учёта'!$B$18,Расходка[[#This Row],[Наименование расходного материала]])),MAX($J$1:J33)+1,0)</f>
        <v>0</v>
      </c>
      <c r="K34" s="117">
        <f>IF(ISNUMBER(SEARCH('Карта учёта'!$B$19,Расходка[[#This Row],[Наименование расходного материала]])),MAX($K$1:K33)+1,0)</f>
        <v>33</v>
      </c>
      <c r="L34" s="117">
        <f>IF(ISNUMBER(SEARCH('Карта учёта'!$B$20,Расходка[[#This Row],[Наименование расходного материала]])),MAX($L$1:L33)+1,0)</f>
        <v>33</v>
      </c>
      <c r="M34" s="117">
        <f>IF(ISNUMBER(SEARCH('Карта учёта'!$B$21,Расходка[[#This Row],[Наименование расходного материала]])),MAX($M$1:M33)+1,0)</f>
        <v>33</v>
      </c>
      <c r="N34" s="117">
        <f>IF(ISNUMBER(SEARCH('Карта учёта'!$B$22,Расходка[[#This Row],[Наименование расходного материала]])),MAX($N$1:N33)+1,0)</f>
        <v>33</v>
      </c>
      <c r="O34" s="117">
        <f>IF(ISNUMBER(SEARCH('Карта учёта'!$B$23,Расходка[[#This Row],[Наименование расходного материала]])),MAX($O$1:O33)+1,0)</f>
        <v>33</v>
      </c>
      <c r="P34" s="117">
        <f>IF(ISNUMBER(SEARCH('Карта учёта'!$B$24,Расходка[[#This Row],[Наименование расходного материала]])),MAX($P$1:P33)+1,0)</f>
        <v>33</v>
      </c>
      <c r="Q34" s="117">
        <f>IF(ISNUMBER(SEARCH('Карта учёта'!$B$25,Расходка[[#This Row],[Наименование расходного материала]])),MAX($Q$1:Q33)+1,0)</f>
        <v>33</v>
      </c>
      <c r="R34" s="116" t="str">
        <f>IFERROR(INDEX(Расходка[Наименование расходного материала],MATCH(Расходка[[#This Row],[№]],Поиск_расходки[Индекс1],0)),"")</f>
        <v/>
      </c>
      <c r="S34" s="116" t="str">
        <f>IFERROR(INDEX(Расходка[Наименование расходного материала],MATCH(Расходка[[#This Row],[№]],Поиск_расходки[Индекс2],0)),"")</f>
        <v/>
      </c>
      <c r="T34" s="116" t="str">
        <f>IFERROR(INDEX(Расходка[Наименование расходного материала],MATCH(Расходка[[#This Row],[№]],Поиск_расходки[Индекс3],0)),"")</f>
        <v/>
      </c>
      <c r="U34" s="116" t="str">
        <f>IFERROR(INDEX(Расходка[Наименование расходного материала],MATCH(Расходка[[#This Row],[№]],Поиск_расходки[Индекс4],0)),"")</f>
        <v/>
      </c>
      <c r="V34" s="116" t="str">
        <f>IFERROR(INDEX(Расходка[Наименование расходного материала],MATCH(Расходка[[#This Row],[№]],Поиск_расходки[Индекс5],0)),"")</f>
        <v/>
      </c>
      <c r="W34" s="116" t="str">
        <f>IFERROR(INDEX(Расходка[Наименование расходного материала],MATCH(Расходка[[#This Row],[№]],Поиск_расходки[Индекс6],0)),"")</f>
        <v/>
      </c>
      <c r="X34" s="116" t="str">
        <f>IFERROR(INDEX(Расходка[Наименование расходного материала],MATCH(Расходка[[#This Row],[№]],Поиск_расходки[Индекс7],0)),"")</f>
        <v>Runthrough NS (Floppy)</v>
      </c>
      <c r="Y34" s="116" t="str">
        <f>IFERROR(INDEX(Расходка[Наименование расходного материала],MATCH(Расходка[[#This Row],[№]],Поиск_расходки[Индекс8],0)),"")</f>
        <v>Runthrough NS (Floppy)</v>
      </c>
      <c r="Z34" s="116" t="str">
        <f>IFERROR(INDEX(Расходка[Наименование расходного материала],MATCH(Расходка[[#This Row],[№]],Поиск_расходки[Индекс9],0)),"")</f>
        <v>Runthrough NS (Floppy)</v>
      </c>
      <c r="AA34" s="116" t="str">
        <f>IFERROR(INDEX(Расходка[Наименование расходного материала],MATCH(Расходка[[#This Row],[№]],Поиск_расходки[Индекс10],0)),"")</f>
        <v>Runthrough NS (Floppy)</v>
      </c>
      <c r="AB34" s="116" t="str">
        <f>IFERROR(INDEX(Расходка[Наименование расходного материала],MATCH(Расходка[[#This Row],[№]],Поиск_расходки[Индекс11],0)),"")</f>
        <v>Runthrough NS (Floppy)</v>
      </c>
      <c r="AC34" s="116" t="str">
        <f>IFERROR(INDEX(Расходка[Наименование расходного материала],MATCH(Расходка[[#This Row],[№]],Поиск_расходки[Индекс12],0)),"")</f>
        <v>Runthrough NS (Floppy)</v>
      </c>
      <c r="AD34" s="116" t="str">
        <f>IFERROR(INDEX(Расходка[Наименование расходного материала],MATCH(Расходка[[#This Row],[№]],Поиск_расходки[Индекс13],0)),"")</f>
        <v>Runthrough NS (Floppy)</v>
      </c>
      <c r="AF34" s="4" t="s">
        <v>5</v>
      </c>
      <c r="AG34" s="4" t="s">
        <v>436</v>
      </c>
    </row>
    <row r="35" spans="1:33" x14ac:dyDescent="0.25">
      <c r="A35">
        <v>34</v>
      </c>
      <c r="B35" t="s">
        <v>3</v>
      </c>
      <c r="C35" s="1" t="s">
        <v>362</v>
      </c>
      <c r="E35" s="117">
        <f>IF(ISNUMBER(SEARCH('Карта учёта'!$B$13,Расходка[[#This Row],[Наименование расходного материала]])),MAX($E$1:E34)+1,0)</f>
        <v>0</v>
      </c>
      <c r="F35" s="117">
        <f>IF(ISNUMBER(SEARCH('Карта учёта'!$B$14,Расходка[[#This Row],[Наименование расходного материала]])),MAX($F$1:F34)+1,0)</f>
        <v>0</v>
      </c>
      <c r="G35" s="117">
        <f>IF(ISNUMBER(SEARCH('Карта учёта'!$B$15,Расходка[[#This Row],[Наименование расходного материала]])),MAX($G$1:G34)+1,0)</f>
        <v>0</v>
      </c>
      <c r="H35" s="117">
        <f>IF(ISNUMBER(SEARCH('Карта учёта'!$B$16,Расходка[[#This Row],[Наименование расходного материала]])),MAX($H$1:H34)+1,0)</f>
        <v>0</v>
      </c>
      <c r="I35" s="117">
        <f>IF(ISNUMBER(SEARCH('Карта учёта'!$B$17,Расходка[[#This Row],[Наименование расходного материала]])),MAX($I$1:I34)+1,0)</f>
        <v>0</v>
      </c>
      <c r="J35" s="117">
        <f>IF(ISNUMBER(SEARCH('Карта учёта'!$B$18,Расходка[[#This Row],[Наименование расходного материала]])),MAX($J$1:J34)+1,0)</f>
        <v>0</v>
      </c>
      <c r="K35" s="117">
        <f>IF(ISNUMBER(SEARCH('Карта учёта'!$B$19,Расходка[[#This Row],[Наименование расходного материала]])),MAX($K$1:K34)+1,0)</f>
        <v>34</v>
      </c>
      <c r="L35" s="117">
        <f>IF(ISNUMBER(SEARCH('Карта учёта'!$B$20,Расходка[[#This Row],[Наименование расходного материала]])),MAX($L$1:L34)+1,0)</f>
        <v>34</v>
      </c>
      <c r="M35" s="117">
        <f>IF(ISNUMBER(SEARCH('Карта учёта'!$B$21,Расходка[[#This Row],[Наименование расходного материала]])),MAX($M$1:M34)+1,0)</f>
        <v>34</v>
      </c>
      <c r="N35" s="117">
        <f>IF(ISNUMBER(SEARCH('Карта учёта'!$B$22,Расходка[[#This Row],[Наименование расходного материала]])),MAX($N$1:N34)+1,0)</f>
        <v>34</v>
      </c>
      <c r="O35" s="117">
        <f>IF(ISNUMBER(SEARCH('Карта учёта'!$B$23,Расходка[[#This Row],[Наименование расходного материала]])),MAX($O$1:O34)+1,0)</f>
        <v>34</v>
      </c>
      <c r="P35" s="117">
        <f>IF(ISNUMBER(SEARCH('Карта учёта'!$B$24,Расходка[[#This Row],[Наименование расходного материала]])),MAX($P$1:P34)+1,0)</f>
        <v>34</v>
      </c>
      <c r="Q35" s="117">
        <f>IF(ISNUMBER(SEARCH('Карта учёта'!$B$25,Расходка[[#This Row],[Наименование расходного материала]])),MAX($Q$1:Q34)+1,0)</f>
        <v>34</v>
      </c>
      <c r="R35" s="116" t="str">
        <f>IFERROR(INDEX(Расходка[Наименование расходного материала],MATCH(Расходка[[#This Row],[№]],Поиск_расходки[Индекс1],0)),"")</f>
        <v/>
      </c>
      <c r="S35" s="116" t="str">
        <f>IFERROR(INDEX(Расходка[Наименование расходного материала],MATCH(Расходка[[#This Row],[№]],Поиск_расходки[Индекс2],0)),"")</f>
        <v/>
      </c>
      <c r="T35" s="116" t="str">
        <f>IFERROR(INDEX(Расходка[Наименование расходного материала],MATCH(Расходка[[#This Row],[№]],Поиск_расходки[Индекс3],0)),"")</f>
        <v/>
      </c>
      <c r="U35" s="116" t="str">
        <f>IFERROR(INDEX(Расходка[Наименование расходного материала],MATCH(Расходка[[#This Row],[№]],Поиск_расходки[Индекс4],0)),"")</f>
        <v/>
      </c>
      <c r="V35" s="116" t="str">
        <f>IFERROR(INDEX(Расходка[Наименование расходного материала],MATCH(Расходка[[#This Row],[№]],Поиск_расходки[Индекс5],0)),"")</f>
        <v/>
      </c>
      <c r="W35" s="116" t="str">
        <f>IFERROR(INDEX(Расходка[Наименование расходного материала],MATCH(Расходка[[#This Row],[№]],Поиск_расходки[Индекс6],0)),"")</f>
        <v/>
      </c>
      <c r="X35" s="116" t="str">
        <f>IFERROR(INDEX(Расходка[Наименование расходного материала],MATCH(Расходка[[#This Row],[№]],Поиск_расходки[Индекс7],0)),"")</f>
        <v>Runthrough NS Hypercoat</v>
      </c>
      <c r="Y35" s="116" t="str">
        <f>IFERROR(INDEX(Расходка[Наименование расходного материала],MATCH(Расходка[[#This Row],[№]],Поиск_расходки[Индекс8],0)),"")</f>
        <v>Runthrough NS Hypercoat</v>
      </c>
      <c r="Z35" s="116" t="str">
        <f>IFERROR(INDEX(Расходка[Наименование расходного материала],MATCH(Расходка[[#This Row],[№]],Поиск_расходки[Индекс9],0)),"")</f>
        <v>Runthrough NS Hypercoat</v>
      </c>
      <c r="AA35" s="116" t="str">
        <f>IFERROR(INDEX(Расходка[Наименование расходного материала],MATCH(Расходка[[#This Row],[№]],Поиск_расходки[Индекс10],0)),"")</f>
        <v>Runthrough NS Hypercoat</v>
      </c>
      <c r="AB35" s="116" t="str">
        <f>IFERROR(INDEX(Расходка[Наименование расходного материала],MATCH(Расходка[[#This Row],[№]],Поиск_расходки[Индекс11],0)),"")</f>
        <v>Runthrough NS Hypercoat</v>
      </c>
      <c r="AC35" s="116" t="str">
        <f>IFERROR(INDEX(Расходка[Наименование расходного материала],MATCH(Расходка[[#This Row],[№]],Поиск_расходки[Индекс12],0)),"")</f>
        <v>Runthrough NS Hypercoat</v>
      </c>
      <c r="AD35" s="116" t="str">
        <f>IFERROR(INDEX(Расходка[Наименование расходного материала],MATCH(Расходка[[#This Row],[№]],Поиск_расходки[Индекс13],0)),"")</f>
        <v>Runthrough NS Hypercoat</v>
      </c>
      <c r="AF35" s="4" t="s">
        <v>5</v>
      </c>
      <c r="AG35" s="4" t="s">
        <v>495</v>
      </c>
    </row>
    <row r="36" spans="1:33" x14ac:dyDescent="0.25">
      <c r="A36">
        <v>35</v>
      </c>
      <c r="B36" t="s">
        <v>3</v>
      </c>
      <c r="C36" s="1" t="s">
        <v>361</v>
      </c>
      <c r="E36" s="117">
        <f>IF(ISNUMBER(SEARCH('Карта учёта'!$B$13,Расходка[[#This Row],[Наименование расходного материала]])),MAX($E$1:E35)+1,0)</f>
        <v>0</v>
      </c>
      <c r="F36" s="117">
        <f>IF(ISNUMBER(SEARCH('Карта учёта'!$B$14,Расходка[[#This Row],[Наименование расходного материала]])),MAX($F$1:F35)+1,0)</f>
        <v>0</v>
      </c>
      <c r="G36" s="117">
        <f>IF(ISNUMBER(SEARCH('Карта учёта'!$B$15,Расходка[[#This Row],[Наименование расходного материала]])),MAX($G$1:G35)+1,0)</f>
        <v>0</v>
      </c>
      <c r="H36" s="117">
        <f>IF(ISNUMBER(SEARCH('Карта учёта'!$B$16,Расходка[[#This Row],[Наименование расходного материала]])),MAX($H$1:H35)+1,0)</f>
        <v>0</v>
      </c>
      <c r="I36" s="117">
        <f>IF(ISNUMBER(SEARCH('Карта учёта'!$B$17,Расходка[[#This Row],[Наименование расходного материала]])),MAX($I$1:I35)+1,0)</f>
        <v>0</v>
      </c>
      <c r="J36" s="117">
        <f>IF(ISNUMBER(SEARCH('Карта учёта'!$B$18,Расходка[[#This Row],[Наименование расходного материала]])),MAX($J$1:J35)+1,0)</f>
        <v>0</v>
      </c>
      <c r="K36" s="117">
        <f>IF(ISNUMBER(SEARCH('Карта учёта'!$B$19,Расходка[[#This Row],[Наименование расходного материала]])),MAX($K$1:K35)+1,0)</f>
        <v>35</v>
      </c>
      <c r="L36" s="117">
        <f>IF(ISNUMBER(SEARCH('Карта учёта'!$B$20,Расходка[[#This Row],[Наименование расходного материала]])),MAX($L$1:L35)+1,0)</f>
        <v>35</v>
      </c>
      <c r="M36" s="117">
        <f>IF(ISNUMBER(SEARCH('Карта учёта'!$B$21,Расходка[[#This Row],[Наименование расходного материала]])),MAX($M$1:M35)+1,0)</f>
        <v>35</v>
      </c>
      <c r="N36" s="117">
        <f>IF(ISNUMBER(SEARCH('Карта учёта'!$B$22,Расходка[[#This Row],[Наименование расходного материала]])),MAX($N$1:N35)+1,0)</f>
        <v>35</v>
      </c>
      <c r="O36" s="117">
        <f>IF(ISNUMBER(SEARCH('Карта учёта'!$B$23,Расходка[[#This Row],[Наименование расходного материала]])),MAX($O$1:O35)+1,0)</f>
        <v>35</v>
      </c>
      <c r="P36" s="117">
        <f>IF(ISNUMBER(SEARCH('Карта учёта'!$B$24,Расходка[[#This Row],[Наименование расходного материала]])),MAX($P$1:P35)+1,0)</f>
        <v>35</v>
      </c>
      <c r="Q36" s="117">
        <f>IF(ISNUMBER(SEARCH('Карта учёта'!$B$25,Расходка[[#This Row],[Наименование расходного материала]])),MAX($Q$1:Q35)+1,0)</f>
        <v>35</v>
      </c>
      <c r="R36" s="116" t="str">
        <f>IFERROR(INDEX(Расходка[Наименование расходного материала],MATCH(Расходка[[#This Row],[№]],Поиск_расходки[Индекс1],0)),"")</f>
        <v/>
      </c>
      <c r="S36" s="116" t="str">
        <f>IFERROR(INDEX(Расходка[Наименование расходного материала],MATCH(Расходка[[#This Row],[№]],Поиск_расходки[Индекс2],0)),"")</f>
        <v/>
      </c>
      <c r="T36" s="116" t="str">
        <f>IFERROR(INDEX(Расходка[Наименование расходного материала],MATCH(Расходка[[#This Row],[№]],Поиск_расходки[Индекс3],0)),"")</f>
        <v/>
      </c>
      <c r="U36" s="116" t="str">
        <f>IFERROR(INDEX(Расходка[Наименование расходного материала],MATCH(Расходка[[#This Row],[№]],Поиск_расходки[Индекс4],0)),"")</f>
        <v/>
      </c>
      <c r="V36" s="116" t="str">
        <f>IFERROR(INDEX(Расходка[Наименование расходного материала],MATCH(Расходка[[#This Row],[№]],Поиск_расходки[Индекс5],0)),"")</f>
        <v/>
      </c>
      <c r="W36" s="116" t="str">
        <f>IFERROR(INDEX(Расходка[Наименование расходного материала],MATCH(Расходка[[#This Row],[№]],Поиск_расходки[Индекс6],0)),"")</f>
        <v/>
      </c>
      <c r="X36" s="116" t="str">
        <f>IFERROR(INDEX(Расходка[Наименование расходного материала],MATCH(Расходка[[#This Row],[№]],Поиск_расходки[Индекс7],0)),"")</f>
        <v>Runthrough NS Intermediate</v>
      </c>
      <c r="Y36" s="116" t="str">
        <f>IFERROR(INDEX(Расходка[Наименование расходного материала],MATCH(Расходка[[#This Row],[№]],Поиск_расходки[Индекс8],0)),"")</f>
        <v>Runthrough NS Intermediate</v>
      </c>
      <c r="Z36" s="116" t="str">
        <f>IFERROR(INDEX(Расходка[Наименование расходного материала],MATCH(Расходка[[#This Row],[№]],Поиск_расходки[Индекс9],0)),"")</f>
        <v>Runthrough NS Intermediate</v>
      </c>
      <c r="AA36" s="116" t="str">
        <f>IFERROR(INDEX(Расходка[Наименование расходного материала],MATCH(Расходка[[#This Row],[№]],Поиск_расходки[Индекс10],0)),"")</f>
        <v>Runthrough NS Intermediate</v>
      </c>
      <c r="AB36" s="116" t="str">
        <f>IFERROR(INDEX(Расходка[Наименование расходного материала],MATCH(Расходка[[#This Row],[№]],Поиск_расходки[Индекс11],0)),"")</f>
        <v>Runthrough NS Intermediate</v>
      </c>
      <c r="AC36" s="116" t="str">
        <f>IFERROR(INDEX(Расходка[Наименование расходного материала],MATCH(Расходка[[#This Row],[№]],Поиск_расходки[Индекс12],0)),"")</f>
        <v>Runthrough NS Intermediate</v>
      </c>
      <c r="AD36" s="116" t="str">
        <f>IFERROR(INDEX(Расходка[Наименование расходного материала],MATCH(Расходка[[#This Row],[№]],Поиск_расходки[Индекс13],0)),"")</f>
        <v>Runthrough NS Intermediate</v>
      </c>
      <c r="AF36" s="4" t="s">
        <v>5</v>
      </c>
      <c r="AG36" s="4" t="s">
        <v>437</v>
      </c>
    </row>
    <row r="37" spans="1:33" x14ac:dyDescent="0.25">
      <c r="A37">
        <v>36</v>
      </c>
      <c r="B37" t="s">
        <v>3</v>
      </c>
      <c r="C37" t="s">
        <v>316</v>
      </c>
      <c r="E37" s="117">
        <f>IF(ISNUMBER(SEARCH('Карта учёта'!$B$13,Расходка[[#This Row],[Наименование расходного материала]])),MAX($E$1:E36)+1,0)</f>
        <v>0</v>
      </c>
      <c r="F37" s="117">
        <f>IF(ISNUMBER(SEARCH('Карта учёта'!$B$14,Расходка[[#This Row],[Наименование расходного материала]])),MAX($F$1:F36)+1,0)</f>
        <v>0</v>
      </c>
      <c r="G37" s="117">
        <f>IF(ISNUMBER(SEARCH('Карта учёта'!$B$15,Расходка[[#This Row],[Наименование расходного материала]])),MAX($G$1:G36)+1,0)</f>
        <v>0</v>
      </c>
      <c r="H37" s="117">
        <f>IF(ISNUMBER(SEARCH('Карта учёта'!$B$16,Расходка[[#This Row],[Наименование расходного материала]])),MAX($H$1:H36)+1,0)</f>
        <v>0</v>
      </c>
      <c r="I37" s="117">
        <f>IF(ISNUMBER(SEARCH('Карта учёта'!$B$17,Расходка[[#This Row],[Наименование расходного материала]])),MAX($I$1:I36)+1,0)</f>
        <v>0</v>
      </c>
      <c r="J37" s="117">
        <f>IF(ISNUMBER(SEARCH('Карта учёта'!$B$18,Расходка[[#This Row],[Наименование расходного материала]])),MAX($J$1:J36)+1,0)</f>
        <v>0</v>
      </c>
      <c r="K37" s="117">
        <f>IF(ISNUMBER(SEARCH('Карта учёта'!$B$19,Расходка[[#This Row],[Наименование расходного материала]])),MAX($K$1:K36)+1,0)</f>
        <v>36</v>
      </c>
      <c r="L37" s="117">
        <f>IF(ISNUMBER(SEARCH('Карта учёта'!$B$20,Расходка[[#This Row],[Наименование расходного материала]])),MAX($L$1:L36)+1,0)</f>
        <v>36</v>
      </c>
      <c r="M37" s="117">
        <f>IF(ISNUMBER(SEARCH('Карта учёта'!$B$21,Расходка[[#This Row],[Наименование расходного материала]])),MAX($M$1:M36)+1,0)</f>
        <v>36</v>
      </c>
      <c r="N37" s="117">
        <f>IF(ISNUMBER(SEARCH('Карта учёта'!$B$22,Расходка[[#This Row],[Наименование расходного материала]])),MAX($N$1:N36)+1,0)</f>
        <v>36</v>
      </c>
      <c r="O37" s="117">
        <f>IF(ISNUMBER(SEARCH('Карта учёта'!$B$23,Расходка[[#This Row],[Наименование расходного материала]])),MAX($O$1:O36)+1,0)</f>
        <v>36</v>
      </c>
      <c r="P37" s="117">
        <f>IF(ISNUMBER(SEARCH('Карта учёта'!$B$24,Расходка[[#This Row],[Наименование расходного материала]])),MAX($P$1:P36)+1,0)</f>
        <v>36</v>
      </c>
      <c r="Q37" s="117">
        <f>IF(ISNUMBER(SEARCH('Карта учёта'!$B$25,Расходка[[#This Row],[Наименование расходного материала]])),MAX($Q$1:Q36)+1,0)</f>
        <v>36</v>
      </c>
      <c r="R37" s="116" t="str">
        <f>IFERROR(INDEX(Расходка[Наименование расходного материала],MATCH(Расходка[[#This Row],[№]],Поиск_расходки[Индекс1],0)),"")</f>
        <v/>
      </c>
      <c r="S37" s="116" t="str">
        <f>IFERROR(INDEX(Расходка[Наименование расходного материала],MATCH(Расходка[[#This Row],[№]],Поиск_расходки[Индекс2],0)),"")</f>
        <v/>
      </c>
      <c r="T37" s="116" t="str">
        <f>IFERROR(INDEX(Расходка[Наименование расходного материала],MATCH(Расходка[[#This Row],[№]],Поиск_расходки[Индекс3],0)),"")</f>
        <v/>
      </c>
      <c r="U37" s="116" t="str">
        <f>IFERROR(INDEX(Расходка[Наименование расходного материала],MATCH(Расходка[[#This Row],[№]],Поиск_расходки[Индекс4],0)),"")</f>
        <v/>
      </c>
      <c r="V37" s="116" t="str">
        <f>IFERROR(INDEX(Расходка[Наименование расходного материала],MATCH(Расходка[[#This Row],[№]],Поиск_расходки[Индекс5],0)),"")</f>
        <v/>
      </c>
      <c r="W37" s="116" t="str">
        <f>IFERROR(INDEX(Расходка[Наименование расходного материала],MATCH(Расходка[[#This Row],[№]],Поиск_расходки[Индекс6],0)),"")</f>
        <v/>
      </c>
      <c r="X37" s="116" t="str">
        <f>IFERROR(INDEX(Расходка[Наименование расходного материала],MATCH(Расходка[[#This Row],[№]],Поиск_расходки[Индекс7],0)),"")</f>
        <v>Sion</v>
      </c>
      <c r="Y37" s="116" t="str">
        <f>IFERROR(INDEX(Расходка[Наименование расходного материала],MATCH(Расходка[[#This Row],[№]],Поиск_расходки[Индекс8],0)),"")</f>
        <v>Sion</v>
      </c>
      <c r="Z37" s="116" t="str">
        <f>IFERROR(INDEX(Расходка[Наименование расходного материала],MATCH(Расходка[[#This Row],[№]],Поиск_расходки[Индекс9],0)),"")</f>
        <v>Sion</v>
      </c>
      <c r="AA37" s="116" t="str">
        <f>IFERROR(INDEX(Расходка[Наименование расходного материала],MATCH(Расходка[[#This Row],[№]],Поиск_расходки[Индекс10],0)),"")</f>
        <v>Sion</v>
      </c>
      <c r="AB37" s="116" t="str">
        <f>IFERROR(INDEX(Расходка[Наименование расходного материала],MATCH(Расходка[[#This Row],[№]],Поиск_расходки[Индекс11],0)),"")</f>
        <v>Sion</v>
      </c>
      <c r="AC37" s="116" t="str">
        <f>IFERROR(INDEX(Расходка[Наименование расходного материала],MATCH(Расходка[[#This Row],[№]],Поиск_расходки[Индекс12],0)),"")</f>
        <v>Sion</v>
      </c>
      <c r="AD37" s="116" t="str">
        <f>IFERROR(INDEX(Расходка[Наименование расходного материала],MATCH(Расходка[[#This Row],[№]],Поиск_расходки[Индекс13],0)),"")</f>
        <v>Sion</v>
      </c>
      <c r="AF37" s="4" t="s">
        <v>6</v>
      </c>
      <c r="AG37" s="4" t="s">
        <v>410</v>
      </c>
    </row>
    <row r="38" spans="1:33" x14ac:dyDescent="0.25">
      <c r="A38">
        <v>37</v>
      </c>
      <c r="B38" t="s">
        <v>3</v>
      </c>
      <c r="C38" t="s">
        <v>381</v>
      </c>
      <c r="E38" s="117">
        <f>IF(ISNUMBER(SEARCH('Карта учёта'!$B$13,Расходка[[#This Row],[Наименование расходного материала]])),MAX($E$1:E37)+1,0)</f>
        <v>0</v>
      </c>
      <c r="F38" s="117">
        <f>IF(ISNUMBER(SEARCH('Карта учёта'!$B$14,Расходка[[#This Row],[Наименование расходного материала]])),MAX($F$1:F37)+1,0)</f>
        <v>0</v>
      </c>
      <c r="G38" s="117">
        <f>IF(ISNUMBER(SEARCH('Карта учёта'!$B$15,Расходка[[#This Row],[Наименование расходного материала]])),MAX($G$1:G37)+1,0)</f>
        <v>0</v>
      </c>
      <c r="H38" s="117">
        <f>IF(ISNUMBER(SEARCH('Карта учёта'!$B$16,Расходка[[#This Row],[Наименование расходного материала]])),MAX($H$1:H37)+1,0)</f>
        <v>0</v>
      </c>
      <c r="I38" s="117">
        <f>IF(ISNUMBER(SEARCH('Карта учёта'!$B$17,Расходка[[#This Row],[Наименование расходного материала]])),MAX($I$1:I37)+1,0)</f>
        <v>0</v>
      </c>
      <c r="J38" s="117">
        <f>IF(ISNUMBER(SEARCH('Карта учёта'!$B$18,Расходка[[#This Row],[Наименование расходного материала]])),MAX($J$1:J37)+1,0)</f>
        <v>0</v>
      </c>
      <c r="K38" s="117">
        <f>IF(ISNUMBER(SEARCH('Карта учёта'!$B$19,Расходка[[#This Row],[Наименование расходного материала]])),MAX($K$1:K37)+1,0)</f>
        <v>37</v>
      </c>
      <c r="L38" s="117">
        <f>IF(ISNUMBER(SEARCH('Карта учёта'!$B$20,Расходка[[#This Row],[Наименование расходного материала]])),MAX($L$1:L37)+1,0)</f>
        <v>37</v>
      </c>
      <c r="M38" s="117">
        <f>IF(ISNUMBER(SEARCH('Карта учёта'!$B$21,Расходка[[#This Row],[Наименование расходного материала]])),MAX($M$1:M37)+1,0)</f>
        <v>37</v>
      </c>
      <c r="N38" s="117">
        <f>IF(ISNUMBER(SEARCH('Карта учёта'!$B$22,Расходка[[#This Row],[Наименование расходного материала]])),MAX($N$1:N37)+1,0)</f>
        <v>37</v>
      </c>
      <c r="O38" s="117">
        <f>IF(ISNUMBER(SEARCH('Карта учёта'!$B$23,Расходка[[#This Row],[Наименование расходного материала]])),MAX($O$1:O37)+1,0)</f>
        <v>37</v>
      </c>
      <c r="P38" s="117">
        <f>IF(ISNUMBER(SEARCH('Карта учёта'!$B$24,Расходка[[#This Row],[Наименование расходного материала]])),MAX($P$1:P37)+1,0)</f>
        <v>37</v>
      </c>
      <c r="Q38" s="117">
        <f>IF(ISNUMBER(SEARCH('Карта учёта'!$B$25,Расходка[[#This Row],[Наименование расходного материала]])),MAX($Q$1:Q37)+1,0)</f>
        <v>37</v>
      </c>
      <c r="R38" s="116" t="str">
        <f>IFERROR(INDEX(Расходка[Наименование расходного материала],MATCH(Расходка[[#This Row],[№]],Поиск_расходки[Индекс1],0)),"")</f>
        <v/>
      </c>
      <c r="S38" s="116" t="str">
        <f>IFERROR(INDEX(Расходка[Наименование расходного материала],MATCH(Расходка[[#This Row],[№]],Поиск_расходки[Индекс2],0)),"")</f>
        <v/>
      </c>
      <c r="T38" s="116" t="str">
        <f>IFERROR(INDEX(Расходка[Наименование расходного материала],MATCH(Расходка[[#This Row],[№]],Поиск_расходки[Индекс3],0)),"")</f>
        <v/>
      </c>
      <c r="U38" s="116" t="str">
        <f>IFERROR(INDEX(Расходка[Наименование расходного материала],MATCH(Расходка[[#This Row],[№]],Поиск_расходки[Индекс4],0)),"")</f>
        <v/>
      </c>
      <c r="V38" s="116" t="str">
        <f>IFERROR(INDEX(Расходка[Наименование расходного материала],MATCH(Расходка[[#This Row],[№]],Поиск_расходки[Индекс5],0)),"")</f>
        <v/>
      </c>
      <c r="W38" s="116" t="str">
        <f>IFERROR(INDEX(Расходка[Наименование расходного материала],MATCH(Расходка[[#This Row],[№]],Поиск_расходки[Индекс6],0)),"")</f>
        <v/>
      </c>
      <c r="X38" s="116" t="str">
        <f>IFERROR(INDEX(Расходка[Наименование расходного материала],MATCH(Расходка[[#This Row],[№]],Поиск_расходки[Индекс7],0)),"")</f>
        <v>Sion Black</v>
      </c>
      <c r="Y38" s="116" t="str">
        <f>IFERROR(INDEX(Расходка[Наименование расходного материала],MATCH(Расходка[[#This Row],[№]],Поиск_расходки[Индекс8],0)),"")</f>
        <v>Sion Black</v>
      </c>
      <c r="Z38" s="116" t="str">
        <f>IFERROR(INDEX(Расходка[Наименование расходного материала],MATCH(Расходка[[#This Row],[№]],Поиск_расходки[Индекс9],0)),"")</f>
        <v>Sion Black</v>
      </c>
      <c r="AA38" s="116" t="str">
        <f>IFERROR(INDEX(Расходка[Наименование расходного материала],MATCH(Расходка[[#This Row],[№]],Поиск_расходки[Индекс10],0)),"")</f>
        <v>Sion Black</v>
      </c>
      <c r="AB38" s="116" t="str">
        <f>IFERROR(INDEX(Расходка[Наименование расходного материала],MATCH(Расходка[[#This Row],[№]],Поиск_расходки[Индекс11],0)),"")</f>
        <v>Sion Black</v>
      </c>
      <c r="AC38" s="116" t="str">
        <f>IFERROR(INDEX(Расходка[Наименование расходного материала],MATCH(Расходка[[#This Row],[№]],Поиск_расходки[Индекс12],0)),"")</f>
        <v>Sion Black</v>
      </c>
      <c r="AD38" s="116" t="str">
        <f>IFERROR(INDEX(Расходка[Наименование расходного материала],MATCH(Расходка[[#This Row],[№]],Поиск_расходки[Индекс13],0)),"")</f>
        <v>Sion Black</v>
      </c>
      <c r="AF38" s="4" t="s">
        <v>6</v>
      </c>
      <c r="AG38" s="4" t="s">
        <v>497</v>
      </c>
    </row>
    <row r="39" spans="1:33" x14ac:dyDescent="0.25">
      <c r="A39">
        <v>38</v>
      </c>
      <c r="B39" t="s">
        <v>3</v>
      </c>
      <c r="C39" s="1" t="s">
        <v>375</v>
      </c>
      <c r="E39" s="117">
        <f>IF(ISNUMBER(SEARCH('Карта учёта'!$B$13,Расходка[[#This Row],[Наименование расходного материала]])),MAX($E$1:E38)+1,0)</f>
        <v>0</v>
      </c>
      <c r="F39" s="117">
        <f>IF(ISNUMBER(SEARCH('Карта учёта'!$B$14,Расходка[[#This Row],[Наименование расходного материала]])),MAX($F$1:F38)+1,0)</f>
        <v>0</v>
      </c>
      <c r="G39" s="117">
        <f>IF(ISNUMBER(SEARCH('Карта учёта'!$B$15,Расходка[[#This Row],[Наименование расходного материала]])),MAX($G$1:G38)+1,0)</f>
        <v>0</v>
      </c>
      <c r="H39" s="117">
        <f>IF(ISNUMBER(SEARCH('Карта учёта'!$B$16,Расходка[[#This Row],[Наименование расходного материала]])),MAX($H$1:H38)+1,0)</f>
        <v>0</v>
      </c>
      <c r="I39" s="117">
        <f>IF(ISNUMBER(SEARCH('Карта учёта'!$B$17,Расходка[[#This Row],[Наименование расходного материала]])),MAX($I$1:I38)+1,0)</f>
        <v>0</v>
      </c>
      <c r="J39" s="117">
        <f>IF(ISNUMBER(SEARCH('Карта учёта'!$B$18,Расходка[[#This Row],[Наименование расходного материала]])),MAX($J$1:J38)+1,0)</f>
        <v>0</v>
      </c>
      <c r="K39" s="117">
        <f>IF(ISNUMBER(SEARCH('Карта учёта'!$B$19,Расходка[[#This Row],[Наименование расходного материала]])),MAX($K$1:K38)+1,0)</f>
        <v>38</v>
      </c>
      <c r="L39" s="117">
        <f>IF(ISNUMBER(SEARCH('Карта учёта'!$B$20,Расходка[[#This Row],[Наименование расходного материала]])),MAX($L$1:L38)+1,0)</f>
        <v>38</v>
      </c>
      <c r="M39" s="117">
        <f>IF(ISNUMBER(SEARCH('Карта учёта'!$B$21,Расходка[[#This Row],[Наименование расходного материала]])),MAX($M$1:M38)+1,0)</f>
        <v>38</v>
      </c>
      <c r="N39" s="117">
        <f>IF(ISNUMBER(SEARCH('Карта учёта'!$B$22,Расходка[[#This Row],[Наименование расходного материала]])),MAX($N$1:N38)+1,0)</f>
        <v>38</v>
      </c>
      <c r="O39" s="117">
        <f>IF(ISNUMBER(SEARCH('Карта учёта'!$B$23,Расходка[[#This Row],[Наименование расходного материала]])),MAX($O$1:O38)+1,0)</f>
        <v>38</v>
      </c>
      <c r="P39" s="117">
        <f>IF(ISNUMBER(SEARCH('Карта учёта'!$B$24,Расходка[[#This Row],[Наименование расходного материала]])),MAX($P$1:P38)+1,0)</f>
        <v>38</v>
      </c>
      <c r="Q39" s="117">
        <f>IF(ISNUMBER(SEARCH('Карта учёта'!$B$25,Расходка[[#This Row],[Наименование расходного материала]])),MAX($Q$1:Q38)+1,0)</f>
        <v>38</v>
      </c>
      <c r="R39" s="116" t="str">
        <f>IFERROR(INDEX(Расходка[Наименование расходного материала],MATCH(Расходка[[#This Row],[№]],Поиск_расходки[Индекс1],0)),"")</f>
        <v/>
      </c>
      <c r="S39" s="116" t="str">
        <f>IFERROR(INDEX(Расходка[Наименование расходного материала],MATCH(Расходка[[#This Row],[№]],Поиск_расходки[Индекс2],0)),"")</f>
        <v/>
      </c>
      <c r="T39" s="116" t="str">
        <f>IFERROR(INDEX(Расходка[Наименование расходного материала],MATCH(Расходка[[#This Row],[№]],Поиск_расходки[Индекс3],0)),"")</f>
        <v/>
      </c>
      <c r="U39" s="116" t="str">
        <f>IFERROR(INDEX(Расходка[Наименование расходного материала],MATCH(Расходка[[#This Row],[№]],Поиск_расходки[Индекс4],0)),"")</f>
        <v/>
      </c>
      <c r="V39" s="116" t="str">
        <f>IFERROR(INDEX(Расходка[Наименование расходного материала],MATCH(Расходка[[#This Row],[№]],Поиск_расходки[Индекс5],0)),"")</f>
        <v/>
      </c>
      <c r="W39" s="116" t="str">
        <f>IFERROR(INDEX(Расходка[Наименование расходного материала],MATCH(Расходка[[#This Row],[№]],Поиск_расходки[Индекс6],0)),"")</f>
        <v/>
      </c>
      <c r="X39" s="116" t="str">
        <f>IFERROR(INDEX(Расходка[Наименование расходного материала],MATCH(Расходка[[#This Row],[№]],Поиск_расходки[Индекс7],0)),"")</f>
        <v>Sion Blue</v>
      </c>
      <c r="Y39" s="116" t="str">
        <f>IFERROR(INDEX(Расходка[Наименование расходного материала],MATCH(Расходка[[#This Row],[№]],Поиск_расходки[Индекс8],0)),"")</f>
        <v>Sion Blue</v>
      </c>
      <c r="Z39" s="116" t="str">
        <f>IFERROR(INDEX(Расходка[Наименование расходного материала],MATCH(Расходка[[#This Row],[№]],Поиск_расходки[Индекс9],0)),"")</f>
        <v>Sion Blue</v>
      </c>
      <c r="AA39" s="116" t="str">
        <f>IFERROR(INDEX(Расходка[Наименование расходного материала],MATCH(Расходка[[#This Row],[№]],Поиск_расходки[Индекс10],0)),"")</f>
        <v>Sion Blue</v>
      </c>
      <c r="AB39" s="116" t="str">
        <f>IFERROR(INDEX(Расходка[Наименование расходного материала],MATCH(Расходка[[#This Row],[№]],Поиск_расходки[Индекс11],0)),"")</f>
        <v>Sion Blue</v>
      </c>
      <c r="AC39" s="116" t="str">
        <f>IFERROR(INDEX(Расходка[Наименование расходного материала],MATCH(Расходка[[#This Row],[№]],Поиск_расходки[Индекс12],0)),"")</f>
        <v>Sion Blue</v>
      </c>
      <c r="AD39" s="116" t="str">
        <f>IFERROR(INDEX(Расходка[Наименование расходного материала],MATCH(Расходка[[#This Row],[№]],Поиск_расходки[Индекс13],0)),"")</f>
        <v>Sion Blue</v>
      </c>
      <c r="AF39" s="4" t="s">
        <v>6</v>
      </c>
      <c r="AG39" s="4" t="s">
        <v>438</v>
      </c>
    </row>
    <row r="40" spans="1:33" x14ac:dyDescent="0.25">
      <c r="A40">
        <v>39</v>
      </c>
      <c r="B40" t="s">
        <v>3</v>
      </c>
      <c r="C40" t="s">
        <v>318</v>
      </c>
      <c r="E40" s="117">
        <f>IF(ISNUMBER(SEARCH('Карта учёта'!$B$13,Расходка[[#This Row],[Наименование расходного материала]])),MAX($E$1:E39)+1,0)</f>
        <v>0</v>
      </c>
      <c r="F40" s="117">
        <f>IF(ISNUMBER(SEARCH('Карта учёта'!$B$14,Расходка[[#This Row],[Наименование расходного материала]])),MAX($F$1:F39)+1,0)</f>
        <v>0</v>
      </c>
      <c r="G40" s="117">
        <f>IF(ISNUMBER(SEARCH('Карта учёта'!$B$15,Расходка[[#This Row],[Наименование расходного материала]])),MAX($G$1:G39)+1,0)</f>
        <v>0</v>
      </c>
      <c r="H40" s="117">
        <f>IF(ISNUMBER(SEARCH('Карта учёта'!$B$16,Расходка[[#This Row],[Наименование расходного материала]])),MAX($H$1:H39)+1,0)</f>
        <v>0</v>
      </c>
      <c r="I40" s="117">
        <f>IF(ISNUMBER(SEARCH('Карта учёта'!$B$17,Расходка[[#This Row],[Наименование расходного материала]])),MAX($I$1:I39)+1,0)</f>
        <v>0</v>
      </c>
      <c r="J40" s="117">
        <f>IF(ISNUMBER(SEARCH('Карта учёта'!$B$18,Расходка[[#This Row],[Наименование расходного материала]])),MAX($J$1:J39)+1,0)</f>
        <v>0</v>
      </c>
      <c r="K40" s="117">
        <f>IF(ISNUMBER(SEARCH('Карта учёта'!$B$19,Расходка[[#This Row],[Наименование расходного материала]])),MAX($K$1:K39)+1,0)</f>
        <v>39</v>
      </c>
      <c r="L40" s="117">
        <f>IF(ISNUMBER(SEARCH('Карта учёта'!$B$20,Расходка[[#This Row],[Наименование расходного материала]])),MAX($L$1:L39)+1,0)</f>
        <v>39</v>
      </c>
      <c r="M40" s="117">
        <f>IF(ISNUMBER(SEARCH('Карта учёта'!$B$21,Расходка[[#This Row],[Наименование расходного материала]])),MAX($M$1:M39)+1,0)</f>
        <v>39</v>
      </c>
      <c r="N40" s="117">
        <f>IF(ISNUMBER(SEARCH('Карта учёта'!$B$22,Расходка[[#This Row],[Наименование расходного материала]])),MAX($N$1:N39)+1,0)</f>
        <v>39</v>
      </c>
      <c r="O40" s="117">
        <f>IF(ISNUMBER(SEARCH('Карта учёта'!$B$23,Расходка[[#This Row],[Наименование расходного материала]])),MAX($O$1:O39)+1,0)</f>
        <v>39</v>
      </c>
      <c r="P40" s="117">
        <f>IF(ISNUMBER(SEARCH('Карта учёта'!$B$24,Расходка[[#This Row],[Наименование расходного материала]])),MAX($P$1:P39)+1,0)</f>
        <v>39</v>
      </c>
      <c r="Q40" s="117">
        <f>IF(ISNUMBER(SEARCH('Карта учёта'!$B$25,Расходка[[#This Row],[Наименование расходного материала]])),MAX($Q$1:Q39)+1,0)</f>
        <v>39</v>
      </c>
      <c r="R40" s="116" t="str">
        <f>IFERROR(INDEX(Расходка[Наименование расходного материала],MATCH(Расходка[[#This Row],[№]],Поиск_расходки[Индекс1],0)),"")</f>
        <v/>
      </c>
      <c r="S40" s="116" t="str">
        <f>IFERROR(INDEX(Расходка[Наименование расходного материала],MATCH(Расходка[[#This Row],[№]],Поиск_расходки[Индекс2],0)),"")</f>
        <v/>
      </c>
      <c r="T40" s="116" t="str">
        <f>IFERROR(INDEX(Расходка[Наименование расходного материала],MATCH(Расходка[[#This Row],[№]],Поиск_расходки[Индекс3],0)),"")</f>
        <v/>
      </c>
      <c r="U40" s="116" t="str">
        <f>IFERROR(INDEX(Расходка[Наименование расходного материала],MATCH(Расходка[[#This Row],[№]],Поиск_расходки[Индекс4],0)),"")</f>
        <v/>
      </c>
      <c r="V40" s="116" t="str">
        <f>IFERROR(INDEX(Расходка[Наименование расходного материала],MATCH(Расходка[[#This Row],[№]],Поиск_расходки[Индекс5],0)),"")</f>
        <v/>
      </c>
      <c r="W40" s="116" t="str">
        <f>IFERROR(INDEX(Расходка[Наименование расходного материала],MATCH(Расходка[[#This Row],[№]],Поиск_расходки[Индекс6],0)),"")</f>
        <v/>
      </c>
      <c r="X40" s="116" t="str">
        <f>IFERROR(INDEX(Расходка[Наименование расходного материала],MATCH(Расходка[[#This Row],[№]],Поиск_расходки[Индекс7],0)),"")</f>
        <v>Thunder</v>
      </c>
      <c r="Y40" s="116" t="str">
        <f>IFERROR(INDEX(Расходка[Наименование расходного материала],MATCH(Расходка[[#This Row],[№]],Поиск_расходки[Индекс8],0)),"")</f>
        <v>Thunder</v>
      </c>
      <c r="Z40" s="116" t="str">
        <f>IFERROR(INDEX(Расходка[Наименование расходного материала],MATCH(Расходка[[#This Row],[№]],Поиск_расходки[Индекс9],0)),"")</f>
        <v>Thunder</v>
      </c>
      <c r="AA40" s="116" t="str">
        <f>IFERROR(INDEX(Расходка[Наименование расходного материала],MATCH(Расходка[[#This Row],[№]],Поиск_расходки[Индекс10],0)),"")</f>
        <v>Thunder</v>
      </c>
      <c r="AB40" s="116" t="str">
        <f>IFERROR(INDEX(Расходка[Наименование расходного материала],MATCH(Расходка[[#This Row],[№]],Поиск_расходки[Индекс11],0)),"")</f>
        <v>Thunder</v>
      </c>
      <c r="AC40" s="116" t="str">
        <f>IFERROR(INDEX(Расходка[Наименование расходного материала],MATCH(Расходка[[#This Row],[№]],Поиск_расходки[Индекс12],0)),"")</f>
        <v>Thunder</v>
      </c>
      <c r="AD40" s="116" t="str">
        <f>IFERROR(INDEX(Расходка[Наименование расходного материала],MATCH(Расходка[[#This Row],[№]],Поиск_расходки[Индекс13],0)),"")</f>
        <v>Thunder</v>
      </c>
      <c r="AF40" s="4" t="s">
        <v>6</v>
      </c>
      <c r="AG40" s="4" t="s">
        <v>439</v>
      </c>
    </row>
    <row r="41" spans="1:33" x14ac:dyDescent="0.25">
      <c r="A41">
        <v>40</v>
      </c>
      <c r="B41" t="s">
        <v>3</v>
      </c>
      <c r="C41" t="s">
        <v>363</v>
      </c>
      <c r="E41" s="117">
        <f>IF(ISNUMBER(SEARCH('Карта учёта'!$B$13,Расходка[[#This Row],[Наименование расходного материала]])),MAX($E$1:E40)+1,0)</f>
        <v>0</v>
      </c>
      <c r="F41" s="117">
        <f>IF(ISNUMBER(SEARCH('Карта учёта'!$B$14,Расходка[[#This Row],[Наименование расходного материала]])),MAX($F$1:F40)+1,0)</f>
        <v>0</v>
      </c>
      <c r="G41" s="117">
        <f>IF(ISNUMBER(SEARCH('Карта учёта'!$B$15,Расходка[[#This Row],[Наименование расходного материала]])),MAX($G$1:G40)+1,0)</f>
        <v>0</v>
      </c>
      <c r="H41" s="117">
        <f>IF(ISNUMBER(SEARCH('Карта учёта'!$B$16,Расходка[[#This Row],[Наименование расходного материала]])),MAX($H$1:H40)+1,0)</f>
        <v>0</v>
      </c>
      <c r="I41" s="117">
        <f>IF(ISNUMBER(SEARCH('Карта учёта'!$B$17,Расходка[[#This Row],[Наименование расходного материала]])),MAX($I$1:I40)+1,0)</f>
        <v>0</v>
      </c>
      <c r="J41" s="117">
        <f>IF(ISNUMBER(SEARCH('Карта учёта'!$B$18,Расходка[[#This Row],[Наименование расходного материала]])),MAX($J$1:J40)+1,0)</f>
        <v>0</v>
      </c>
      <c r="K41" s="117">
        <f>IF(ISNUMBER(SEARCH('Карта учёта'!$B$19,Расходка[[#This Row],[Наименование расходного материала]])),MAX($K$1:K40)+1,0)</f>
        <v>40</v>
      </c>
      <c r="L41" s="117">
        <f>IF(ISNUMBER(SEARCH('Карта учёта'!$B$20,Расходка[[#This Row],[Наименование расходного материала]])),MAX($L$1:L40)+1,0)</f>
        <v>40</v>
      </c>
      <c r="M41" s="117">
        <f>IF(ISNUMBER(SEARCH('Карта учёта'!$B$21,Расходка[[#This Row],[Наименование расходного материала]])),MAX($M$1:M40)+1,0)</f>
        <v>40</v>
      </c>
      <c r="N41" s="117">
        <f>IF(ISNUMBER(SEARCH('Карта учёта'!$B$22,Расходка[[#This Row],[Наименование расходного материала]])),MAX($N$1:N40)+1,0)</f>
        <v>40</v>
      </c>
      <c r="O41" s="117">
        <f>IF(ISNUMBER(SEARCH('Карта учёта'!$B$23,Расходка[[#This Row],[Наименование расходного материала]])),MAX($O$1:O40)+1,0)</f>
        <v>40</v>
      </c>
      <c r="P41" s="117">
        <f>IF(ISNUMBER(SEARCH('Карта учёта'!$B$24,Расходка[[#This Row],[Наименование расходного материала]])),MAX($P$1:P40)+1,0)</f>
        <v>40</v>
      </c>
      <c r="Q41" s="117">
        <f>IF(ISNUMBER(SEARCH('Карта учёта'!$B$25,Расходка[[#This Row],[Наименование расходного материала]])),MAX($Q$1:Q40)+1,0)</f>
        <v>40</v>
      </c>
      <c r="R41" s="116" t="str">
        <f>IFERROR(INDEX(Расходка[Наименование расходного материала],MATCH(Расходка[[#This Row],[№]],Поиск_расходки[Индекс1],0)),"")</f>
        <v/>
      </c>
      <c r="S41" s="116" t="str">
        <f>IFERROR(INDEX(Расходка[Наименование расходного материала],MATCH(Расходка[[#This Row],[№]],Поиск_расходки[Индекс2],0)),"")</f>
        <v/>
      </c>
      <c r="T41" s="116" t="str">
        <f>IFERROR(INDEX(Расходка[Наименование расходного материала],MATCH(Расходка[[#This Row],[№]],Поиск_расходки[Индекс3],0)),"")</f>
        <v/>
      </c>
      <c r="U41" s="116" t="str">
        <f>IFERROR(INDEX(Расходка[Наименование расходного материала],MATCH(Расходка[[#This Row],[№]],Поиск_расходки[Индекс4],0)),"")</f>
        <v/>
      </c>
      <c r="V41" s="116" t="str">
        <f>IFERROR(INDEX(Расходка[Наименование расходного материала],MATCH(Расходка[[#This Row],[№]],Поиск_расходки[Индекс5],0)),"")</f>
        <v/>
      </c>
      <c r="W41" s="116" t="str">
        <f>IFERROR(INDEX(Расходка[Наименование расходного материала],MATCH(Расходка[[#This Row],[№]],Поиск_расходки[Индекс6],0)),"")</f>
        <v/>
      </c>
      <c r="X41" s="116" t="str">
        <f>IFERROR(INDEX(Расходка[Наименование расходного материала],MATCH(Расходка[[#This Row],[№]],Поиск_расходки[Индекс7],0)),"")</f>
        <v>Whisper MS</v>
      </c>
      <c r="Y41" s="116" t="str">
        <f>IFERROR(INDEX(Расходка[Наименование расходного материала],MATCH(Расходка[[#This Row],[№]],Поиск_расходки[Индекс8],0)),"")</f>
        <v>Whisper MS</v>
      </c>
      <c r="Z41" s="116" t="str">
        <f>IFERROR(INDEX(Расходка[Наименование расходного материала],MATCH(Расходка[[#This Row],[№]],Поиск_расходки[Индекс9],0)),"")</f>
        <v>Whisper MS</v>
      </c>
      <c r="AA41" s="116" t="str">
        <f>IFERROR(INDEX(Расходка[Наименование расходного материала],MATCH(Расходка[[#This Row],[№]],Поиск_расходки[Индекс10],0)),"")</f>
        <v>Whisper MS</v>
      </c>
      <c r="AB41" s="116" t="str">
        <f>IFERROR(INDEX(Расходка[Наименование расходного материала],MATCH(Расходка[[#This Row],[№]],Поиск_расходки[Индекс11],0)),"")</f>
        <v>Whisper MS</v>
      </c>
      <c r="AC41" s="116" t="str">
        <f>IFERROR(INDEX(Расходка[Наименование расходного материала],MATCH(Расходка[[#This Row],[№]],Поиск_расходки[Индекс12],0)),"")</f>
        <v>Whisper MS</v>
      </c>
      <c r="AD41" s="116" t="str">
        <f>IFERROR(INDEX(Расходка[Наименование расходного материала],MATCH(Расходка[[#This Row],[№]],Поиск_расходки[Индекс13],0)),"")</f>
        <v>Whisper MS</v>
      </c>
      <c r="AF41" s="4" t="s">
        <v>6</v>
      </c>
      <c r="AG41" s="4" t="s">
        <v>440</v>
      </c>
    </row>
    <row r="42" spans="1:33" x14ac:dyDescent="0.25">
      <c r="A42">
        <v>41</v>
      </c>
      <c r="B42" t="s">
        <v>3</v>
      </c>
      <c r="C42" t="s">
        <v>364</v>
      </c>
      <c r="E42" s="117">
        <f>IF(ISNUMBER(SEARCH('Карта учёта'!$B$13,Расходка[[#This Row],[Наименование расходного материала]])),MAX($E$1:E41)+1,0)</f>
        <v>0</v>
      </c>
      <c r="F42" s="117">
        <f>IF(ISNUMBER(SEARCH('Карта учёта'!$B$14,Расходка[[#This Row],[Наименование расходного материала]])),MAX($F$1:F41)+1,0)</f>
        <v>0</v>
      </c>
      <c r="G42" s="117">
        <f>IF(ISNUMBER(SEARCH('Карта учёта'!$B$15,Расходка[[#This Row],[Наименование расходного материала]])),MAX($G$1:G41)+1,0)</f>
        <v>0</v>
      </c>
      <c r="H42" s="117">
        <f>IF(ISNUMBER(SEARCH('Карта учёта'!$B$16,Расходка[[#This Row],[Наименование расходного материала]])),MAX($H$1:H41)+1,0)</f>
        <v>0</v>
      </c>
      <c r="I42" s="117">
        <f>IF(ISNUMBER(SEARCH('Карта учёта'!$B$17,Расходка[[#This Row],[Наименование расходного материала]])),MAX($I$1:I41)+1,0)</f>
        <v>0</v>
      </c>
      <c r="J42" s="117">
        <f>IF(ISNUMBER(SEARCH('Карта учёта'!$B$18,Расходка[[#This Row],[Наименование расходного материала]])),MAX($J$1:J41)+1,0)</f>
        <v>0</v>
      </c>
      <c r="K42" s="117">
        <f>IF(ISNUMBER(SEARCH('Карта учёта'!$B$19,Расходка[[#This Row],[Наименование расходного материала]])),MAX($K$1:K41)+1,0)</f>
        <v>41</v>
      </c>
      <c r="L42" s="117">
        <f>IF(ISNUMBER(SEARCH('Карта учёта'!$B$20,Расходка[[#This Row],[Наименование расходного материала]])),MAX($L$1:L41)+1,0)</f>
        <v>41</v>
      </c>
      <c r="M42" s="117">
        <f>IF(ISNUMBER(SEARCH('Карта учёта'!$B$21,Расходка[[#This Row],[Наименование расходного материала]])),MAX($M$1:M41)+1,0)</f>
        <v>41</v>
      </c>
      <c r="N42" s="117">
        <f>IF(ISNUMBER(SEARCH('Карта учёта'!$B$22,Расходка[[#This Row],[Наименование расходного материала]])),MAX($N$1:N41)+1,0)</f>
        <v>41</v>
      </c>
      <c r="O42" s="117">
        <f>IF(ISNUMBER(SEARCH('Карта учёта'!$B$23,Расходка[[#This Row],[Наименование расходного материала]])),MAX($O$1:O41)+1,0)</f>
        <v>41</v>
      </c>
      <c r="P42" s="117">
        <f>IF(ISNUMBER(SEARCH('Карта учёта'!$B$24,Расходка[[#This Row],[Наименование расходного материала]])),MAX($P$1:P41)+1,0)</f>
        <v>41</v>
      </c>
      <c r="Q42" s="117">
        <f>IF(ISNUMBER(SEARCH('Карта учёта'!$B$25,Расходка[[#This Row],[Наименование расходного материала]])),MAX($Q$1:Q41)+1,0)</f>
        <v>41</v>
      </c>
      <c r="R42" s="116" t="str">
        <f>IFERROR(INDEX(Расходка[Наименование расходного материала],MATCH(Расходка[[#This Row],[№]],Поиск_расходки[Индекс1],0)),"")</f>
        <v/>
      </c>
      <c r="S42" s="116" t="str">
        <f>IFERROR(INDEX(Расходка[Наименование расходного материала],MATCH(Расходка[[#This Row],[№]],Поиск_расходки[Индекс2],0)),"")</f>
        <v/>
      </c>
      <c r="T42" s="116" t="str">
        <f>IFERROR(INDEX(Расходка[Наименование расходного материала],MATCH(Расходка[[#This Row],[№]],Поиск_расходки[Индекс3],0)),"")</f>
        <v/>
      </c>
      <c r="U42" s="116" t="str">
        <f>IFERROR(INDEX(Расходка[Наименование расходного материала],MATCH(Расходка[[#This Row],[№]],Поиск_расходки[Индекс4],0)),"")</f>
        <v/>
      </c>
      <c r="V42" s="116" t="str">
        <f>IFERROR(INDEX(Расходка[Наименование расходного материала],MATCH(Расходка[[#This Row],[№]],Поиск_расходки[Индекс5],0)),"")</f>
        <v/>
      </c>
      <c r="W42" s="116" t="str">
        <f>IFERROR(INDEX(Расходка[Наименование расходного материала],MATCH(Расходка[[#This Row],[№]],Поиск_расходки[Индекс6],0)),"")</f>
        <v/>
      </c>
      <c r="X42" s="116" t="str">
        <f>IFERROR(INDEX(Расходка[Наименование расходного материала],MATCH(Расходка[[#This Row],[№]],Поиск_расходки[Индекс7],0)),"")</f>
        <v>Winn 200T</v>
      </c>
      <c r="Y42" s="116" t="str">
        <f>IFERROR(INDEX(Расходка[Наименование расходного материала],MATCH(Расходка[[#This Row],[№]],Поиск_расходки[Индекс8],0)),"")</f>
        <v>Winn 200T</v>
      </c>
      <c r="Z42" s="116" t="str">
        <f>IFERROR(INDEX(Расходка[Наименование расходного материала],MATCH(Расходка[[#This Row],[№]],Поиск_расходки[Индекс9],0)),"")</f>
        <v>Winn 200T</v>
      </c>
      <c r="AA42" s="116" t="str">
        <f>IFERROR(INDEX(Расходка[Наименование расходного материала],MATCH(Расходка[[#This Row],[№]],Поиск_расходки[Индекс10],0)),"")</f>
        <v>Winn 200T</v>
      </c>
      <c r="AB42" s="116" t="str">
        <f>IFERROR(INDEX(Расходка[Наименование расходного материала],MATCH(Расходка[[#This Row],[№]],Поиск_расходки[Индекс11],0)),"")</f>
        <v>Winn 200T</v>
      </c>
      <c r="AC42" s="116" t="str">
        <f>IFERROR(INDEX(Расходка[Наименование расходного материала],MATCH(Расходка[[#This Row],[№]],Поиск_расходки[Индекс12],0)),"")</f>
        <v>Winn 200T</v>
      </c>
      <c r="AD42" s="116" t="str">
        <f>IFERROR(INDEX(Расходка[Наименование расходного материала],MATCH(Расходка[[#This Row],[№]],Поиск_расходки[Индекс13],0)),"")</f>
        <v>Winn 200T</v>
      </c>
      <c r="AF42" s="4" t="s">
        <v>6</v>
      </c>
      <c r="AG42" s="4" t="s">
        <v>441</v>
      </c>
    </row>
    <row r="43" spans="1:33" x14ac:dyDescent="0.25">
      <c r="A43">
        <v>42</v>
      </c>
      <c r="B43" t="s">
        <v>3</v>
      </c>
      <c r="C43" t="s">
        <v>347</v>
      </c>
      <c r="E43" s="117">
        <f>IF(ISNUMBER(SEARCH('Карта учёта'!$B$13,Расходка[[#This Row],[Наименование расходного материала]])),MAX($E$1:E42)+1,0)</f>
        <v>0</v>
      </c>
      <c r="F43" s="117">
        <f>IF(ISNUMBER(SEARCH('Карта учёта'!$B$14,Расходка[[#This Row],[Наименование расходного материала]])),MAX($F$1:F42)+1,0)</f>
        <v>0</v>
      </c>
      <c r="G43" s="117">
        <f>IF(ISNUMBER(SEARCH('Карта учёта'!$B$15,Расходка[[#This Row],[Наименование расходного материала]])),MAX($G$1:G42)+1,0)</f>
        <v>0</v>
      </c>
      <c r="H43" s="117">
        <f>IF(ISNUMBER(SEARCH('Карта учёта'!$B$16,Расходка[[#This Row],[Наименование расходного материала]])),MAX($H$1:H42)+1,0)</f>
        <v>0</v>
      </c>
      <c r="I43" s="117">
        <f>IF(ISNUMBER(SEARCH('Карта учёта'!$B$17,Расходка[[#This Row],[Наименование расходного материала]])),MAX($I$1:I42)+1,0)</f>
        <v>0</v>
      </c>
      <c r="J43" s="117">
        <f>IF(ISNUMBER(SEARCH('Карта учёта'!$B$18,Расходка[[#This Row],[Наименование расходного материала]])),MAX($J$1:J42)+1,0)</f>
        <v>0</v>
      </c>
      <c r="K43" s="117">
        <f>IF(ISNUMBER(SEARCH('Карта учёта'!$B$19,Расходка[[#This Row],[Наименование расходного материала]])),MAX($K$1:K42)+1,0)</f>
        <v>42</v>
      </c>
      <c r="L43" s="117">
        <f>IF(ISNUMBER(SEARCH('Карта учёта'!$B$20,Расходка[[#This Row],[Наименование расходного материала]])),MAX($L$1:L42)+1,0)</f>
        <v>42</v>
      </c>
      <c r="M43" s="117">
        <f>IF(ISNUMBER(SEARCH('Карта учёта'!$B$21,Расходка[[#This Row],[Наименование расходного материала]])),MAX($M$1:M42)+1,0)</f>
        <v>42</v>
      </c>
      <c r="N43" s="117">
        <f>IF(ISNUMBER(SEARCH('Карта учёта'!$B$22,Расходка[[#This Row],[Наименование расходного материала]])),MAX($N$1:N42)+1,0)</f>
        <v>42</v>
      </c>
      <c r="O43" s="117">
        <f>IF(ISNUMBER(SEARCH('Карта учёта'!$B$23,Расходка[[#This Row],[Наименование расходного материала]])),MAX($O$1:O42)+1,0)</f>
        <v>42</v>
      </c>
      <c r="P43" s="117">
        <f>IF(ISNUMBER(SEARCH('Карта учёта'!$B$24,Расходка[[#This Row],[Наименование расходного материала]])),MAX($P$1:P42)+1,0)</f>
        <v>42</v>
      </c>
      <c r="Q43" s="117">
        <f>IF(ISNUMBER(SEARCH('Карта учёта'!$B$25,Расходка[[#This Row],[Наименование расходного материала]])),MAX($Q$1:Q42)+1,0)</f>
        <v>42</v>
      </c>
      <c r="R43" s="116" t="str">
        <f>IFERROR(INDEX(Расходка[Наименование расходного материала],MATCH(Расходка[[#This Row],[№]],Поиск_расходки[Индекс1],0)),"")</f>
        <v/>
      </c>
      <c r="S43" s="116" t="str">
        <f>IFERROR(INDEX(Расходка[Наименование расходного материала],MATCH(Расходка[[#This Row],[№]],Поиск_расходки[Индекс2],0)),"")</f>
        <v/>
      </c>
      <c r="T43" s="116" t="str">
        <f>IFERROR(INDEX(Расходка[Наименование расходного материала],MATCH(Расходка[[#This Row],[№]],Поиск_расходки[Индекс3],0)),"")</f>
        <v/>
      </c>
      <c r="U43" s="116" t="str">
        <f>IFERROR(INDEX(Расходка[Наименование расходного материала],MATCH(Расходка[[#This Row],[№]],Поиск_расходки[Индекс4],0)),"")</f>
        <v/>
      </c>
      <c r="V43" s="116" t="str">
        <f>IFERROR(INDEX(Расходка[Наименование расходного материала],MATCH(Расходка[[#This Row],[№]],Поиск_расходки[Индекс5],0)),"")</f>
        <v/>
      </c>
      <c r="W43" s="116" t="str">
        <f>IFERROR(INDEX(Расходка[Наименование расходного материала],MATCH(Расходка[[#This Row],[№]],Поиск_расходки[Индекс6],0)),"")</f>
        <v/>
      </c>
      <c r="X43" s="116" t="str">
        <f>IFERROR(INDEX(Расходка[Наименование расходного материала],MATCH(Расходка[[#This Row],[№]],Поиск_расходки[Индекс7],0)),"")</f>
        <v>Проводник коронарный  1g, Angioline</v>
      </c>
      <c r="Y43" s="116" t="str">
        <f>IFERROR(INDEX(Расходка[Наименование расходного материала],MATCH(Расходка[[#This Row],[№]],Поиск_расходки[Индекс8],0)),"")</f>
        <v>Проводник коронарный  1g, Angioline</v>
      </c>
      <c r="Z43" s="116" t="str">
        <f>IFERROR(INDEX(Расходка[Наименование расходного материала],MATCH(Расходка[[#This Row],[№]],Поиск_расходки[Индекс9],0)),"")</f>
        <v>Проводник коронарный  1g, Angioline</v>
      </c>
      <c r="AA43" s="116" t="str">
        <f>IFERROR(INDEX(Расходка[Наименование расходного материала],MATCH(Расходка[[#This Row],[№]],Поиск_расходки[Индекс10],0)),"")</f>
        <v>Проводник коронарный  1g, Angioline</v>
      </c>
      <c r="AB43" s="116" t="str">
        <f>IFERROR(INDEX(Расходка[Наименование расходного материала],MATCH(Расходка[[#This Row],[№]],Поиск_расходки[Индекс11],0)),"")</f>
        <v>Проводник коронарный  1g, Angioline</v>
      </c>
      <c r="AC43" s="116" t="str">
        <f>IFERROR(INDEX(Расходка[Наименование расходного материала],MATCH(Расходка[[#This Row],[№]],Поиск_расходки[Индекс12],0)),"")</f>
        <v>Проводник коронарный  1g, Angioline</v>
      </c>
      <c r="AD43" s="116" t="str">
        <f>IFERROR(INDEX(Расходка[Наименование расходного материала],MATCH(Расходка[[#This Row],[№]],Поиск_расходки[Индекс13],0)),"")</f>
        <v>Проводник коронарный  1g, Angioline</v>
      </c>
      <c r="AF43" s="4" t="s">
        <v>6</v>
      </c>
      <c r="AG43" s="4" t="s">
        <v>414</v>
      </c>
    </row>
    <row r="44" spans="1:33" x14ac:dyDescent="0.25">
      <c r="A44">
        <v>43</v>
      </c>
      <c r="B44" t="s">
        <v>3</v>
      </c>
      <c r="C44" t="s">
        <v>96</v>
      </c>
      <c r="E44" s="117">
        <f>IF(ISNUMBER(SEARCH('Карта учёта'!$B$13,Расходка[[#This Row],[Наименование расходного материала]])),MAX($E$1:E43)+1,0)</f>
        <v>0</v>
      </c>
      <c r="F44" s="117">
        <f>IF(ISNUMBER(SEARCH('Карта учёта'!$B$14,Расходка[[#This Row],[Наименование расходного материала]])),MAX($F$1:F43)+1,0)</f>
        <v>0</v>
      </c>
      <c r="G44" s="117">
        <f>IF(ISNUMBER(SEARCH('Карта учёта'!$B$15,Расходка[[#This Row],[Наименование расходного материала]])),MAX($G$1:G43)+1,0)</f>
        <v>0</v>
      </c>
      <c r="H44" s="117">
        <f>IF(ISNUMBER(SEARCH('Карта учёта'!$B$16,Расходка[[#This Row],[Наименование расходного материала]])),MAX($H$1:H43)+1,0)</f>
        <v>0</v>
      </c>
      <c r="I44" s="117">
        <f>IF(ISNUMBER(SEARCH('Карта учёта'!$B$17,Расходка[[#This Row],[Наименование расходного материала]])),MAX($I$1:I43)+1,0)</f>
        <v>0</v>
      </c>
      <c r="J44" s="117">
        <f>IF(ISNUMBER(SEARCH('Карта учёта'!$B$18,Расходка[[#This Row],[Наименование расходного материала]])),MAX($J$1:J43)+1,0)</f>
        <v>0</v>
      </c>
      <c r="K44" s="117">
        <f>IF(ISNUMBER(SEARCH('Карта учёта'!$B$19,Расходка[[#This Row],[Наименование расходного материала]])),MAX($K$1:K43)+1,0)</f>
        <v>43</v>
      </c>
      <c r="L44" s="117">
        <f>IF(ISNUMBER(SEARCH('Карта учёта'!$B$20,Расходка[[#This Row],[Наименование расходного материала]])),MAX($L$1:L43)+1,0)</f>
        <v>43</v>
      </c>
      <c r="M44" s="117">
        <f>IF(ISNUMBER(SEARCH('Карта учёта'!$B$21,Расходка[[#This Row],[Наименование расходного материала]])),MAX($M$1:M43)+1,0)</f>
        <v>43</v>
      </c>
      <c r="N44" s="117">
        <f>IF(ISNUMBER(SEARCH('Карта учёта'!$B$22,Расходка[[#This Row],[Наименование расходного материала]])),MAX($N$1:N43)+1,0)</f>
        <v>43</v>
      </c>
      <c r="O44" s="117">
        <f>IF(ISNUMBER(SEARCH('Карта учёта'!$B$23,Расходка[[#This Row],[Наименование расходного материала]])),MAX($O$1:O43)+1,0)</f>
        <v>43</v>
      </c>
      <c r="P44" s="117">
        <f>IF(ISNUMBER(SEARCH('Карта учёта'!$B$24,Расходка[[#This Row],[Наименование расходного материала]])),MAX($P$1:P43)+1,0)</f>
        <v>43</v>
      </c>
      <c r="Q44" s="117">
        <f>IF(ISNUMBER(SEARCH('Карта учёта'!$B$25,Расходка[[#This Row],[Наименование расходного материала]])),MAX($Q$1:Q43)+1,0)</f>
        <v>43</v>
      </c>
      <c r="R44" s="116" t="str">
        <f>IFERROR(INDEX(Расходка[Наименование расходного материала],MATCH(Расходка[[#This Row],[№]],Поиск_расходки[Индекс1],0)),"")</f>
        <v/>
      </c>
      <c r="S44" s="116" t="str">
        <f>IFERROR(INDEX(Расходка[Наименование расходного материала],MATCH(Расходка[[#This Row],[№]],Поиск_расходки[Индекс2],0)),"")</f>
        <v/>
      </c>
      <c r="T44" s="116" t="str">
        <f>IFERROR(INDEX(Расходка[Наименование расходного материала],MATCH(Расходка[[#This Row],[№]],Поиск_расходки[Индекс3],0)),"")</f>
        <v/>
      </c>
      <c r="U44" s="116" t="str">
        <f>IFERROR(INDEX(Расходка[Наименование расходного материала],MATCH(Расходка[[#This Row],[№]],Поиск_расходки[Индекс4],0)),"")</f>
        <v/>
      </c>
      <c r="V44" s="116" t="str">
        <f>IFERROR(INDEX(Расходка[Наименование расходного материала],MATCH(Расходка[[#This Row],[№]],Поиск_расходки[Индекс5],0)),"")</f>
        <v/>
      </c>
      <c r="W44" s="116" t="str">
        <f>IFERROR(INDEX(Расходка[Наименование расходного материала],MATCH(Расходка[[#This Row],[№]],Поиск_расходки[Индекс6],0)),"")</f>
        <v/>
      </c>
      <c r="X44" s="116" t="str">
        <f>IFERROR(INDEX(Расходка[Наименование расходного материала],MATCH(Расходка[[#This Row],[№]],Поиск_расходки[Индекс7],0)),"")</f>
        <v>Проводник коронарный  3g, Angioline</v>
      </c>
      <c r="Y44" s="116" t="str">
        <f>IFERROR(INDEX(Расходка[Наименование расходного материала],MATCH(Расходка[[#This Row],[№]],Поиск_расходки[Индекс8],0)),"")</f>
        <v>Проводник коронарный  3g, Angioline</v>
      </c>
      <c r="Z44" s="116" t="str">
        <f>IFERROR(INDEX(Расходка[Наименование расходного материала],MATCH(Расходка[[#This Row],[№]],Поиск_расходки[Индекс9],0)),"")</f>
        <v>Проводник коронарный  3g, Angioline</v>
      </c>
      <c r="AA44" s="116" t="str">
        <f>IFERROR(INDEX(Расходка[Наименование расходного материала],MATCH(Расходка[[#This Row],[№]],Поиск_расходки[Индекс10],0)),"")</f>
        <v>Проводник коронарный  3g, Angioline</v>
      </c>
      <c r="AB44" s="116" t="str">
        <f>IFERROR(INDEX(Расходка[Наименование расходного материала],MATCH(Расходка[[#This Row],[№]],Поиск_расходки[Индекс11],0)),"")</f>
        <v>Проводник коронарный  3g, Angioline</v>
      </c>
      <c r="AC44" s="116" t="str">
        <f>IFERROR(INDEX(Расходка[Наименование расходного материала],MATCH(Расходка[[#This Row],[№]],Поиск_расходки[Индекс12],0)),"")</f>
        <v>Проводник коронарный  3g, Angioline</v>
      </c>
      <c r="AD44" s="116" t="str">
        <f>IFERROR(INDEX(Расходка[Наименование расходного материала],MATCH(Расходка[[#This Row],[№]],Поиск_расходки[Индекс13],0)),"")</f>
        <v>Проводник коронарный  3g, Angioline</v>
      </c>
      <c r="AF44" s="4" t="s">
        <v>6</v>
      </c>
      <c r="AG44" s="4" t="s">
        <v>442</v>
      </c>
    </row>
    <row r="45" spans="1:33" x14ac:dyDescent="0.25">
      <c r="A45">
        <v>44</v>
      </c>
      <c r="B45" t="s">
        <v>6</v>
      </c>
      <c r="C45" s="1" t="s">
        <v>278</v>
      </c>
      <c r="E45" s="117">
        <f>IF(ISNUMBER(SEARCH('Карта учёта'!$B$13,Расходка[[#This Row],[Наименование расходного материала]])),MAX($E$1:E44)+1,0)</f>
        <v>0</v>
      </c>
      <c r="F45" s="117">
        <f>IF(ISNUMBER(SEARCH('Карта учёта'!$B$14,Расходка[[#This Row],[Наименование расходного материала]])),MAX($F$1:F44)+1,0)</f>
        <v>0</v>
      </c>
      <c r="G45" s="117">
        <f>IF(ISNUMBER(SEARCH('Карта учёта'!$B$15,Расходка[[#This Row],[Наименование расходного материала]])),MAX($G$1:G44)+1,0)</f>
        <v>0</v>
      </c>
      <c r="H45" s="117">
        <f>IF(ISNUMBER(SEARCH('Карта учёта'!$B$16,Расходка[[#This Row],[Наименование расходного материала]])),MAX($H$1:H44)+1,0)</f>
        <v>0</v>
      </c>
      <c r="I45" s="117">
        <f>IF(ISNUMBER(SEARCH('Карта учёта'!$B$17,Расходка[[#This Row],[Наименование расходного материала]])),MAX($I$1:I44)+1,0)</f>
        <v>0</v>
      </c>
      <c r="J45" s="117">
        <f>IF(ISNUMBER(SEARCH('Карта учёта'!$B$18,Расходка[[#This Row],[Наименование расходного материала]])),MAX($J$1:J44)+1,0)</f>
        <v>0</v>
      </c>
      <c r="K45" s="117">
        <f>IF(ISNUMBER(SEARCH('Карта учёта'!$B$19,Расходка[[#This Row],[Наименование расходного материала]])),MAX($K$1:K44)+1,0)</f>
        <v>44</v>
      </c>
      <c r="L45" s="117">
        <f>IF(ISNUMBER(SEARCH('Карта учёта'!$B$20,Расходка[[#This Row],[Наименование расходного материала]])),MAX($L$1:L44)+1,0)</f>
        <v>44</v>
      </c>
      <c r="M45" s="117">
        <f>IF(ISNUMBER(SEARCH('Карта учёта'!$B$21,Расходка[[#This Row],[Наименование расходного материала]])),MAX($M$1:M44)+1,0)</f>
        <v>44</v>
      </c>
      <c r="N45" s="117">
        <f>IF(ISNUMBER(SEARCH('Карта учёта'!$B$22,Расходка[[#This Row],[Наименование расходного материала]])),MAX($N$1:N44)+1,0)</f>
        <v>44</v>
      </c>
      <c r="O45" s="117">
        <f>IF(ISNUMBER(SEARCH('Карта учёта'!$B$23,Расходка[[#This Row],[Наименование расходного материала]])),MAX($O$1:O44)+1,0)</f>
        <v>44</v>
      </c>
      <c r="P45" s="117">
        <f>IF(ISNUMBER(SEARCH('Карта учёта'!$B$24,Расходка[[#This Row],[Наименование расходного материала]])),MAX($P$1:P44)+1,0)</f>
        <v>44</v>
      </c>
      <c r="Q45" s="117">
        <f>IF(ISNUMBER(SEARCH('Карта учёта'!$B$25,Расходка[[#This Row],[Наименование расходного материала]])),MAX($Q$1:Q44)+1,0)</f>
        <v>44</v>
      </c>
      <c r="R45" s="116" t="str">
        <f>IFERROR(INDEX(Расходка[Наименование расходного материала],MATCH(Расходка[[#This Row],[№]],Поиск_расходки[Индекс1],0)),"")</f>
        <v/>
      </c>
      <c r="S45" s="116" t="str">
        <f>IFERROR(INDEX(Расходка[Наименование расходного материала],MATCH(Расходка[[#This Row],[№]],Поиск_расходки[Индекс2],0)),"")</f>
        <v/>
      </c>
      <c r="T45" s="116" t="str">
        <f>IFERROR(INDEX(Расходка[Наименование расходного материала],MATCH(Расходка[[#This Row],[№]],Поиск_расходки[Индекс3],0)),"")</f>
        <v/>
      </c>
      <c r="U45" s="116" t="str">
        <f>IFERROR(INDEX(Расходка[Наименование расходного материала],MATCH(Расходка[[#This Row],[№]],Поиск_расходки[Индекс4],0)),"")</f>
        <v/>
      </c>
      <c r="V45" s="116" t="str">
        <f>IFERROR(INDEX(Расходка[Наименование расходного материала],MATCH(Расходка[[#This Row],[№]],Поиск_расходки[Индекс5],0)),"")</f>
        <v/>
      </c>
      <c r="W45" s="116" t="str">
        <f>IFERROR(INDEX(Расходка[Наименование расходного материала],MATCH(Расходка[[#This Row],[№]],Поиск_расходки[Индекс6],0)),"")</f>
        <v/>
      </c>
      <c r="X45" s="116" t="str">
        <f>IFERROR(INDEX(Расходка[Наименование расходного материала],MATCH(Расходка[[#This Row],[№]],Поиск_расходки[Индекс7],0)),"")</f>
        <v>BMS, Integtity</v>
      </c>
      <c r="Y45" s="116" t="str">
        <f>IFERROR(INDEX(Расходка[Наименование расходного материала],MATCH(Расходка[[#This Row],[№]],Поиск_расходки[Индекс8],0)),"")</f>
        <v>BMS, Integtity</v>
      </c>
      <c r="Z45" s="116" t="str">
        <f>IFERROR(INDEX(Расходка[Наименование расходного материала],MATCH(Расходка[[#This Row],[№]],Поиск_расходки[Индекс9],0)),"")</f>
        <v>BMS, Integtity</v>
      </c>
      <c r="AA45" s="116" t="str">
        <f>IFERROR(INDEX(Расходка[Наименование расходного материала],MATCH(Расходка[[#This Row],[№]],Поиск_расходки[Индекс10],0)),"")</f>
        <v>BMS, Integtity</v>
      </c>
      <c r="AB45" s="116" t="str">
        <f>IFERROR(INDEX(Расходка[Наименование расходного материала],MATCH(Расходка[[#This Row],[№]],Поиск_расходки[Индекс11],0)),"")</f>
        <v>BMS, Integtity</v>
      </c>
      <c r="AC45" s="116" t="str">
        <f>IFERROR(INDEX(Расходка[Наименование расходного материала],MATCH(Расходка[[#This Row],[№]],Поиск_расходки[Индекс12],0)),"")</f>
        <v>BMS, Integtity</v>
      </c>
      <c r="AD45" s="116" t="str">
        <f>IFERROR(INDEX(Расходка[Наименование расходного материала],MATCH(Расходка[[#This Row],[№]],Поиск_расходки[Индекс13],0)),"")</f>
        <v>BMS, Integtity</v>
      </c>
      <c r="AF45" s="4" t="s">
        <v>6</v>
      </c>
      <c r="AG45" s="4" t="s">
        <v>443</v>
      </c>
    </row>
    <row r="46" spans="1:33" x14ac:dyDescent="0.25">
      <c r="A46">
        <v>45</v>
      </c>
      <c r="B46" t="s">
        <v>6</v>
      </c>
      <c r="C46" s="161" t="s">
        <v>346</v>
      </c>
      <c r="E46" s="117">
        <f>IF(ISNUMBER(SEARCH('Карта учёта'!$B$13,Расходка[[#This Row],[Наименование расходного материала]])),MAX($E$1:E45)+1,0)</f>
        <v>0</v>
      </c>
      <c r="F46" s="117">
        <f>IF(ISNUMBER(SEARCH('Карта учёта'!$B$14,Расходка[[#This Row],[Наименование расходного материала]])),MAX($F$1:F45)+1,0)</f>
        <v>0</v>
      </c>
      <c r="G46" s="117">
        <f>IF(ISNUMBER(SEARCH('Карта учёта'!$B$15,Расходка[[#This Row],[Наименование расходного материала]])),MAX($G$1:G45)+1,0)</f>
        <v>0</v>
      </c>
      <c r="H46" s="117">
        <f>IF(ISNUMBER(SEARCH('Карта учёта'!$B$16,Расходка[[#This Row],[Наименование расходного материала]])),MAX($H$1:H45)+1,0)</f>
        <v>0</v>
      </c>
      <c r="I46" s="117">
        <f>IF(ISNUMBER(SEARCH('Карта учёта'!$B$17,Расходка[[#This Row],[Наименование расходного материала]])),MAX($I$1:I45)+1,0)</f>
        <v>0</v>
      </c>
      <c r="J46" s="117">
        <f>IF(ISNUMBER(SEARCH('Карта учёта'!$B$18,Расходка[[#This Row],[Наименование расходного материала]])),MAX($J$1:J45)+1,0)</f>
        <v>0</v>
      </c>
      <c r="K46" s="117">
        <f>IF(ISNUMBER(SEARCH('Карта учёта'!$B$19,Расходка[[#This Row],[Наименование расходного материала]])),MAX($K$1:K45)+1,0)</f>
        <v>45</v>
      </c>
      <c r="L46" s="117">
        <f>IF(ISNUMBER(SEARCH('Карта учёта'!$B$20,Расходка[[#This Row],[Наименование расходного материала]])),MAX($L$1:L45)+1,0)</f>
        <v>45</v>
      </c>
      <c r="M46" s="117">
        <f>IF(ISNUMBER(SEARCH('Карта учёта'!$B$21,Расходка[[#This Row],[Наименование расходного материала]])),MAX($M$1:M45)+1,0)</f>
        <v>45</v>
      </c>
      <c r="N46" s="117">
        <f>IF(ISNUMBER(SEARCH('Карта учёта'!$B$22,Расходка[[#This Row],[Наименование расходного материала]])),MAX($N$1:N45)+1,0)</f>
        <v>45</v>
      </c>
      <c r="O46" s="117">
        <f>IF(ISNUMBER(SEARCH('Карта учёта'!$B$23,Расходка[[#This Row],[Наименование расходного материала]])),MAX($O$1:O45)+1,0)</f>
        <v>45</v>
      </c>
      <c r="P46" s="117">
        <f>IF(ISNUMBER(SEARCH('Карта учёта'!$B$24,Расходка[[#This Row],[Наименование расходного материала]])),MAX($P$1:P45)+1,0)</f>
        <v>45</v>
      </c>
      <c r="Q46" s="117">
        <f>IF(ISNUMBER(SEARCH('Карта учёта'!$B$25,Расходка[[#This Row],[Наименование расходного материала]])),MAX($Q$1:Q45)+1,0)</f>
        <v>45</v>
      </c>
      <c r="R46" s="116" t="str">
        <f>IFERROR(INDEX(Расходка[Наименование расходного материала],MATCH(Расходка[[#This Row],[№]],Поиск_расходки[Индекс1],0)),"")</f>
        <v/>
      </c>
      <c r="S46" s="116" t="str">
        <f>IFERROR(INDEX(Расходка[Наименование расходного материала],MATCH(Расходка[[#This Row],[№]],Поиск_расходки[Индекс2],0)),"")</f>
        <v/>
      </c>
      <c r="T46" s="116" t="str">
        <f>IFERROR(INDEX(Расходка[Наименование расходного материала],MATCH(Расходка[[#This Row],[№]],Поиск_расходки[Индекс3],0)),"")</f>
        <v/>
      </c>
      <c r="U46" s="116" t="str">
        <f>IFERROR(INDEX(Расходка[Наименование расходного материала],MATCH(Расходка[[#This Row],[№]],Поиск_расходки[Индекс4],0)),"")</f>
        <v/>
      </c>
      <c r="V46" s="116" t="str">
        <f>IFERROR(INDEX(Расходка[Наименование расходного материала],MATCH(Расходка[[#This Row],[№]],Поиск_расходки[Индекс5],0)),"")</f>
        <v/>
      </c>
      <c r="W46" s="116" t="str">
        <f>IFERROR(INDEX(Расходка[Наименование расходного материала],MATCH(Расходка[[#This Row],[№]],Поиск_расходки[Индекс6],0)),"")</f>
        <v/>
      </c>
      <c r="X46" s="116" t="str">
        <f>IFERROR(INDEX(Расходка[Наименование расходного материала],MATCH(Расходка[[#This Row],[№]],Поиск_расходки[Индекс7],0)),"")</f>
        <v>DES, Calipso</v>
      </c>
      <c r="Y46" s="116" t="str">
        <f>IFERROR(INDEX(Расходка[Наименование расходного материала],MATCH(Расходка[[#This Row],[№]],Поиск_расходки[Индекс8],0)),"")</f>
        <v>DES, Calipso</v>
      </c>
      <c r="Z46" s="116" t="str">
        <f>IFERROR(INDEX(Расходка[Наименование расходного материала],MATCH(Расходка[[#This Row],[№]],Поиск_расходки[Индекс9],0)),"")</f>
        <v>DES, Calipso</v>
      </c>
      <c r="AA46" s="116" t="str">
        <f>IFERROR(INDEX(Расходка[Наименование расходного материала],MATCH(Расходка[[#This Row],[№]],Поиск_расходки[Индекс10],0)),"")</f>
        <v>DES, Calipso</v>
      </c>
      <c r="AB46" s="116" t="str">
        <f>IFERROR(INDEX(Расходка[Наименование расходного материала],MATCH(Расходка[[#This Row],[№]],Поиск_расходки[Индекс11],0)),"")</f>
        <v>DES, Calipso</v>
      </c>
      <c r="AC46" s="116" t="str">
        <f>IFERROR(INDEX(Расходка[Наименование расходного материала],MATCH(Расходка[[#This Row],[№]],Поиск_расходки[Индекс12],0)),"")</f>
        <v>DES, Calipso</v>
      </c>
      <c r="AD46" s="116" t="str">
        <f>IFERROR(INDEX(Расходка[Наименование расходного материала],MATCH(Расходка[[#This Row],[№]],Поиск_расходки[Индекс13],0)),"")</f>
        <v>DES, Calipso</v>
      </c>
      <c r="AF46" s="4" t="s">
        <v>6</v>
      </c>
      <c r="AG46" s="4" t="s">
        <v>444</v>
      </c>
    </row>
    <row r="47" spans="1:33" x14ac:dyDescent="0.25">
      <c r="A47">
        <v>46</v>
      </c>
      <c r="B47" t="s">
        <v>6</v>
      </c>
      <c r="C47" s="161" t="s">
        <v>345</v>
      </c>
      <c r="E47" s="117">
        <f>IF(ISNUMBER(SEARCH('Карта учёта'!$B$13,Расходка[[#This Row],[Наименование расходного материала]])),MAX($E$1:E46)+1,0)</f>
        <v>0</v>
      </c>
      <c r="F47" s="117">
        <f>IF(ISNUMBER(SEARCH('Карта учёта'!$B$14,Расходка[[#This Row],[Наименование расходного материала]])),MAX($F$1:F46)+1,0)</f>
        <v>0</v>
      </c>
      <c r="G47" s="117">
        <f>IF(ISNUMBER(SEARCH('Карта учёта'!$B$15,Расходка[[#This Row],[Наименование расходного материала]])),MAX($G$1:G46)+1,0)</f>
        <v>0</v>
      </c>
      <c r="H47" s="117">
        <f>IF(ISNUMBER(SEARCH('Карта учёта'!$B$16,Расходка[[#This Row],[Наименование расходного материала]])),MAX($H$1:H46)+1,0)</f>
        <v>0</v>
      </c>
      <c r="I47" s="117">
        <f>IF(ISNUMBER(SEARCH('Карта учёта'!$B$17,Расходка[[#This Row],[Наименование расходного материала]])),MAX($I$1:I46)+1,0)</f>
        <v>0</v>
      </c>
      <c r="J47" s="117">
        <f>IF(ISNUMBER(SEARCH('Карта учёта'!$B$18,Расходка[[#This Row],[Наименование расходного материала]])),MAX($J$1:J46)+1,0)</f>
        <v>0</v>
      </c>
      <c r="K47" s="117">
        <f>IF(ISNUMBER(SEARCH('Карта учёта'!$B$19,Расходка[[#This Row],[Наименование расходного материала]])),MAX($K$1:K46)+1,0)</f>
        <v>46</v>
      </c>
      <c r="L47" s="117">
        <f>IF(ISNUMBER(SEARCH('Карта учёта'!$B$20,Расходка[[#This Row],[Наименование расходного материала]])),MAX($L$1:L46)+1,0)</f>
        <v>46</v>
      </c>
      <c r="M47" s="117">
        <f>IF(ISNUMBER(SEARCH('Карта учёта'!$B$21,Расходка[[#This Row],[Наименование расходного материала]])),MAX($M$1:M46)+1,0)</f>
        <v>46</v>
      </c>
      <c r="N47" s="117">
        <f>IF(ISNUMBER(SEARCH('Карта учёта'!$B$22,Расходка[[#This Row],[Наименование расходного материала]])),MAX($N$1:N46)+1,0)</f>
        <v>46</v>
      </c>
      <c r="O47" s="117">
        <f>IF(ISNUMBER(SEARCH('Карта учёта'!$B$23,Расходка[[#This Row],[Наименование расходного материала]])),MAX($O$1:O46)+1,0)</f>
        <v>46</v>
      </c>
      <c r="P47" s="117">
        <f>IF(ISNUMBER(SEARCH('Карта учёта'!$B$24,Расходка[[#This Row],[Наименование расходного материала]])),MAX($P$1:P46)+1,0)</f>
        <v>46</v>
      </c>
      <c r="Q47" s="117">
        <f>IF(ISNUMBER(SEARCH('Карта учёта'!$B$25,Расходка[[#This Row],[Наименование расходного материала]])),MAX($Q$1:Q46)+1,0)</f>
        <v>46</v>
      </c>
      <c r="R47" s="116" t="str">
        <f>IFERROR(INDEX(Расходка[Наименование расходного материала],MATCH(Расходка[[#This Row],[№]],Поиск_расходки[Индекс1],0)),"")</f>
        <v/>
      </c>
      <c r="S47" s="116" t="str">
        <f>IFERROR(INDEX(Расходка[Наименование расходного материала],MATCH(Расходка[[#This Row],[№]],Поиск_расходки[Индекс2],0)),"")</f>
        <v/>
      </c>
      <c r="T47" s="116" t="str">
        <f>IFERROR(INDEX(Расходка[Наименование расходного материала],MATCH(Расходка[[#This Row],[№]],Поиск_расходки[Индекс3],0)),"")</f>
        <v/>
      </c>
      <c r="U47" s="116" t="str">
        <f>IFERROR(INDEX(Расходка[Наименование расходного материала],MATCH(Расходка[[#This Row],[№]],Поиск_расходки[Индекс4],0)),"")</f>
        <v/>
      </c>
      <c r="V47" s="116" t="str">
        <f>IFERROR(INDEX(Расходка[Наименование расходного материала],MATCH(Расходка[[#This Row],[№]],Поиск_расходки[Индекс5],0)),"")</f>
        <v/>
      </c>
      <c r="W47" s="116" t="str">
        <f>IFERROR(INDEX(Расходка[Наименование расходного материала],MATCH(Расходка[[#This Row],[№]],Поиск_расходки[Индекс6],0)),"")</f>
        <v/>
      </c>
      <c r="X47" s="116" t="str">
        <f>IFERROR(INDEX(Расходка[Наименование расходного материала],MATCH(Расходка[[#This Row],[№]],Поиск_расходки[Индекс7],0)),"")</f>
        <v>DES, NanoMed</v>
      </c>
      <c r="Y47" s="116" t="str">
        <f>IFERROR(INDEX(Расходка[Наименование расходного материала],MATCH(Расходка[[#This Row],[№]],Поиск_расходки[Индекс8],0)),"")</f>
        <v>DES, NanoMed</v>
      </c>
      <c r="Z47" s="116" t="str">
        <f>IFERROR(INDEX(Расходка[Наименование расходного материала],MATCH(Расходка[[#This Row],[№]],Поиск_расходки[Индекс9],0)),"")</f>
        <v>DES, NanoMed</v>
      </c>
      <c r="AA47" s="116" t="str">
        <f>IFERROR(INDEX(Расходка[Наименование расходного материала],MATCH(Расходка[[#This Row],[№]],Поиск_расходки[Индекс10],0)),"")</f>
        <v>DES, NanoMed</v>
      </c>
      <c r="AB47" s="116" t="str">
        <f>IFERROR(INDEX(Расходка[Наименование расходного материала],MATCH(Расходка[[#This Row],[№]],Поиск_расходки[Индекс11],0)),"")</f>
        <v>DES, NanoMed</v>
      </c>
      <c r="AC47" s="116" t="str">
        <f>IFERROR(INDEX(Расходка[Наименование расходного материала],MATCH(Расходка[[#This Row],[№]],Поиск_расходки[Индекс12],0)),"")</f>
        <v>DES, NanoMed</v>
      </c>
      <c r="AD47" s="116" t="str">
        <f>IFERROR(INDEX(Расходка[Наименование расходного материала],MATCH(Расходка[[#This Row],[№]],Поиск_расходки[Индекс13],0)),"")</f>
        <v>DES, NanoMed</v>
      </c>
      <c r="AF47" s="4" t="s">
        <v>6</v>
      </c>
      <c r="AG47" s="4" t="s">
        <v>445</v>
      </c>
    </row>
    <row r="48" spans="1:33" x14ac:dyDescent="0.25">
      <c r="A48">
        <v>47</v>
      </c>
      <c r="B48" t="s">
        <v>6</v>
      </c>
      <c r="C48" s="132" t="s">
        <v>324</v>
      </c>
      <c r="E48" s="117">
        <f>IF(ISNUMBER(SEARCH('Карта учёта'!$B$13,Расходка[[#This Row],[Наименование расходного материала]])),MAX($E$1:E47)+1,0)</f>
        <v>0</v>
      </c>
      <c r="F48" s="117">
        <f>IF(ISNUMBER(SEARCH('Карта учёта'!$B$14,Расходка[[#This Row],[Наименование расходного материала]])),MAX($F$1:F47)+1,0)</f>
        <v>0</v>
      </c>
      <c r="G48" s="117">
        <f>IF(ISNUMBER(SEARCH('Карта учёта'!$B$15,Расходка[[#This Row],[Наименование расходного материала]])),MAX($G$1:G47)+1,0)</f>
        <v>0</v>
      </c>
      <c r="H48" s="117">
        <f>IF(ISNUMBER(SEARCH('Карта учёта'!$B$16,Расходка[[#This Row],[Наименование расходного материала]])),MAX($H$1:H47)+1,0)</f>
        <v>1</v>
      </c>
      <c r="I48" s="117">
        <f>IF(ISNUMBER(SEARCH('Карта учёта'!$B$17,Расходка[[#This Row],[Наименование расходного материала]])),MAX($I$1:I47)+1,0)</f>
        <v>0</v>
      </c>
      <c r="J48" s="117">
        <f>IF(ISNUMBER(SEARCH('Карта учёта'!$B$18,Расходка[[#This Row],[Наименование расходного материала]])),MAX($J$1:J47)+1,0)</f>
        <v>0</v>
      </c>
      <c r="K48" s="117">
        <f>IF(ISNUMBER(SEARCH('Карта учёта'!$B$19,Расходка[[#This Row],[Наименование расходного материала]])),MAX($K$1:K47)+1,0)</f>
        <v>47</v>
      </c>
      <c r="L48" s="117">
        <f>IF(ISNUMBER(SEARCH('Карта учёта'!$B$20,Расходка[[#This Row],[Наименование расходного материала]])),MAX($L$1:L47)+1,0)</f>
        <v>47</v>
      </c>
      <c r="M48" s="117">
        <f>IF(ISNUMBER(SEARCH('Карта учёта'!$B$21,Расходка[[#This Row],[Наименование расходного материала]])),MAX($M$1:M47)+1,0)</f>
        <v>47</v>
      </c>
      <c r="N48" s="117">
        <f>IF(ISNUMBER(SEARCH('Карта учёта'!$B$22,Расходка[[#This Row],[Наименование расходного материала]])),MAX($N$1:N47)+1,0)</f>
        <v>47</v>
      </c>
      <c r="O48" s="117">
        <f>IF(ISNUMBER(SEARCH('Карта учёта'!$B$23,Расходка[[#This Row],[Наименование расходного материала]])),MAX($O$1:O47)+1,0)</f>
        <v>47</v>
      </c>
      <c r="P48" s="117">
        <f>IF(ISNUMBER(SEARCH('Карта учёта'!$B$24,Расходка[[#This Row],[Наименование расходного материала]])),MAX($P$1:P47)+1,0)</f>
        <v>47</v>
      </c>
      <c r="Q48" s="117">
        <f>IF(ISNUMBER(SEARCH('Карта учёта'!$B$25,Расходка[[#This Row],[Наименование расходного материала]])),MAX($Q$1:Q47)+1,0)</f>
        <v>47</v>
      </c>
      <c r="R48" s="116" t="str">
        <f>IFERROR(INDEX(Расходка[Наименование расходного материала],MATCH(Расходка[[#This Row],[№]],Поиск_расходки[Индекс1],0)),"")</f>
        <v/>
      </c>
      <c r="S48" s="116" t="str">
        <f>IFERROR(INDEX(Расходка[Наименование расходного материала],MATCH(Расходка[[#This Row],[№]],Поиск_расходки[Индекс2],0)),"")</f>
        <v/>
      </c>
      <c r="T48" s="116" t="str">
        <f>IFERROR(INDEX(Расходка[Наименование расходного материала],MATCH(Расходка[[#This Row],[№]],Поиск_расходки[Индекс3],0)),"")</f>
        <v/>
      </c>
      <c r="U48" s="116" t="str">
        <f>IFERROR(INDEX(Расходка[Наименование расходного материала],MATCH(Расходка[[#This Row],[№]],Поиск_расходки[Индекс4],0)),"")</f>
        <v/>
      </c>
      <c r="V48" s="116" t="str">
        <f>IFERROR(INDEX(Расходка[Наименование расходного материала],MATCH(Расходка[[#This Row],[№]],Поиск_расходки[Индекс5],0)),"")</f>
        <v/>
      </c>
      <c r="W48" s="116" t="str">
        <f>IFERROR(INDEX(Расходка[Наименование расходного материала],MATCH(Расходка[[#This Row],[№]],Поиск_расходки[Индекс6],0)),"")</f>
        <v/>
      </c>
      <c r="X48" s="116" t="str">
        <f>IFERROR(INDEX(Расходка[Наименование расходного материала],MATCH(Расходка[[#This Row],[№]],Поиск_расходки[Индекс7],0)),"")</f>
        <v>DES, Resolute Integtity</v>
      </c>
      <c r="Y48" s="116" t="str">
        <f>IFERROR(INDEX(Расходка[Наименование расходного материала],MATCH(Расходка[[#This Row],[№]],Поиск_расходки[Индекс8],0)),"")</f>
        <v>DES, Resolute Integtity</v>
      </c>
      <c r="Z48" s="116" t="str">
        <f>IFERROR(INDEX(Расходка[Наименование расходного материала],MATCH(Расходка[[#This Row],[№]],Поиск_расходки[Индекс9],0)),"")</f>
        <v>DES, Resolute Integtity</v>
      </c>
      <c r="AA48" s="116" t="str">
        <f>IFERROR(INDEX(Расходка[Наименование расходного материала],MATCH(Расходка[[#This Row],[№]],Поиск_расходки[Индекс10],0)),"")</f>
        <v>DES, Resolute Integtity</v>
      </c>
      <c r="AB48" s="116" t="str">
        <f>IFERROR(INDEX(Расходка[Наименование расходного материала],MATCH(Расходка[[#This Row],[№]],Поиск_расходки[Индекс11],0)),"")</f>
        <v>DES, Resolute Integtity</v>
      </c>
      <c r="AC48" s="116" t="str">
        <f>IFERROR(INDEX(Расходка[Наименование расходного материала],MATCH(Расходка[[#This Row],[№]],Поиск_расходки[Индекс12],0)),"")</f>
        <v>DES, Resolute Integtity</v>
      </c>
      <c r="AD48" s="116" t="str">
        <f>IFERROR(INDEX(Расходка[Наименование расходного материала],MATCH(Расходка[[#This Row],[№]],Поиск_расходки[Индекс13],0)),"")</f>
        <v>DES, Resolute Integtity</v>
      </c>
      <c r="AF48" s="4" t="s">
        <v>6</v>
      </c>
      <c r="AG48" s="4" t="s">
        <v>446</v>
      </c>
    </row>
    <row r="49" spans="1:33" x14ac:dyDescent="0.25">
      <c r="A49">
        <v>48</v>
      </c>
      <c r="B49" t="s">
        <v>6</v>
      </c>
      <c r="C49" t="s">
        <v>358</v>
      </c>
      <c r="E49" s="117">
        <f>IF(ISNUMBER(SEARCH('Карта учёта'!$B$13,Расходка[[#This Row],[Наименование расходного материала]])),MAX($E$1:E48)+1,0)</f>
        <v>0</v>
      </c>
      <c r="F49" s="117">
        <f>IF(ISNUMBER(SEARCH('Карта учёта'!$B$14,Расходка[[#This Row],[Наименование расходного материала]])),MAX($F$1:F48)+1,0)</f>
        <v>0</v>
      </c>
      <c r="G49" s="117">
        <f>IF(ISNUMBER(SEARCH('Карта учёта'!$B$15,Расходка[[#This Row],[Наименование расходного материала]])),MAX($G$1:G48)+1,0)</f>
        <v>0</v>
      </c>
      <c r="H49" s="117">
        <f>IF(ISNUMBER(SEARCH('Карта учёта'!$B$16,Расходка[[#This Row],[Наименование расходного материала]])),MAX($H$1:H48)+1,0)</f>
        <v>0</v>
      </c>
      <c r="I49" s="117">
        <f>IF(ISNUMBER(SEARCH('Карта учёта'!$B$17,Расходка[[#This Row],[Наименование расходного материала]])),MAX($I$1:I48)+1,0)</f>
        <v>0</v>
      </c>
      <c r="J49" s="117">
        <f>IF(ISNUMBER(SEARCH('Карта учёта'!$B$18,Расходка[[#This Row],[Наименование расходного материала]])),MAX($J$1:J48)+1,0)</f>
        <v>0</v>
      </c>
      <c r="K49" s="117">
        <f>IF(ISNUMBER(SEARCH('Карта учёта'!$B$19,Расходка[[#This Row],[Наименование расходного материала]])),MAX($K$1:K48)+1,0)</f>
        <v>48</v>
      </c>
      <c r="L49" s="117">
        <f>IF(ISNUMBER(SEARCH('Карта учёта'!$B$20,Расходка[[#This Row],[Наименование расходного материала]])),MAX($L$1:L48)+1,0)</f>
        <v>48</v>
      </c>
      <c r="M49" s="117">
        <f>IF(ISNUMBER(SEARCH('Карта учёта'!$B$21,Расходка[[#This Row],[Наименование расходного материала]])),MAX($M$1:M48)+1,0)</f>
        <v>48</v>
      </c>
      <c r="N49" s="117">
        <f>IF(ISNUMBER(SEARCH('Карта учёта'!$B$22,Расходка[[#This Row],[Наименование расходного материала]])),MAX($N$1:N48)+1,0)</f>
        <v>48</v>
      </c>
      <c r="O49" s="117">
        <f>IF(ISNUMBER(SEARCH('Карта учёта'!$B$23,Расходка[[#This Row],[Наименование расходного материала]])),MAX($O$1:O48)+1,0)</f>
        <v>48</v>
      </c>
      <c r="P49" s="117">
        <f>IF(ISNUMBER(SEARCH('Карта учёта'!$B$24,Расходка[[#This Row],[Наименование расходного материала]])),MAX($P$1:P48)+1,0)</f>
        <v>48</v>
      </c>
      <c r="Q49" s="117">
        <f>IF(ISNUMBER(SEARCH('Карта учёта'!$B$25,Расходка[[#This Row],[Наименование расходного материала]])),MAX($Q$1:Q48)+1,0)</f>
        <v>48</v>
      </c>
      <c r="R49" s="116" t="str">
        <f>IFERROR(INDEX(Расходка[Наименование расходного материала],MATCH(Расходка[[#This Row],[№]],Поиск_расходки[Индекс1],0)),"")</f>
        <v/>
      </c>
      <c r="S49" s="116" t="str">
        <f>IFERROR(INDEX(Расходка[Наименование расходного материала],MATCH(Расходка[[#This Row],[№]],Поиск_расходки[Индекс2],0)),"")</f>
        <v/>
      </c>
      <c r="T49" s="116" t="str">
        <f>IFERROR(INDEX(Расходка[Наименование расходного материала],MATCH(Расходка[[#This Row],[№]],Поиск_расходки[Индекс3],0)),"")</f>
        <v/>
      </c>
      <c r="U49" s="116" t="str">
        <f>IFERROR(INDEX(Расходка[Наименование расходного материала],MATCH(Расходка[[#This Row],[№]],Поиск_расходки[Индекс4],0)),"")</f>
        <v/>
      </c>
      <c r="V49" s="116" t="str">
        <f>IFERROR(INDEX(Расходка[Наименование расходного материала],MATCH(Расходка[[#This Row],[№]],Поиск_расходки[Индекс5],0)),"")</f>
        <v/>
      </c>
      <c r="W49" s="116" t="str">
        <f>IFERROR(INDEX(Расходка[Наименование расходного материала],MATCH(Расходка[[#This Row],[№]],Поиск_расходки[Индекс6],0)),"")</f>
        <v/>
      </c>
      <c r="X49" s="116" t="str">
        <f>IFERROR(INDEX(Расходка[Наименование расходного материала],MATCH(Расходка[[#This Row],[№]],Поиск_расходки[Индекс7],0)),"")</f>
        <v>DES, Yukon Chrome PC</v>
      </c>
      <c r="Y49" s="116" t="str">
        <f>IFERROR(INDEX(Расходка[Наименование расходного материала],MATCH(Расходка[[#This Row],[№]],Поиск_расходки[Индекс8],0)),"")</f>
        <v>DES, Yukon Chrome PC</v>
      </c>
      <c r="Z49" s="116" t="str">
        <f>IFERROR(INDEX(Расходка[Наименование расходного материала],MATCH(Расходка[[#This Row],[№]],Поиск_расходки[Индекс9],0)),"")</f>
        <v>DES, Yukon Chrome PC</v>
      </c>
      <c r="AA49" s="116" t="str">
        <f>IFERROR(INDEX(Расходка[Наименование расходного материала],MATCH(Расходка[[#This Row],[№]],Поиск_расходки[Индекс10],0)),"")</f>
        <v>DES, Yukon Chrome PC</v>
      </c>
      <c r="AB49" s="116" t="str">
        <f>IFERROR(INDEX(Расходка[Наименование расходного материала],MATCH(Расходка[[#This Row],[№]],Поиск_расходки[Индекс11],0)),"")</f>
        <v>DES, Yukon Chrome PC</v>
      </c>
      <c r="AC49" s="116" t="str">
        <f>IFERROR(INDEX(Расходка[Наименование расходного материала],MATCH(Расходка[[#This Row],[№]],Поиск_расходки[Индекс12],0)),"")</f>
        <v>DES, Yukon Chrome PC</v>
      </c>
      <c r="AD49" s="116" t="str">
        <f>IFERROR(INDEX(Расходка[Наименование расходного материала],MATCH(Расходка[[#This Row],[№]],Поиск_расходки[Индекс13],0)),"")</f>
        <v>DES, Yukon Chrome PC</v>
      </c>
      <c r="AF49" s="4" t="s">
        <v>6</v>
      </c>
      <c r="AG49" s="4" t="s">
        <v>447</v>
      </c>
    </row>
    <row r="50" spans="1:33" x14ac:dyDescent="0.25">
      <c r="A50">
        <v>49</v>
      </c>
      <c r="B50" t="s">
        <v>6</v>
      </c>
      <c r="C50" s="165" t="s">
        <v>389</v>
      </c>
      <c r="E50" s="117">
        <f>IF(ISNUMBER(SEARCH('Карта учёта'!$B$13,Расходка[[#This Row],[Наименование расходного материала]])),MAX($E$1:E49)+1,0)</f>
        <v>0</v>
      </c>
      <c r="F50" s="117">
        <f>IF(ISNUMBER(SEARCH('Карта учёта'!$B$14,Расходка[[#This Row],[Наименование расходного материала]])),MAX($F$1:F49)+1,0)</f>
        <v>0</v>
      </c>
      <c r="G50" s="117">
        <f>IF(ISNUMBER(SEARCH('Карта учёта'!$B$15,Расходка[[#This Row],[Наименование расходного материала]])),MAX($G$1:G49)+1,0)</f>
        <v>0</v>
      </c>
      <c r="H50" s="117">
        <f>IF(ISNUMBER(SEARCH('Карта учёта'!$B$16,Расходка[[#This Row],[Наименование расходного материала]])),MAX($H$1:H49)+1,0)</f>
        <v>0</v>
      </c>
      <c r="I50" s="117">
        <f>IF(ISNUMBER(SEARCH('Карта учёта'!$B$17,Расходка[[#This Row],[Наименование расходного материала]])),MAX($I$1:I49)+1,0)</f>
        <v>0</v>
      </c>
      <c r="J50" s="117">
        <f>IF(ISNUMBER(SEARCH('Карта учёта'!$B$18,Расходка[[#This Row],[Наименование расходного материала]])),MAX($J$1:J49)+1,0)</f>
        <v>0</v>
      </c>
      <c r="K50" s="117">
        <f>IF(ISNUMBER(SEARCH('Карта учёта'!$B$19,Расходка[[#This Row],[Наименование расходного материала]])),MAX($K$1:K49)+1,0)</f>
        <v>49</v>
      </c>
      <c r="L50" s="117">
        <f>IF(ISNUMBER(SEARCH('Карта учёта'!$B$20,Расходка[[#This Row],[Наименование расходного материала]])),MAX($L$1:L49)+1,0)</f>
        <v>49</v>
      </c>
      <c r="M50" s="117">
        <f>IF(ISNUMBER(SEARCH('Карта учёта'!$B$21,Расходка[[#This Row],[Наименование расходного материала]])),MAX($M$1:M49)+1,0)</f>
        <v>49</v>
      </c>
      <c r="N50" s="117">
        <f>IF(ISNUMBER(SEARCH('Карта учёта'!$B$22,Расходка[[#This Row],[Наименование расходного материала]])),MAX($N$1:N49)+1,0)</f>
        <v>49</v>
      </c>
      <c r="O50" s="117">
        <f>IF(ISNUMBER(SEARCH('Карта учёта'!$B$23,Расходка[[#This Row],[Наименование расходного материала]])),MAX($O$1:O49)+1,0)</f>
        <v>49</v>
      </c>
      <c r="P50" s="117">
        <f>IF(ISNUMBER(SEARCH('Карта учёта'!$B$24,Расходка[[#This Row],[Наименование расходного материала]])),MAX($P$1:P49)+1,0)</f>
        <v>49</v>
      </c>
      <c r="Q50" s="117">
        <f>IF(ISNUMBER(SEARCH('Карта учёта'!$B$25,Расходка[[#This Row],[Наименование расходного материала]])),MAX($Q$1:Q49)+1,0)</f>
        <v>49</v>
      </c>
      <c r="R50" s="116" t="str">
        <f>IFERROR(INDEX(Расходка[Наименование расходного материала],MATCH(Расходка[[#This Row],[№]],Поиск_расходки[Индекс1],0)),"")</f>
        <v/>
      </c>
      <c r="S50" s="116" t="str">
        <f>IFERROR(INDEX(Расходка[Наименование расходного материала],MATCH(Расходка[[#This Row],[№]],Поиск_расходки[Индекс2],0)),"")</f>
        <v/>
      </c>
      <c r="T50" s="116" t="str">
        <f>IFERROR(INDEX(Расходка[Наименование расходного материала],MATCH(Расходка[[#This Row],[№]],Поиск_расходки[Индекс3],0)),"")</f>
        <v/>
      </c>
      <c r="U50" s="116" t="str">
        <f>IFERROR(INDEX(Расходка[Наименование расходного материала],MATCH(Расходка[[#This Row],[№]],Поиск_расходки[Индекс4],0)),"")</f>
        <v/>
      </c>
      <c r="V50" s="116" t="str">
        <f>IFERROR(INDEX(Расходка[Наименование расходного материала],MATCH(Расходка[[#This Row],[№]],Поиск_расходки[Индекс5],0)),"")</f>
        <v/>
      </c>
      <c r="W50" s="116" t="str">
        <f>IFERROR(INDEX(Расходка[Наименование расходного материала],MATCH(Расходка[[#This Row],[№]],Поиск_расходки[Индекс6],0)),"")</f>
        <v/>
      </c>
      <c r="X50" s="116" t="str">
        <f>IFERROR(INDEX(Расходка[Наименование расходного материала],MATCH(Расходка[[#This Row],[№]],Поиск_расходки[Индекс7],0)),"")</f>
        <v>DES, Firehawk</v>
      </c>
      <c r="Y50" s="116" t="str">
        <f>IFERROR(INDEX(Расходка[Наименование расходного материала],MATCH(Расходка[[#This Row],[№]],Поиск_расходки[Индекс8],0)),"")</f>
        <v>DES, Firehawk</v>
      </c>
      <c r="Z50" s="116" t="str">
        <f>IFERROR(INDEX(Расходка[Наименование расходного материала],MATCH(Расходка[[#This Row],[№]],Поиск_расходки[Индекс9],0)),"")</f>
        <v>DES, Firehawk</v>
      </c>
      <c r="AA50" s="116" t="str">
        <f>IFERROR(INDEX(Расходка[Наименование расходного материала],MATCH(Расходка[[#This Row],[№]],Поиск_расходки[Индекс10],0)),"")</f>
        <v>DES, Firehawk</v>
      </c>
      <c r="AB50" s="116" t="str">
        <f>IFERROR(INDEX(Расходка[Наименование расходного материала],MATCH(Расходка[[#This Row],[№]],Поиск_расходки[Индекс11],0)),"")</f>
        <v>DES, Firehawk</v>
      </c>
      <c r="AC50" s="116" t="str">
        <f>IFERROR(INDEX(Расходка[Наименование расходного материала],MATCH(Расходка[[#This Row],[№]],Поиск_расходки[Индекс12],0)),"")</f>
        <v>DES, Firehawk</v>
      </c>
      <c r="AD50" s="116" t="str">
        <f>IFERROR(INDEX(Расходка[Наименование расходного материала],MATCH(Расходка[[#This Row],[№]],Поиск_расходки[Индекс13],0)),"")</f>
        <v>DES, Firehawk</v>
      </c>
      <c r="AF50" s="4" t="s">
        <v>6</v>
      </c>
      <c r="AG50" s="4" t="s">
        <v>448</v>
      </c>
    </row>
    <row r="51" spans="1:33" x14ac:dyDescent="0.25">
      <c r="A51">
        <v>50</v>
      </c>
      <c r="B51" t="s">
        <v>6</v>
      </c>
      <c r="C51" t="s">
        <v>388</v>
      </c>
      <c r="E51" s="117">
        <f>IF(ISNUMBER(SEARCH('Карта учёта'!$B$13,Расходка[[#This Row],[Наименование расходного материала]])),MAX($E$1:E50)+1,0)</f>
        <v>0</v>
      </c>
      <c r="F51" s="117">
        <f>IF(ISNUMBER(SEARCH('Карта учёта'!$B$14,Расходка[[#This Row],[Наименование расходного материала]])),MAX($F$1:F50)+1,0)</f>
        <v>0</v>
      </c>
      <c r="G51" s="117">
        <f>IF(ISNUMBER(SEARCH('Карта учёта'!$B$15,Расходка[[#This Row],[Наименование расходного материала]])),MAX($G$1:G50)+1,0)</f>
        <v>0</v>
      </c>
      <c r="H51" s="117">
        <f>IF(ISNUMBER(SEARCH('Карта учёта'!$B$16,Расходка[[#This Row],[Наименование расходного материала]])),MAX($H$1:H50)+1,0)</f>
        <v>0</v>
      </c>
      <c r="I51" s="117">
        <f>IF(ISNUMBER(SEARCH('Карта учёта'!$B$17,Расходка[[#This Row],[Наименование расходного материала]])),MAX($I$1:I50)+1,0)</f>
        <v>0</v>
      </c>
      <c r="J51" s="117">
        <f>IF(ISNUMBER(SEARCH('Карта учёта'!$B$18,Расходка[[#This Row],[Наименование расходного материала]])),MAX($J$1:J50)+1,0)</f>
        <v>0</v>
      </c>
      <c r="K51" s="117">
        <f>IF(ISNUMBER(SEARCH('Карта учёта'!$B$19,Расходка[[#This Row],[Наименование расходного материала]])),MAX($K$1:K50)+1,0)</f>
        <v>50</v>
      </c>
      <c r="L51" s="117">
        <f>IF(ISNUMBER(SEARCH('Карта учёта'!$B$20,Расходка[[#This Row],[Наименование расходного материала]])),MAX($L$1:L50)+1,0)</f>
        <v>50</v>
      </c>
      <c r="M51" s="117">
        <f>IF(ISNUMBER(SEARCH('Карта учёта'!$B$21,Расходка[[#This Row],[Наименование расходного материала]])),MAX($M$1:M50)+1,0)</f>
        <v>50</v>
      </c>
      <c r="N51" s="117">
        <f>IF(ISNUMBER(SEARCH('Карта учёта'!$B$22,Расходка[[#This Row],[Наименование расходного материала]])),MAX($N$1:N50)+1,0)</f>
        <v>50</v>
      </c>
      <c r="O51" s="117">
        <f>IF(ISNUMBER(SEARCH('Карта учёта'!$B$23,Расходка[[#This Row],[Наименование расходного материала]])),MAX($O$1:O50)+1,0)</f>
        <v>50</v>
      </c>
      <c r="P51" s="117">
        <f>IF(ISNUMBER(SEARCH('Карта учёта'!$B$24,Расходка[[#This Row],[Наименование расходного материала]])),MAX($P$1:P50)+1,0)</f>
        <v>50</v>
      </c>
      <c r="Q51" s="117">
        <f>IF(ISNUMBER(SEARCH('Карта учёта'!$B$25,Расходка[[#This Row],[Наименование расходного материала]])),MAX($Q$1:Q50)+1,0)</f>
        <v>50</v>
      </c>
      <c r="R51" s="116" t="str">
        <f>IFERROR(INDEX(Расходка[Наименование расходного материала],MATCH(Расходка[[#This Row],[№]],Поиск_расходки[Индекс1],0)),"")</f>
        <v/>
      </c>
      <c r="S51" s="116" t="str">
        <f>IFERROR(INDEX(Расходка[Наименование расходного материала],MATCH(Расходка[[#This Row],[№]],Поиск_расходки[Индекс2],0)),"")</f>
        <v/>
      </c>
      <c r="T51" s="116" t="str">
        <f>IFERROR(INDEX(Расходка[Наименование расходного материала],MATCH(Расходка[[#This Row],[№]],Поиск_расходки[Индекс3],0)),"")</f>
        <v/>
      </c>
      <c r="U51" s="116" t="str">
        <f>IFERROR(INDEX(Расходка[Наименование расходного материала],MATCH(Расходка[[#This Row],[№]],Поиск_расходки[Индекс4],0)),"")</f>
        <v/>
      </c>
      <c r="V51" s="116" t="str">
        <f>IFERROR(INDEX(Расходка[Наименование расходного материала],MATCH(Расходка[[#This Row],[№]],Поиск_расходки[Индекс5],0)),"")</f>
        <v/>
      </c>
      <c r="W51" s="116" t="str">
        <f>IFERROR(INDEX(Расходка[Наименование расходного материала],MATCH(Расходка[[#This Row],[№]],Поиск_расходки[Индекс6],0)),"")</f>
        <v/>
      </c>
      <c r="X51" s="116" t="str">
        <f>IFERROR(INDEX(Расходка[Наименование расходного материала],MATCH(Расходка[[#This Row],[№]],Поиск_расходки[Индекс7],0)),"")</f>
        <v>DES, Resolute Onyx</v>
      </c>
      <c r="Y51" s="116" t="str">
        <f>IFERROR(INDEX(Расходка[Наименование расходного материала],MATCH(Расходка[[#This Row],[№]],Поиск_расходки[Индекс8],0)),"")</f>
        <v>DES, Resolute Onyx</v>
      </c>
      <c r="Z51" s="116" t="str">
        <f>IFERROR(INDEX(Расходка[Наименование расходного материала],MATCH(Расходка[[#This Row],[№]],Поиск_расходки[Индекс9],0)),"")</f>
        <v>DES, Resolute Onyx</v>
      </c>
      <c r="AA51" s="116" t="str">
        <f>IFERROR(INDEX(Расходка[Наименование расходного материала],MATCH(Расходка[[#This Row],[№]],Поиск_расходки[Индекс10],0)),"")</f>
        <v>DES, Resolute Onyx</v>
      </c>
      <c r="AB51" s="116" t="str">
        <f>IFERROR(INDEX(Расходка[Наименование расходного материала],MATCH(Расходка[[#This Row],[№]],Поиск_расходки[Индекс11],0)),"")</f>
        <v>DES, Resolute Onyx</v>
      </c>
      <c r="AC51" s="116" t="str">
        <f>IFERROR(INDEX(Расходка[Наименование расходного материала],MATCH(Расходка[[#This Row],[№]],Поиск_расходки[Индекс12],0)),"")</f>
        <v>DES, Resolute Onyx</v>
      </c>
      <c r="AD51" s="116" t="str">
        <f>IFERROR(INDEX(Расходка[Наименование расходного материала],MATCH(Расходка[[#This Row],[№]],Поиск_расходки[Индекс13],0)),"")</f>
        <v>DES, Resolute Onyx</v>
      </c>
      <c r="AF51" s="4" t="s">
        <v>6</v>
      </c>
      <c r="AG51" s="4" t="s">
        <v>449</v>
      </c>
    </row>
    <row r="52" spans="1:33" x14ac:dyDescent="0.25">
      <c r="A52">
        <v>51</v>
      </c>
      <c r="B52" t="s">
        <v>95</v>
      </c>
      <c r="C52" s="1" t="s">
        <v>325</v>
      </c>
      <c r="E52" s="117">
        <f>IF(ISNUMBER(SEARCH('Карта учёта'!$B$13,Расходка[[#This Row],[Наименование расходного материала]])),MAX($E$1:E51)+1,0)</f>
        <v>0</v>
      </c>
      <c r="F52" s="117">
        <f>IF(ISNUMBER(SEARCH('Карта учёта'!$B$14,Расходка[[#This Row],[Наименование расходного материала]])),MAX($F$1:F51)+1,0)</f>
        <v>0</v>
      </c>
      <c r="G52" s="117">
        <f>IF(ISNUMBER(SEARCH('Карта учёта'!$B$15,Расходка[[#This Row],[Наименование расходного материала]])),MAX($G$1:G51)+1,0)</f>
        <v>0</v>
      </c>
      <c r="H52" s="117">
        <f>IF(ISNUMBER(SEARCH('Карта учёта'!$B$16,Расходка[[#This Row],[Наименование расходного материала]])),MAX($H$1:H51)+1,0)</f>
        <v>0</v>
      </c>
      <c r="I52" s="117">
        <f>IF(ISNUMBER(SEARCH('Карта учёта'!$B$17,Расходка[[#This Row],[Наименование расходного материала]])),MAX($I$1:I51)+1,0)</f>
        <v>0</v>
      </c>
      <c r="J52" s="117">
        <f>IF(ISNUMBER(SEARCH('Карта учёта'!$B$18,Расходка[[#This Row],[Наименование расходного материала]])),MAX($J$1:J51)+1,0)</f>
        <v>0</v>
      </c>
      <c r="K52" s="117">
        <f>IF(ISNUMBER(SEARCH('Карта учёта'!$B$19,Расходка[[#This Row],[Наименование расходного материала]])),MAX($K$1:K51)+1,0)</f>
        <v>51</v>
      </c>
      <c r="L52" s="117">
        <f>IF(ISNUMBER(SEARCH('Карта учёта'!$B$20,Расходка[[#This Row],[Наименование расходного материала]])),MAX($L$1:L51)+1,0)</f>
        <v>51</v>
      </c>
      <c r="M52" s="117">
        <f>IF(ISNUMBER(SEARCH('Карта учёта'!$B$21,Расходка[[#This Row],[Наименование расходного материала]])),MAX($M$1:M51)+1,0)</f>
        <v>51</v>
      </c>
      <c r="N52" s="117">
        <f>IF(ISNUMBER(SEARCH('Карта учёта'!$B$22,Расходка[[#This Row],[Наименование расходного материала]])),MAX($N$1:N51)+1,0)</f>
        <v>51</v>
      </c>
      <c r="O52" s="117">
        <f>IF(ISNUMBER(SEARCH('Карта учёта'!$B$23,Расходка[[#This Row],[Наименование расходного материала]])),MAX($O$1:O51)+1,0)</f>
        <v>51</v>
      </c>
      <c r="P52" s="117">
        <f>IF(ISNUMBER(SEARCH('Карта учёта'!$B$24,Расходка[[#This Row],[Наименование расходного материала]])),MAX($P$1:P51)+1,0)</f>
        <v>51</v>
      </c>
      <c r="Q52" s="117">
        <f>IF(ISNUMBER(SEARCH('Карта учёта'!$B$25,Расходка[[#This Row],[Наименование расходного материала]])),MAX($Q$1:Q51)+1,0)</f>
        <v>51</v>
      </c>
      <c r="R52" s="116" t="str">
        <f>IFERROR(INDEX(Расходка[Наименование расходного материала],MATCH(Расходка[[#This Row],[№]],Поиск_расходки[Индекс1],0)),"")</f>
        <v/>
      </c>
      <c r="S52" s="116" t="str">
        <f>IFERROR(INDEX(Расходка[Наименование расходного материала],MATCH(Расходка[[#This Row],[№]],Поиск_расходки[Индекс2],0)),"")</f>
        <v/>
      </c>
      <c r="T52" s="116" t="str">
        <f>IFERROR(INDEX(Расходка[Наименование расходного материала],MATCH(Расходка[[#This Row],[№]],Поиск_расходки[Индекс3],0)),"")</f>
        <v/>
      </c>
      <c r="U52" s="116" t="str">
        <f>IFERROR(INDEX(Расходка[Наименование расходного материала],MATCH(Расходка[[#This Row],[№]],Поиск_расходки[Индекс4],0)),"")</f>
        <v/>
      </c>
      <c r="V52" s="116" t="str">
        <f>IFERROR(INDEX(Расходка[Наименование расходного материала],MATCH(Расходка[[#This Row],[№]],Поиск_расходки[Индекс5],0)),"")</f>
        <v/>
      </c>
      <c r="W52" s="116" t="str">
        <f>IFERROR(INDEX(Расходка[Наименование расходного материала],MATCH(Расходка[[#This Row],[№]],Поиск_расходки[Индекс6],0)),"")</f>
        <v/>
      </c>
      <c r="X52" s="116" t="str">
        <f>IFERROR(INDEX(Расходка[Наименование расходного материала],MATCH(Расходка[[#This Row],[№]],Поиск_расходки[Индекс7],0)),"")</f>
        <v>Guidezilla™ II 6F</v>
      </c>
      <c r="Y52" s="116" t="str">
        <f>IFERROR(INDEX(Расходка[Наименование расходного материала],MATCH(Расходка[[#This Row],[№]],Поиск_расходки[Индекс8],0)),"")</f>
        <v>Guidezilla™ II 6F</v>
      </c>
      <c r="Z52" s="116" t="str">
        <f>IFERROR(INDEX(Расходка[Наименование расходного материала],MATCH(Расходка[[#This Row],[№]],Поиск_расходки[Индекс9],0)),"")</f>
        <v>Guidezilla™ II 6F</v>
      </c>
      <c r="AA52" s="116" t="str">
        <f>IFERROR(INDEX(Расходка[Наименование расходного материала],MATCH(Расходка[[#This Row],[№]],Поиск_расходки[Индекс10],0)),"")</f>
        <v>Guidezilla™ II 6F</v>
      </c>
      <c r="AB52" s="116" t="str">
        <f>IFERROR(INDEX(Расходка[Наименование расходного материала],MATCH(Расходка[[#This Row],[№]],Поиск_расходки[Индекс11],0)),"")</f>
        <v>Guidezilla™ II 6F</v>
      </c>
      <c r="AC52" s="116" t="str">
        <f>IFERROR(INDEX(Расходка[Наименование расходного материала],MATCH(Расходка[[#This Row],[№]],Поиск_расходки[Индекс12],0)),"")</f>
        <v>Guidezilla™ II 6F</v>
      </c>
      <c r="AD52" s="116" t="str">
        <f>IFERROR(INDEX(Расходка[Наименование расходного материала],MATCH(Расходка[[#This Row],[№]],Поиск_расходки[Индекс13],0)),"")</f>
        <v>Guidezilla™ II 6F</v>
      </c>
      <c r="AF52" s="4" t="s">
        <v>6</v>
      </c>
      <c r="AG52" s="4" t="s">
        <v>450</v>
      </c>
    </row>
    <row r="53" spans="1:33" x14ac:dyDescent="0.25">
      <c r="A53">
        <v>52</v>
      </c>
      <c r="B53" t="s">
        <v>95</v>
      </c>
      <c r="C53" s="1" t="s">
        <v>344</v>
      </c>
      <c r="E53" s="117">
        <f>IF(ISNUMBER(SEARCH('Карта учёта'!$B$13,Расходка[[#This Row],[Наименование расходного материала]])),MAX($E$1:E52)+1,0)</f>
        <v>0</v>
      </c>
      <c r="F53" s="117">
        <f>IF(ISNUMBER(SEARCH('Карта учёта'!$B$14,Расходка[[#This Row],[Наименование расходного материала]])),MAX($F$1:F52)+1,0)</f>
        <v>0</v>
      </c>
      <c r="G53" s="117">
        <f>IF(ISNUMBER(SEARCH('Карта учёта'!$B$15,Расходка[[#This Row],[Наименование расходного материала]])),MAX($G$1:G52)+1,0)</f>
        <v>0</v>
      </c>
      <c r="H53" s="117">
        <f>IF(ISNUMBER(SEARCH('Карта учёта'!$B$16,Расходка[[#This Row],[Наименование расходного материала]])),MAX($H$1:H52)+1,0)</f>
        <v>0</v>
      </c>
      <c r="I53" s="117">
        <f>IF(ISNUMBER(SEARCH('Карта учёта'!$B$17,Расходка[[#This Row],[Наименование расходного материала]])),MAX($I$1:I52)+1,0)</f>
        <v>0</v>
      </c>
      <c r="J53" s="117">
        <f>IF(ISNUMBER(SEARCH('Карта учёта'!$B$18,Расходка[[#This Row],[Наименование расходного материала]])),MAX($J$1:J52)+1,0)</f>
        <v>0</v>
      </c>
      <c r="K53" s="117">
        <f>IF(ISNUMBER(SEARCH('Карта учёта'!$B$19,Расходка[[#This Row],[Наименование расходного материала]])),MAX($K$1:K52)+1,0)</f>
        <v>52</v>
      </c>
      <c r="L53" s="117">
        <f>IF(ISNUMBER(SEARCH('Карта учёта'!$B$20,Расходка[[#This Row],[Наименование расходного материала]])),MAX($L$1:L52)+1,0)</f>
        <v>52</v>
      </c>
      <c r="M53" s="117">
        <f>IF(ISNUMBER(SEARCH('Карта учёта'!$B$21,Расходка[[#This Row],[Наименование расходного материала]])),MAX($M$1:M52)+1,0)</f>
        <v>52</v>
      </c>
      <c r="N53" s="117">
        <f>IF(ISNUMBER(SEARCH('Карта учёта'!$B$22,Расходка[[#This Row],[Наименование расходного материала]])),MAX($N$1:N52)+1,0)</f>
        <v>52</v>
      </c>
      <c r="O53" s="117">
        <f>IF(ISNUMBER(SEARCH('Карта учёта'!$B$23,Расходка[[#This Row],[Наименование расходного материала]])),MAX($O$1:O52)+1,0)</f>
        <v>52</v>
      </c>
      <c r="P53" s="117">
        <f>IF(ISNUMBER(SEARCH('Карта учёта'!$B$24,Расходка[[#This Row],[Наименование расходного материала]])),MAX($P$1:P52)+1,0)</f>
        <v>52</v>
      </c>
      <c r="Q53" s="117">
        <f>IF(ISNUMBER(SEARCH('Карта учёта'!$B$25,Расходка[[#This Row],[Наименование расходного материала]])),MAX($Q$1:Q52)+1,0)</f>
        <v>52</v>
      </c>
      <c r="R53" s="116" t="str">
        <f>IFERROR(INDEX(Расходка[Наименование расходного материала],MATCH(Расходка[[#This Row],[№]],Поиск_расходки[Индекс1],0)),"")</f>
        <v/>
      </c>
      <c r="S53" s="116" t="str">
        <f>IFERROR(INDEX(Расходка[Наименование расходного материала],MATCH(Расходка[[#This Row],[№]],Поиск_расходки[Индекс2],0)),"")</f>
        <v/>
      </c>
      <c r="T53" s="116" t="str">
        <f>IFERROR(INDEX(Расходка[Наименование расходного материала],MATCH(Расходка[[#This Row],[№]],Поиск_расходки[Индекс3],0)),"")</f>
        <v/>
      </c>
      <c r="U53" s="116" t="str">
        <f>IFERROR(INDEX(Расходка[Наименование расходного материала],MATCH(Расходка[[#This Row],[№]],Поиск_расходки[Индекс4],0)),"")</f>
        <v/>
      </c>
      <c r="V53" s="116" t="str">
        <f>IFERROR(INDEX(Расходка[Наименование расходного материала],MATCH(Расходка[[#This Row],[№]],Поиск_расходки[Индекс5],0)),"")</f>
        <v/>
      </c>
      <c r="W53" s="116" t="str">
        <f>IFERROR(INDEX(Расходка[Наименование расходного материала],MATCH(Расходка[[#This Row],[№]],Поиск_расходки[Индекс6],0)),"")</f>
        <v/>
      </c>
      <c r="X53" s="116" t="str">
        <f>IFERROR(INDEX(Расходка[Наименование расходного материала],MATCH(Расходка[[#This Row],[№]],Поиск_расходки[Индекс7],0)),"")</f>
        <v>Telescope ™ II 6F</v>
      </c>
      <c r="Y53" s="116" t="str">
        <f>IFERROR(INDEX(Расходка[Наименование расходного материала],MATCH(Расходка[[#This Row],[№]],Поиск_расходки[Индекс8],0)),"")</f>
        <v>Telescope ™ II 6F</v>
      </c>
      <c r="Z53" s="116" t="str">
        <f>IFERROR(INDEX(Расходка[Наименование расходного материала],MATCH(Расходка[[#This Row],[№]],Поиск_расходки[Индекс9],0)),"")</f>
        <v>Telescope ™ II 6F</v>
      </c>
      <c r="AA53" s="116" t="str">
        <f>IFERROR(INDEX(Расходка[Наименование расходного материала],MATCH(Расходка[[#This Row],[№]],Поиск_расходки[Индекс10],0)),"")</f>
        <v>Telescope ™ II 6F</v>
      </c>
      <c r="AB53" s="116" t="str">
        <f>IFERROR(INDEX(Расходка[Наименование расходного материала],MATCH(Расходка[[#This Row],[№]],Поиск_расходки[Индекс11],0)),"")</f>
        <v>Telescope ™ II 6F</v>
      </c>
      <c r="AC53" s="116" t="str">
        <f>IFERROR(INDEX(Расходка[Наименование расходного материала],MATCH(Расходка[[#This Row],[№]],Поиск_расходки[Индекс12],0)),"")</f>
        <v>Telescope ™ II 6F</v>
      </c>
      <c r="AD53" s="116" t="str">
        <f>IFERROR(INDEX(Расходка[Наименование расходного материала],MATCH(Расходка[[#This Row],[№]],Поиск_расходки[Индекс13],0)),"")</f>
        <v>Telescope ™ II 6F</v>
      </c>
      <c r="AF53" s="4" t="s">
        <v>6</v>
      </c>
      <c r="AG53" s="4" t="s">
        <v>451</v>
      </c>
    </row>
    <row r="54" spans="1:33" x14ac:dyDescent="0.25">
      <c r="A54">
        <v>53</v>
      </c>
      <c r="B54" t="s">
        <v>4</v>
      </c>
      <c r="C54" t="s">
        <v>351</v>
      </c>
      <c r="E54" s="117">
        <f>IF(ISNUMBER(SEARCH('Карта учёта'!$B$13,Расходка[[#This Row],[Наименование расходного материала]])),MAX($E$1:E53)+1,0)</f>
        <v>0</v>
      </c>
      <c r="F54" s="117">
        <f>IF(ISNUMBER(SEARCH('Карта учёта'!$B$14,Расходка[[#This Row],[Наименование расходного материала]])),MAX($F$1:F53)+1,0)</f>
        <v>0</v>
      </c>
      <c r="G54" s="117">
        <f>IF(ISNUMBER(SEARCH('Карта учёта'!$B$15,Расходка[[#This Row],[Наименование расходного материала]])),MAX($G$1:G53)+1,0)</f>
        <v>0</v>
      </c>
      <c r="H54" s="117">
        <f>IF(ISNUMBER(SEARCH('Карта учёта'!$B$16,Расходка[[#This Row],[Наименование расходного материала]])),MAX($H$1:H53)+1,0)</f>
        <v>0</v>
      </c>
      <c r="I54" s="117">
        <f>IF(ISNUMBER(SEARCH('Карта учёта'!$B$17,Расходка[[#This Row],[Наименование расходного материала]])),MAX($I$1:I53)+1,0)</f>
        <v>0</v>
      </c>
      <c r="J54" s="117">
        <f>IF(ISNUMBER(SEARCH('Карта учёта'!$B$18,Расходка[[#This Row],[Наименование расходного материала]])),MAX($J$1:J53)+1,0)</f>
        <v>0</v>
      </c>
      <c r="K54" s="117">
        <f>IF(ISNUMBER(SEARCH('Карта учёта'!$B$19,Расходка[[#This Row],[Наименование расходного материала]])),MAX($K$1:K53)+1,0)</f>
        <v>53</v>
      </c>
      <c r="L54" s="117">
        <f>IF(ISNUMBER(SEARCH('Карта учёта'!$B$20,Расходка[[#This Row],[Наименование расходного материала]])),MAX($L$1:L53)+1,0)</f>
        <v>53</v>
      </c>
      <c r="M54" s="117">
        <f>IF(ISNUMBER(SEARCH('Карта учёта'!$B$21,Расходка[[#This Row],[Наименование расходного материала]])),MAX($M$1:M53)+1,0)</f>
        <v>53</v>
      </c>
      <c r="N54" s="117">
        <f>IF(ISNUMBER(SEARCH('Карта учёта'!$B$22,Расходка[[#This Row],[Наименование расходного материала]])),MAX($N$1:N53)+1,0)</f>
        <v>53</v>
      </c>
      <c r="O54" s="117">
        <f>IF(ISNUMBER(SEARCH('Карта учёта'!$B$23,Расходка[[#This Row],[Наименование расходного материала]])),MAX($O$1:O53)+1,0)</f>
        <v>53</v>
      </c>
      <c r="P54" s="117">
        <f>IF(ISNUMBER(SEARCH('Карта учёта'!$B$24,Расходка[[#This Row],[Наименование расходного материала]])),MAX($P$1:P53)+1,0)</f>
        <v>53</v>
      </c>
      <c r="Q54" s="117">
        <f>IF(ISNUMBER(SEARCH('Карта учёта'!$B$25,Расходка[[#This Row],[Наименование расходного материала]])),MAX($Q$1:Q53)+1,0)</f>
        <v>53</v>
      </c>
      <c r="R54" s="116" t="str">
        <f>IFERROR(INDEX(Расходка[Наименование расходного материала],MATCH(Расходка[[#This Row],[№]],Поиск_расходки[Индекс1],0)),"")</f>
        <v/>
      </c>
      <c r="S54" s="116" t="str">
        <f>IFERROR(INDEX(Расходка[Наименование расходного материала],MATCH(Расходка[[#This Row],[№]],Поиск_расходки[Индекс2],0)),"")</f>
        <v/>
      </c>
      <c r="T54" s="116" t="str">
        <f>IFERROR(INDEX(Расходка[Наименование расходного материала],MATCH(Расходка[[#This Row],[№]],Поиск_расходки[Индекс3],0)),"")</f>
        <v/>
      </c>
      <c r="U54" s="116" t="str">
        <f>IFERROR(INDEX(Расходка[Наименование расходного материала],MATCH(Расходка[[#This Row],[№]],Поиск_расходки[Индекс4],0)),"")</f>
        <v/>
      </c>
      <c r="V54" s="116" t="str">
        <f>IFERROR(INDEX(Расходка[Наименование расходного материала],MATCH(Расходка[[#This Row],[№]],Поиск_расходки[Индекс5],0)),"")</f>
        <v/>
      </c>
      <c r="W54" s="116" t="str">
        <f>IFERROR(INDEX(Расходка[Наименование расходного материала],MATCH(Расходка[[#This Row],[№]],Поиск_расходки[Индекс6],0)),"")</f>
        <v/>
      </c>
      <c r="X54" s="116" t="str">
        <f>IFERROR(INDEX(Расходка[Наименование расходного материала],MATCH(Расходка[[#This Row],[№]],Поиск_расходки[Индекс7],0)),"")</f>
        <v>Launcher 6F AL 1</v>
      </c>
      <c r="Y54" s="116" t="str">
        <f>IFERROR(INDEX(Расходка[Наименование расходного материала],MATCH(Расходка[[#This Row],[№]],Поиск_расходки[Индекс8],0)),"")</f>
        <v>Launcher 6F AL 1</v>
      </c>
      <c r="Z54" s="116" t="str">
        <f>IFERROR(INDEX(Расходка[Наименование расходного материала],MATCH(Расходка[[#This Row],[№]],Поиск_расходки[Индекс9],0)),"")</f>
        <v>Launcher 6F AL 1</v>
      </c>
      <c r="AA54" s="116" t="str">
        <f>IFERROR(INDEX(Расходка[Наименование расходного материала],MATCH(Расходка[[#This Row],[№]],Поиск_расходки[Индекс10],0)),"")</f>
        <v>Launcher 6F AL 1</v>
      </c>
      <c r="AB54" s="116" t="str">
        <f>IFERROR(INDEX(Расходка[Наименование расходного материала],MATCH(Расходка[[#This Row],[№]],Поиск_расходки[Индекс11],0)),"")</f>
        <v>Launcher 6F AL 1</v>
      </c>
      <c r="AC54" s="116" t="str">
        <f>IFERROR(INDEX(Расходка[Наименование расходного материала],MATCH(Расходка[[#This Row],[№]],Поиск_расходки[Индекс12],0)),"")</f>
        <v>Launcher 6F AL 1</v>
      </c>
      <c r="AD54" s="116" t="str">
        <f>IFERROR(INDEX(Расходка[Наименование расходного материала],MATCH(Расходка[[#This Row],[№]],Поиск_расходки[Индекс13],0)),"")</f>
        <v>Launcher 6F AL 1</v>
      </c>
      <c r="AF54" s="4" t="s">
        <v>6</v>
      </c>
      <c r="AG54" s="4" t="s">
        <v>452</v>
      </c>
    </row>
    <row r="55" spans="1:33" x14ac:dyDescent="0.25">
      <c r="A55">
        <v>54</v>
      </c>
      <c r="B55" t="s">
        <v>4</v>
      </c>
      <c r="C55" t="s">
        <v>352</v>
      </c>
      <c r="E55" s="117">
        <f>IF(ISNUMBER(SEARCH('Карта учёта'!$B$13,Расходка[[#This Row],[Наименование расходного материала]])),MAX($E$1:E54)+1,0)</f>
        <v>0</v>
      </c>
      <c r="F55" s="117">
        <f>IF(ISNUMBER(SEARCH('Карта учёта'!$B$14,Расходка[[#This Row],[Наименование расходного материала]])),MAX($F$1:F54)+1,0)</f>
        <v>0</v>
      </c>
      <c r="G55" s="117">
        <f>IF(ISNUMBER(SEARCH('Карта учёта'!$B$15,Расходка[[#This Row],[Наименование расходного материала]])),MAX($G$1:G54)+1,0)</f>
        <v>0</v>
      </c>
      <c r="H55" s="117">
        <f>IF(ISNUMBER(SEARCH('Карта учёта'!$B$16,Расходка[[#This Row],[Наименование расходного материала]])),MAX($H$1:H54)+1,0)</f>
        <v>0</v>
      </c>
      <c r="I55" s="117">
        <f>IF(ISNUMBER(SEARCH('Карта учёта'!$B$17,Расходка[[#This Row],[Наименование расходного материала]])),MAX($I$1:I54)+1,0)</f>
        <v>0</v>
      </c>
      <c r="J55" s="117">
        <f>IF(ISNUMBER(SEARCH('Карта учёта'!$B$18,Расходка[[#This Row],[Наименование расходного материала]])),MAX($J$1:J54)+1,0)</f>
        <v>0</v>
      </c>
      <c r="K55" s="117">
        <f>IF(ISNUMBER(SEARCH('Карта учёта'!$B$19,Расходка[[#This Row],[Наименование расходного материала]])),MAX($K$1:K54)+1,0)</f>
        <v>54</v>
      </c>
      <c r="L55" s="117">
        <f>IF(ISNUMBER(SEARCH('Карта учёта'!$B$20,Расходка[[#This Row],[Наименование расходного материала]])),MAX($L$1:L54)+1,0)</f>
        <v>54</v>
      </c>
      <c r="M55" s="117">
        <f>IF(ISNUMBER(SEARCH('Карта учёта'!$B$21,Расходка[[#This Row],[Наименование расходного материала]])),MAX($M$1:M54)+1,0)</f>
        <v>54</v>
      </c>
      <c r="N55" s="117">
        <f>IF(ISNUMBER(SEARCH('Карта учёта'!$B$22,Расходка[[#This Row],[Наименование расходного материала]])),MAX($N$1:N54)+1,0)</f>
        <v>54</v>
      </c>
      <c r="O55" s="117">
        <f>IF(ISNUMBER(SEARCH('Карта учёта'!$B$23,Расходка[[#This Row],[Наименование расходного материала]])),MAX($O$1:O54)+1,0)</f>
        <v>54</v>
      </c>
      <c r="P55" s="117">
        <f>IF(ISNUMBER(SEARCH('Карта учёта'!$B$24,Расходка[[#This Row],[Наименование расходного материала]])),MAX($P$1:P54)+1,0)</f>
        <v>54</v>
      </c>
      <c r="Q55" s="117">
        <f>IF(ISNUMBER(SEARCH('Карта учёта'!$B$25,Расходка[[#This Row],[Наименование расходного материала]])),MAX($Q$1:Q54)+1,0)</f>
        <v>54</v>
      </c>
      <c r="R55" s="116" t="str">
        <f>IFERROR(INDEX(Расходка[Наименование расходного материала],MATCH(Расходка[[#This Row],[№]],Поиск_расходки[Индекс1],0)),"")</f>
        <v/>
      </c>
      <c r="S55" s="116" t="str">
        <f>IFERROR(INDEX(Расходка[Наименование расходного материала],MATCH(Расходка[[#This Row],[№]],Поиск_расходки[Индекс2],0)),"")</f>
        <v/>
      </c>
      <c r="T55" s="116" t="str">
        <f>IFERROR(INDEX(Расходка[Наименование расходного материала],MATCH(Расходка[[#This Row],[№]],Поиск_расходки[Индекс3],0)),"")</f>
        <v/>
      </c>
      <c r="U55" s="116" t="str">
        <f>IFERROR(INDEX(Расходка[Наименование расходного материала],MATCH(Расходка[[#This Row],[№]],Поиск_расходки[Индекс4],0)),"")</f>
        <v/>
      </c>
      <c r="V55" s="116" t="str">
        <f>IFERROR(INDEX(Расходка[Наименование расходного материала],MATCH(Расходка[[#This Row],[№]],Поиск_расходки[Индекс5],0)),"")</f>
        <v/>
      </c>
      <c r="W55" s="116" t="str">
        <f>IFERROR(INDEX(Расходка[Наименование расходного материала],MATCH(Расходка[[#This Row],[№]],Поиск_расходки[Индекс6],0)),"")</f>
        <v/>
      </c>
      <c r="X55" s="116" t="str">
        <f>IFERROR(INDEX(Расходка[Наименование расходного материала],MATCH(Расходка[[#This Row],[№]],Поиск_расходки[Индекс7],0)),"")</f>
        <v>Launcher 6F AL 2</v>
      </c>
      <c r="Y55" s="116" t="str">
        <f>IFERROR(INDEX(Расходка[Наименование расходного материала],MATCH(Расходка[[#This Row],[№]],Поиск_расходки[Индекс8],0)),"")</f>
        <v>Launcher 6F AL 2</v>
      </c>
      <c r="Z55" s="116" t="str">
        <f>IFERROR(INDEX(Расходка[Наименование расходного материала],MATCH(Расходка[[#This Row],[№]],Поиск_расходки[Индекс9],0)),"")</f>
        <v>Launcher 6F AL 2</v>
      </c>
      <c r="AA55" s="116" t="str">
        <f>IFERROR(INDEX(Расходка[Наименование расходного материала],MATCH(Расходка[[#This Row],[№]],Поиск_расходки[Индекс10],0)),"")</f>
        <v>Launcher 6F AL 2</v>
      </c>
      <c r="AB55" s="116" t="str">
        <f>IFERROR(INDEX(Расходка[Наименование расходного материала],MATCH(Расходка[[#This Row],[№]],Поиск_расходки[Индекс11],0)),"")</f>
        <v>Launcher 6F AL 2</v>
      </c>
      <c r="AC55" s="116" t="str">
        <f>IFERROR(INDEX(Расходка[Наименование расходного материала],MATCH(Расходка[[#This Row],[№]],Поиск_расходки[Индекс12],0)),"")</f>
        <v>Launcher 6F AL 2</v>
      </c>
      <c r="AD55" s="116" t="str">
        <f>IFERROR(INDEX(Расходка[Наименование расходного материала],MATCH(Расходка[[#This Row],[№]],Поиск_расходки[Индекс13],0)),"")</f>
        <v>Launcher 6F AL 2</v>
      </c>
      <c r="AF55" s="4" t="s">
        <v>6</v>
      </c>
      <c r="AG55" s="4" t="s">
        <v>453</v>
      </c>
    </row>
    <row r="56" spans="1:33" x14ac:dyDescent="0.25">
      <c r="A56">
        <v>55</v>
      </c>
      <c r="B56" t="s">
        <v>4</v>
      </c>
      <c r="C56" t="s">
        <v>326</v>
      </c>
      <c r="E56" s="117">
        <f>IF(ISNUMBER(SEARCH('Карта учёта'!$B$13,Расходка[[#This Row],[Наименование расходного материала]])),MAX($E$1:E55)+1,0)</f>
        <v>0</v>
      </c>
      <c r="F56" s="117">
        <f>IF(ISNUMBER(SEARCH('Карта учёта'!$B$14,Расходка[[#This Row],[Наименование расходного материала]])),MAX($F$1:F55)+1,0)</f>
        <v>0</v>
      </c>
      <c r="G56" s="117">
        <f>IF(ISNUMBER(SEARCH('Карта учёта'!$B$15,Расходка[[#This Row],[Наименование расходного материала]])),MAX($G$1:G55)+1,0)</f>
        <v>1</v>
      </c>
      <c r="H56" s="117">
        <f>IF(ISNUMBER(SEARCH('Карта учёта'!$B$16,Расходка[[#This Row],[Наименование расходного материала]])),MAX($H$1:H55)+1,0)</f>
        <v>0</v>
      </c>
      <c r="I56" s="117">
        <f>IF(ISNUMBER(SEARCH('Карта учёта'!$B$17,Расходка[[#This Row],[Наименование расходного материала]])),MAX($I$1:I55)+1,0)</f>
        <v>0</v>
      </c>
      <c r="J56" s="117">
        <f>IF(ISNUMBER(SEARCH('Карта учёта'!$B$18,Расходка[[#This Row],[Наименование расходного материала]])),MAX($J$1:J55)+1,0)</f>
        <v>0</v>
      </c>
      <c r="K56" s="117">
        <f>IF(ISNUMBER(SEARCH('Карта учёта'!$B$19,Расходка[[#This Row],[Наименование расходного материала]])),MAX($K$1:K55)+1,0)</f>
        <v>55</v>
      </c>
      <c r="L56" s="117">
        <f>IF(ISNUMBER(SEARCH('Карта учёта'!$B$20,Расходка[[#This Row],[Наименование расходного материала]])),MAX($L$1:L55)+1,0)</f>
        <v>55</v>
      </c>
      <c r="M56" s="117">
        <f>IF(ISNUMBER(SEARCH('Карта учёта'!$B$21,Расходка[[#This Row],[Наименование расходного материала]])),MAX($M$1:M55)+1,0)</f>
        <v>55</v>
      </c>
      <c r="N56" s="117">
        <f>IF(ISNUMBER(SEARCH('Карта учёта'!$B$22,Расходка[[#This Row],[Наименование расходного материала]])),MAX($N$1:N55)+1,0)</f>
        <v>55</v>
      </c>
      <c r="O56" s="117">
        <f>IF(ISNUMBER(SEARCH('Карта учёта'!$B$23,Расходка[[#This Row],[Наименование расходного материала]])),MAX($O$1:O55)+1,0)</f>
        <v>55</v>
      </c>
      <c r="P56" s="117">
        <f>IF(ISNUMBER(SEARCH('Карта учёта'!$B$24,Расходка[[#This Row],[Наименование расходного материала]])),MAX($P$1:P55)+1,0)</f>
        <v>55</v>
      </c>
      <c r="Q56" s="117">
        <f>IF(ISNUMBER(SEARCH('Карта учёта'!$B$25,Расходка[[#This Row],[Наименование расходного материала]])),MAX($Q$1:Q55)+1,0)</f>
        <v>55</v>
      </c>
      <c r="R56" s="116" t="str">
        <f>IFERROR(INDEX(Расходка[Наименование расходного материала],MATCH(Расходка[[#This Row],[№]],Поиск_расходки[Индекс1],0)),"")</f>
        <v/>
      </c>
      <c r="S56" s="116" t="str">
        <f>IFERROR(INDEX(Расходка[Наименование расходного материала],MATCH(Расходка[[#This Row],[№]],Поиск_расходки[Индекс2],0)),"")</f>
        <v/>
      </c>
      <c r="T56" s="116" t="str">
        <f>IFERROR(INDEX(Расходка[Наименование расходного материала],MATCH(Расходка[[#This Row],[№]],Поиск_расходки[Индекс3],0)),"")</f>
        <v/>
      </c>
      <c r="U56" s="116" t="str">
        <f>IFERROR(INDEX(Расходка[Наименование расходного материала],MATCH(Расходка[[#This Row],[№]],Поиск_расходки[Индекс4],0)),"")</f>
        <v/>
      </c>
      <c r="V56" s="116" t="str">
        <f>IFERROR(INDEX(Расходка[Наименование расходного материала],MATCH(Расходка[[#This Row],[№]],Поиск_расходки[Индекс5],0)),"")</f>
        <v/>
      </c>
      <c r="W56" s="116" t="str">
        <f>IFERROR(INDEX(Расходка[Наименование расходного материала],MATCH(Расходка[[#This Row],[№]],Поиск_расходки[Индекс6],0)),"")</f>
        <v/>
      </c>
      <c r="X56" s="116" t="str">
        <f>IFERROR(INDEX(Расходка[Наименование расходного материала],MATCH(Расходка[[#This Row],[№]],Поиск_расходки[Индекс7],0)),"")</f>
        <v>Launcher 6F EBU 3.5</v>
      </c>
      <c r="Y56" s="116" t="str">
        <f>IFERROR(INDEX(Расходка[Наименование расходного материала],MATCH(Расходка[[#This Row],[№]],Поиск_расходки[Индекс8],0)),"")</f>
        <v>Launcher 6F EBU 3.5</v>
      </c>
      <c r="Z56" s="116" t="str">
        <f>IFERROR(INDEX(Расходка[Наименование расходного материала],MATCH(Расходка[[#This Row],[№]],Поиск_расходки[Индекс9],0)),"")</f>
        <v>Launcher 6F EBU 3.5</v>
      </c>
      <c r="AA56" s="116" t="str">
        <f>IFERROR(INDEX(Расходка[Наименование расходного материала],MATCH(Расходка[[#This Row],[№]],Поиск_расходки[Индекс10],0)),"")</f>
        <v>Launcher 6F EBU 3.5</v>
      </c>
      <c r="AB56" s="116" t="str">
        <f>IFERROR(INDEX(Расходка[Наименование расходного материала],MATCH(Расходка[[#This Row],[№]],Поиск_расходки[Индекс11],0)),"")</f>
        <v>Launcher 6F EBU 3.5</v>
      </c>
      <c r="AC56" s="116" t="str">
        <f>IFERROR(INDEX(Расходка[Наименование расходного материала],MATCH(Расходка[[#This Row],[№]],Поиск_расходки[Индекс12],0)),"")</f>
        <v>Launcher 6F EBU 3.5</v>
      </c>
      <c r="AD56" s="116" t="str">
        <f>IFERROR(INDEX(Расходка[Наименование расходного материала],MATCH(Расходка[[#This Row],[№]],Поиск_расходки[Индекс13],0)),"")</f>
        <v>Launcher 6F EBU 3.5</v>
      </c>
      <c r="AF56" s="4" t="s">
        <v>6</v>
      </c>
      <c r="AG56" s="4" t="s">
        <v>454</v>
      </c>
    </row>
    <row r="57" spans="1:33" x14ac:dyDescent="0.25">
      <c r="A57">
        <v>56</v>
      </c>
      <c r="B57" t="s">
        <v>4</v>
      </c>
      <c r="C57" t="s">
        <v>327</v>
      </c>
      <c r="E57" s="117">
        <f>IF(ISNUMBER(SEARCH('Карта учёта'!$B$13,Расходка[[#This Row],[Наименование расходного материала]])),MAX($E$1:E56)+1,0)</f>
        <v>0</v>
      </c>
      <c r="F57" s="117">
        <f>IF(ISNUMBER(SEARCH('Карта учёта'!$B$14,Расходка[[#This Row],[Наименование расходного материала]])),MAX($F$1:F56)+1,0)</f>
        <v>0</v>
      </c>
      <c r="G57" s="117">
        <f>IF(ISNUMBER(SEARCH('Карта учёта'!$B$15,Расходка[[#This Row],[Наименование расходного материала]])),MAX($G$1:G56)+1,0)</f>
        <v>0</v>
      </c>
      <c r="H57" s="117">
        <f>IF(ISNUMBER(SEARCH('Карта учёта'!$B$16,Расходка[[#This Row],[Наименование расходного материала]])),MAX($H$1:H56)+1,0)</f>
        <v>0</v>
      </c>
      <c r="I57" s="117">
        <f>IF(ISNUMBER(SEARCH('Карта учёта'!$B$17,Расходка[[#This Row],[Наименование расходного материала]])),MAX($I$1:I56)+1,0)</f>
        <v>0</v>
      </c>
      <c r="J57" s="117">
        <f>IF(ISNUMBER(SEARCH('Карта учёта'!$B$18,Расходка[[#This Row],[Наименование расходного материала]])),MAX($J$1:J56)+1,0)</f>
        <v>0</v>
      </c>
      <c r="K57" s="117">
        <f>IF(ISNUMBER(SEARCH('Карта учёта'!$B$19,Расходка[[#This Row],[Наименование расходного материала]])),MAX($K$1:K56)+1,0)</f>
        <v>56</v>
      </c>
      <c r="L57" s="117">
        <f>IF(ISNUMBER(SEARCH('Карта учёта'!$B$20,Расходка[[#This Row],[Наименование расходного материала]])),MAX($L$1:L56)+1,0)</f>
        <v>56</v>
      </c>
      <c r="M57" s="117">
        <f>IF(ISNUMBER(SEARCH('Карта учёта'!$B$21,Расходка[[#This Row],[Наименование расходного материала]])),MAX($M$1:M56)+1,0)</f>
        <v>56</v>
      </c>
      <c r="N57" s="117">
        <f>IF(ISNUMBER(SEARCH('Карта учёта'!$B$22,Расходка[[#This Row],[Наименование расходного материала]])),MAX($N$1:N56)+1,0)</f>
        <v>56</v>
      </c>
      <c r="O57" s="117">
        <f>IF(ISNUMBER(SEARCH('Карта учёта'!$B$23,Расходка[[#This Row],[Наименование расходного материала]])),MAX($O$1:O56)+1,0)</f>
        <v>56</v>
      </c>
      <c r="P57" s="117">
        <f>IF(ISNUMBER(SEARCH('Карта учёта'!$B$24,Расходка[[#This Row],[Наименование расходного материала]])),MAX($P$1:P56)+1,0)</f>
        <v>56</v>
      </c>
      <c r="Q57" s="117">
        <f>IF(ISNUMBER(SEARCH('Карта учёта'!$B$25,Расходка[[#This Row],[Наименование расходного материала]])),MAX($Q$1:Q56)+1,0)</f>
        <v>56</v>
      </c>
      <c r="R57" s="116" t="str">
        <f>IFERROR(INDEX(Расходка[Наименование расходного материала],MATCH(Расходка[[#This Row],[№]],Поиск_расходки[Индекс1],0)),"")</f>
        <v/>
      </c>
      <c r="S57" s="116" t="str">
        <f>IFERROR(INDEX(Расходка[Наименование расходного материала],MATCH(Расходка[[#This Row],[№]],Поиск_расходки[Индекс2],0)),"")</f>
        <v/>
      </c>
      <c r="T57" s="116" t="str">
        <f>IFERROR(INDEX(Расходка[Наименование расходного материала],MATCH(Расходка[[#This Row],[№]],Поиск_расходки[Индекс3],0)),"")</f>
        <v/>
      </c>
      <c r="U57" s="116" t="str">
        <f>IFERROR(INDEX(Расходка[Наименование расходного материала],MATCH(Расходка[[#This Row],[№]],Поиск_расходки[Индекс4],0)),"")</f>
        <v/>
      </c>
      <c r="V57" s="116" t="str">
        <f>IFERROR(INDEX(Расходка[Наименование расходного материала],MATCH(Расходка[[#This Row],[№]],Поиск_расходки[Индекс5],0)),"")</f>
        <v/>
      </c>
      <c r="W57" s="116" t="str">
        <f>IFERROR(INDEX(Расходка[Наименование расходного материала],MATCH(Расходка[[#This Row],[№]],Поиск_расходки[Индекс6],0)),"")</f>
        <v/>
      </c>
      <c r="X57" s="116" t="str">
        <f>IFERROR(INDEX(Расходка[Наименование расходного материала],MATCH(Расходка[[#This Row],[№]],Поиск_расходки[Индекс7],0)),"")</f>
        <v>Launcher 6F EBU 4.0</v>
      </c>
      <c r="Y57" s="116" t="str">
        <f>IFERROR(INDEX(Расходка[Наименование расходного материала],MATCH(Расходка[[#This Row],[№]],Поиск_расходки[Индекс8],0)),"")</f>
        <v>Launcher 6F EBU 4.0</v>
      </c>
      <c r="Z57" s="116" t="str">
        <f>IFERROR(INDEX(Расходка[Наименование расходного материала],MATCH(Расходка[[#This Row],[№]],Поиск_расходки[Индекс9],0)),"")</f>
        <v>Launcher 6F EBU 4.0</v>
      </c>
      <c r="AA57" s="116" t="str">
        <f>IFERROR(INDEX(Расходка[Наименование расходного материала],MATCH(Расходка[[#This Row],[№]],Поиск_расходки[Индекс10],0)),"")</f>
        <v>Launcher 6F EBU 4.0</v>
      </c>
      <c r="AB57" s="116" t="str">
        <f>IFERROR(INDEX(Расходка[Наименование расходного материала],MATCH(Расходка[[#This Row],[№]],Поиск_расходки[Индекс11],0)),"")</f>
        <v>Launcher 6F EBU 4.0</v>
      </c>
      <c r="AC57" s="116" t="str">
        <f>IFERROR(INDEX(Расходка[Наименование расходного материала],MATCH(Расходка[[#This Row],[№]],Поиск_расходки[Индекс12],0)),"")</f>
        <v>Launcher 6F EBU 4.0</v>
      </c>
      <c r="AD57" s="116" t="str">
        <f>IFERROR(INDEX(Расходка[Наименование расходного материала],MATCH(Расходка[[#This Row],[№]],Поиск_расходки[Индекс13],0)),"")</f>
        <v>Launcher 6F EBU 4.0</v>
      </c>
      <c r="AF57" s="4" t="s">
        <v>6</v>
      </c>
      <c r="AG57" s="4" t="s">
        <v>455</v>
      </c>
    </row>
    <row r="58" spans="1:33" x14ac:dyDescent="0.25">
      <c r="A58">
        <v>57</v>
      </c>
      <c r="B58" t="s">
        <v>4</v>
      </c>
      <c r="C58" t="s">
        <v>328</v>
      </c>
      <c r="E58" s="117">
        <f>IF(ISNUMBER(SEARCH('Карта учёта'!$B$13,Расходка[[#This Row],[Наименование расходного материала]])),MAX($E$1:E57)+1,0)</f>
        <v>0</v>
      </c>
      <c r="F58" s="117">
        <f>IF(ISNUMBER(SEARCH('Карта учёта'!$B$14,Расходка[[#This Row],[Наименование расходного материала]])),MAX($F$1:F57)+1,0)</f>
        <v>0</v>
      </c>
      <c r="G58" s="117">
        <f>IF(ISNUMBER(SEARCH('Карта учёта'!$B$15,Расходка[[#This Row],[Наименование расходного материала]])),MAX($G$1:G57)+1,0)</f>
        <v>0</v>
      </c>
      <c r="H58" s="117">
        <f>IF(ISNUMBER(SEARCH('Карта учёта'!$B$16,Расходка[[#This Row],[Наименование расходного материала]])),MAX($H$1:H57)+1,0)</f>
        <v>0</v>
      </c>
      <c r="I58" s="117">
        <f>IF(ISNUMBER(SEARCH('Карта учёта'!$B$17,Расходка[[#This Row],[Наименование расходного материала]])),MAX($I$1:I57)+1,0)</f>
        <v>0</v>
      </c>
      <c r="J58" s="117">
        <f>IF(ISNUMBER(SEARCH('Карта учёта'!$B$18,Расходка[[#This Row],[Наименование расходного материала]])),MAX($J$1:J57)+1,0)</f>
        <v>0</v>
      </c>
      <c r="K58" s="117">
        <f>IF(ISNUMBER(SEARCH('Карта учёта'!$B$19,Расходка[[#This Row],[Наименование расходного материала]])),MAX($K$1:K57)+1,0)</f>
        <v>57</v>
      </c>
      <c r="L58" s="117">
        <f>IF(ISNUMBER(SEARCH('Карта учёта'!$B$20,Расходка[[#This Row],[Наименование расходного материала]])),MAX($L$1:L57)+1,0)</f>
        <v>57</v>
      </c>
      <c r="M58" s="117">
        <f>IF(ISNUMBER(SEARCH('Карта учёта'!$B$21,Расходка[[#This Row],[Наименование расходного материала]])),MAX($M$1:M57)+1,0)</f>
        <v>57</v>
      </c>
      <c r="N58" s="117">
        <f>IF(ISNUMBER(SEARCH('Карта учёта'!$B$22,Расходка[[#This Row],[Наименование расходного материала]])),MAX($N$1:N57)+1,0)</f>
        <v>57</v>
      </c>
      <c r="O58" s="117">
        <f>IF(ISNUMBER(SEARCH('Карта учёта'!$B$23,Расходка[[#This Row],[Наименование расходного материала]])),MAX($O$1:O57)+1,0)</f>
        <v>57</v>
      </c>
      <c r="P58" s="117">
        <f>IF(ISNUMBER(SEARCH('Карта учёта'!$B$24,Расходка[[#This Row],[Наименование расходного материала]])),MAX($P$1:P57)+1,0)</f>
        <v>57</v>
      </c>
      <c r="Q58" s="117">
        <f>IF(ISNUMBER(SEARCH('Карта учёта'!$B$25,Расходка[[#This Row],[Наименование расходного материала]])),MAX($Q$1:Q57)+1,0)</f>
        <v>57</v>
      </c>
      <c r="R58" s="116" t="str">
        <f>IFERROR(INDEX(Расходка[Наименование расходного материала],MATCH(Расходка[[#This Row],[№]],Поиск_расходки[Индекс1],0)),"")</f>
        <v/>
      </c>
      <c r="S58" s="116" t="str">
        <f>IFERROR(INDEX(Расходка[Наименование расходного материала],MATCH(Расходка[[#This Row],[№]],Поиск_расходки[Индекс2],0)),"")</f>
        <v/>
      </c>
      <c r="T58" s="116" t="str">
        <f>IFERROR(INDEX(Расходка[Наименование расходного материала],MATCH(Расходка[[#This Row],[№]],Поиск_расходки[Индекс3],0)),"")</f>
        <v/>
      </c>
      <c r="U58" s="116" t="str">
        <f>IFERROR(INDEX(Расходка[Наименование расходного материала],MATCH(Расходка[[#This Row],[№]],Поиск_расходки[Индекс4],0)),"")</f>
        <v/>
      </c>
      <c r="V58" s="116" t="str">
        <f>IFERROR(INDEX(Расходка[Наименование расходного материала],MATCH(Расходка[[#This Row],[№]],Поиск_расходки[Индекс5],0)),"")</f>
        <v/>
      </c>
      <c r="W58" s="116" t="str">
        <f>IFERROR(INDEX(Расходка[Наименование расходного материала],MATCH(Расходка[[#This Row],[№]],Поиск_расходки[Индекс6],0)),"")</f>
        <v/>
      </c>
      <c r="X58" s="116" t="str">
        <f>IFERROR(INDEX(Расходка[Наименование расходного материала],MATCH(Расходка[[#This Row],[№]],Поиск_расходки[Индекс7],0)),"")</f>
        <v>Launcher 6F JL 3.5</v>
      </c>
      <c r="Y58" s="116" t="str">
        <f>IFERROR(INDEX(Расходка[Наименование расходного материала],MATCH(Расходка[[#This Row],[№]],Поиск_расходки[Индекс8],0)),"")</f>
        <v>Launcher 6F JL 3.5</v>
      </c>
      <c r="Z58" s="116" t="str">
        <f>IFERROR(INDEX(Расходка[Наименование расходного материала],MATCH(Расходка[[#This Row],[№]],Поиск_расходки[Индекс9],0)),"")</f>
        <v>Launcher 6F JL 3.5</v>
      </c>
      <c r="AA58" s="116" t="str">
        <f>IFERROR(INDEX(Расходка[Наименование расходного материала],MATCH(Расходка[[#This Row],[№]],Поиск_расходки[Индекс10],0)),"")</f>
        <v>Launcher 6F JL 3.5</v>
      </c>
      <c r="AB58" s="116" t="str">
        <f>IFERROR(INDEX(Расходка[Наименование расходного материала],MATCH(Расходка[[#This Row],[№]],Поиск_расходки[Индекс11],0)),"")</f>
        <v>Launcher 6F JL 3.5</v>
      </c>
      <c r="AC58" s="116" t="str">
        <f>IFERROR(INDEX(Расходка[Наименование расходного материала],MATCH(Расходка[[#This Row],[№]],Поиск_расходки[Индекс12],0)),"")</f>
        <v>Launcher 6F JL 3.5</v>
      </c>
      <c r="AD58" s="116" t="str">
        <f>IFERROR(INDEX(Расходка[Наименование расходного материала],MATCH(Расходка[[#This Row],[№]],Поиск_расходки[Индекс13],0)),"")</f>
        <v>Launcher 6F JL 3.5</v>
      </c>
      <c r="AF58" s="4" t="s">
        <v>6</v>
      </c>
      <c r="AG58" s="4" t="s">
        <v>456</v>
      </c>
    </row>
    <row r="59" spans="1:33" x14ac:dyDescent="0.25">
      <c r="A59">
        <v>58</v>
      </c>
      <c r="B59" t="s">
        <v>4</v>
      </c>
      <c r="C59" t="s">
        <v>329</v>
      </c>
      <c r="E59" s="117">
        <f>IF(ISNUMBER(SEARCH('Карта учёта'!$B$13,Расходка[[#This Row],[Наименование расходного материала]])),MAX($E$1:E58)+1,0)</f>
        <v>0</v>
      </c>
      <c r="F59" s="117">
        <f>IF(ISNUMBER(SEARCH('Карта учёта'!$B$14,Расходка[[#This Row],[Наименование расходного материала]])),MAX($F$1:F58)+1,0)</f>
        <v>0</v>
      </c>
      <c r="G59" s="117">
        <f>IF(ISNUMBER(SEARCH('Карта учёта'!$B$15,Расходка[[#This Row],[Наименование расходного материала]])),MAX($G$1:G58)+1,0)</f>
        <v>0</v>
      </c>
      <c r="H59" s="117">
        <f>IF(ISNUMBER(SEARCH('Карта учёта'!$B$16,Расходка[[#This Row],[Наименование расходного материала]])),MAX($H$1:H58)+1,0)</f>
        <v>0</v>
      </c>
      <c r="I59" s="117">
        <f>IF(ISNUMBER(SEARCH('Карта учёта'!$B$17,Расходка[[#This Row],[Наименование расходного материала]])),MAX($I$1:I58)+1,0)</f>
        <v>0</v>
      </c>
      <c r="J59" s="117">
        <f>IF(ISNUMBER(SEARCH('Карта учёта'!$B$18,Расходка[[#This Row],[Наименование расходного материала]])),MAX($J$1:J58)+1,0)</f>
        <v>0</v>
      </c>
      <c r="K59" s="117">
        <f>IF(ISNUMBER(SEARCH('Карта учёта'!$B$19,Расходка[[#This Row],[Наименование расходного материала]])),MAX($K$1:K58)+1,0)</f>
        <v>58</v>
      </c>
      <c r="L59" s="117">
        <f>IF(ISNUMBER(SEARCH('Карта учёта'!$B$20,Расходка[[#This Row],[Наименование расходного материала]])),MAX($L$1:L58)+1,0)</f>
        <v>58</v>
      </c>
      <c r="M59" s="117">
        <f>IF(ISNUMBER(SEARCH('Карта учёта'!$B$21,Расходка[[#This Row],[Наименование расходного материала]])),MAX($M$1:M58)+1,0)</f>
        <v>58</v>
      </c>
      <c r="N59" s="117">
        <f>IF(ISNUMBER(SEARCH('Карта учёта'!$B$22,Расходка[[#This Row],[Наименование расходного материала]])),MAX($N$1:N58)+1,0)</f>
        <v>58</v>
      </c>
      <c r="O59" s="117">
        <f>IF(ISNUMBER(SEARCH('Карта учёта'!$B$23,Расходка[[#This Row],[Наименование расходного материала]])),MAX($O$1:O58)+1,0)</f>
        <v>58</v>
      </c>
      <c r="P59" s="117">
        <f>IF(ISNUMBER(SEARCH('Карта учёта'!$B$24,Расходка[[#This Row],[Наименование расходного материала]])),MAX($P$1:P58)+1,0)</f>
        <v>58</v>
      </c>
      <c r="Q59" s="117">
        <f>IF(ISNUMBER(SEARCH('Карта учёта'!$B$25,Расходка[[#This Row],[Наименование расходного материала]])),MAX($Q$1:Q58)+1,0)</f>
        <v>58</v>
      </c>
      <c r="R59" s="116" t="str">
        <f>IFERROR(INDEX(Расходка[Наименование расходного материала],MATCH(Расходка[[#This Row],[№]],Поиск_расходки[Индекс1],0)),"")</f>
        <v/>
      </c>
      <c r="S59" s="116" t="str">
        <f>IFERROR(INDEX(Расходка[Наименование расходного материала],MATCH(Расходка[[#This Row],[№]],Поиск_расходки[Индекс2],0)),"")</f>
        <v/>
      </c>
      <c r="T59" s="116" t="str">
        <f>IFERROR(INDEX(Расходка[Наименование расходного материала],MATCH(Расходка[[#This Row],[№]],Поиск_расходки[Индекс3],0)),"")</f>
        <v/>
      </c>
      <c r="U59" s="116" t="str">
        <f>IFERROR(INDEX(Расходка[Наименование расходного материала],MATCH(Расходка[[#This Row],[№]],Поиск_расходки[Индекс4],0)),"")</f>
        <v/>
      </c>
      <c r="V59" s="116" t="str">
        <f>IFERROR(INDEX(Расходка[Наименование расходного материала],MATCH(Расходка[[#This Row],[№]],Поиск_расходки[Индекс5],0)),"")</f>
        <v/>
      </c>
      <c r="W59" s="116" t="str">
        <f>IFERROR(INDEX(Расходка[Наименование расходного материала],MATCH(Расходка[[#This Row],[№]],Поиск_расходки[Индекс6],0)),"")</f>
        <v/>
      </c>
      <c r="X59" s="116" t="str">
        <f>IFERROR(INDEX(Расходка[Наименование расходного материала],MATCH(Расходка[[#This Row],[№]],Поиск_расходки[Индекс7],0)),"")</f>
        <v>Launcher 6F JL 4.0</v>
      </c>
      <c r="Y59" s="116" t="str">
        <f>IFERROR(INDEX(Расходка[Наименование расходного материала],MATCH(Расходка[[#This Row],[№]],Поиск_расходки[Индекс8],0)),"")</f>
        <v>Launcher 6F JL 4.0</v>
      </c>
      <c r="Z59" s="116" t="str">
        <f>IFERROR(INDEX(Расходка[Наименование расходного материала],MATCH(Расходка[[#This Row],[№]],Поиск_расходки[Индекс9],0)),"")</f>
        <v>Launcher 6F JL 4.0</v>
      </c>
      <c r="AA59" s="116" t="str">
        <f>IFERROR(INDEX(Расходка[Наименование расходного материала],MATCH(Расходка[[#This Row],[№]],Поиск_расходки[Индекс10],0)),"")</f>
        <v>Launcher 6F JL 4.0</v>
      </c>
      <c r="AB59" s="116" t="str">
        <f>IFERROR(INDEX(Расходка[Наименование расходного материала],MATCH(Расходка[[#This Row],[№]],Поиск_расходки[Индекс11],0)),"")</f>
        <v>Launcher 6F JL 4.0</v>
      </c>
      <c r="AC59" s="116" t="str">
        <f>IFERROR(INDEX(Расходка[Наименование расходного материала],MATCH(Расходка[[#This Row],[№]],Поиск_расходки[Индекс12],0)),"")</f>
        <v>Launcher 6F JL 4.0</v>
      </c>
      <c r="AD59" s="116" t="str">
        <f>IFERROR(INDEX(Расходка[Наименование расходного материала],MATCH(Расходка[[#This Row],[№]],Поиск_расходки[Индекс13],0)),"")</f>
        <v>Launcher 6F JL 4.0</v>
      </c>
      <c r="AF59" s="4" t="s">
        <v>6</v>
      </c>
      <c r="AG59" s="4" t="s">
        <v>457</v>
      </c>
    </row>
    <row r="60" spans="1:33" x14ac:dyDescent="0.25">
      <c r="A60">
        <v>59</v>
      </c>
      <c r="B60" t="s">
        <v>4</v>
      </c>
      <c r="C60" t="s">
        <v>335</v>
      </c>
      <c r="E60" s="117">
        <f>IF(ISNUMBER(SEARCH('Карта учёта'!$B$13,Расходка[[#This Row],[Наименование расходного материала]])),MAX($E$1:E59)+1,0)</f>
        <v>0</v>
      </c>
      <c r="F60" s="117">
        <f>IF(ISNUMBER(SEARCH('Карта учёта'!$B$14,Расходка[[#This Row],[Наименование расходного материала]])),MAX($F$1:F59)+1,0)</f>
        <v>0</v>
      </c>
      <c r="G60" s="117">
        <f>IF(ISNUMBER(SEARCH('Карта учёта'!$B$15,Расходка[[#This Row],[Наименование расходного материала]])),MAX($G$1:G59)+1,0)</f>
        <v>0</v>
      </c>
      <c r="H60" s="117">
        <f>IF(ISNUMBER(SEARCH('Карта учёта'!$B$16,Расходка[[#This Row],[Наименование расходного материала]])),MAX($H$1:H59)+1,0)</f>
        <v>0</v>
      </c>
      <c r="I60" s="117">
        <f>IF(ISNUMBER(SEARCH('Карта учёта'!$B$17,Расходка[[#This Row],[Наименование расходного материала]])),MAX($I$1:I59)+1,0)</f>
        <v>0</v>
      </c>
      <c r="J60" s="117">
        <f>IF(ISNUMBER(SEARCH('Карта учёта'!$B$18,Расходка[[#This Row],[Наименование расходного материала]])),MAX($J$1:J59)+1,0)</f>
        <v>0</v>
      </c>
      <c r="K60" s="117">
        <f>IF(ISNUMBER(SEARCH('Карта учёта'!$B$19,Расходка[[#This Row],[Наименование расходного материала]])),MAX($K$1:K59)+1,0)</f>
        <v>59</v>
      </c>
      <c r="L60" s="117">
        <f>IF(ISNUMBER(SEARCH('Карта учёта'!$B$20,Расходка[[#This Row],[Наименование расходного материала]])),MAX($L$1:L59)+1,0)</f>
        <v>59</v>
      </c>
      <c r="M60" s="117">
        <f>IF(ISNUMBER(SEARCH('Карта учёта'!$B$21,Расходка[[#This Row],[Наименование расходного материала]])),MAX($M$1:M59)+1,0)</f>
        <v>59</v>
      </c>
      <c r="N60" s="117">
        <f>IF(ISNUMBER(SEARCH('Карта учёта'!$B$22,Расходка[[#This Row],[Наименование расходного материала]])),MAX($N$1:N59)+1,0)</f>
        <v>59</v>
      </c>
      <c r="O60" s="117">
        <f>IF(ISNUMBER(SEARCH('Карта учёта'!$B$23,Расходка[[#This Row],[Наименование расходного материала]])),MAX($O$1:O59)+1,0)</f>
        <v>59</v>
      </c>
      <c r="P60" s="117">
        <f>IF(ISNUMBER(SEARCH('Карта учёта'!$B$24,Расходка[[#This Row],[Наименование расходного материала]])),MAX($P$1:P59)+1,0)</f>
        <v>59</v>
      </c>
      <c r="Q60" s="117">
        <f>IF(ISNUMBER(SEARCH('Карта учёта'!$B$25,Расходка[[#This Row],[Наименование расходного материала]])),MAX($Q$1:Q59)+1,0)</f>
        <v>59</v>
      </c>
      <c r="R60" s="116" t="str">
        <f>IFERROR(INDEX(Расходка[Наименование расходного материала],MATCH(Расходка[[#This Row],[№]],Поиск_расходки[Индекс1],0)),"")</f>
        <v/>
      </c>
      <c r="S60" s="116" t="str">
        <f>IFERROR(INDEX(Расходка[Наименование расходного материала],MATCH(Расходка[[#This Row],[№]],Поиск_расходки[Индекс2],0)),"")</f>
        <v/>
      </c>
      <c r="T60" s="116" t="str">
        <f>IFERROR(INDEX(Расходка[Наименование расходного материала],MATCH(Расходка[[#This Row],[№]],Поиск_расходки[Индекс3],0)),"")</f>
        <v/>
      </c>
      <c r="U60" s="116" t="str">
        <f>IFERROR(INDEX(Расходка[Наименование расходного материала],MATCH(Расходка[[#This Row],[№]],Поиск_расходки[Индекс4],0)),"")</f>
        <v/>
      </c>
      <c r="V60" s="116" t="str">
        <f>IFERROR(INDEX(Расходка[Наименование расходного материала],MATCH(Расходка[[#This Row],[№]],Поиск_расходки[Индекс5],0)),"")</f>
        <v/>
      </c>
      <c r="W60" s="116" t="str">
        <f>IFERROR(INDEX(Расходка[Наименование расходного материала],MATCH(Расходка[[#This Row],[№]],Поиск_расходки[Индекс6],0)),"")</f>
        <v/>
      </c>
      <c r="X60" s="116" t="str">
        <f>IFERROR(INDEX(Расходка[Наименование расходного материала],MATCH(Расходка[[#This Row],[№]],Поиск_расходки[Индекс7],0)),"")</f>
        <v>Launcher 6F JL 4.5</v>
      </c>
      <c r="Y60" s="116" t="str">
        <f>IFERROR(INDEX(Расходка[Наименование расходного материала],MATCH(Расходка[[#This Row],[№]],Поиск_расходки[Индекс8],0)),"")</f>
        <v>Launcher 6F JL 4.5</v>
      </c>
      <c r="Z60" s="116" t="str">
        <f>IFERROR(INDEX(Расходка[Наименование расходного материала],MATCH(Расходка[[#This Row],[№]],Поиск_расходки[Индекс9],0)),"")</f>
        <v>Launcher 6F JL 4.5</v>
      </c>
      <c r="AA60" s="116" t="str">
        <f>IFERROR(INDEX(Расходка[Наименование расходного материала],MATCH(Расходка[[#This Row],[№]],Поиск_расходки[Индекс10],0)),"")</f>
        <v>Launcher 6F JL 4.5</v>
      </c>
      <c r="AB60" s="116" t="str">
        <f>IFERROR(INDEX(Расходка[Наименование расходного материала],MATCH(Расходка[[#This Row],[№]],Поиск_расходки[Индекс11],0)),"")</f>
        <v>Launcher 6F JL 4.5</v>
      </c>
      <c r="AC60" s="116" t="str">
        <f>IFERROR(INDEX(Расходка[Наименование расходного материала],MATCH(Расходка[[#This Row],[№]],Поиск_расходки[Индекс12],0)),"")</f>
        <v>Launcher 6F JL 4.5</v>
      </c>
      <c r="AD60" s="116" t="str">
        <f>IFERROR(INDEX(Расходка[Наименование расходного материала],MATCH(Расходка[[#This Row],[№]],Поиск_расходки[Индекс13],0)),"")</f>
        <v>Launcher 6F JL 4.5</v>
      </c>
      <c r="AF60" s="4" t="s">
        <v>6</v>
      </c>
      <c r="AG60" s="4" t="s">
        <v>458</v>
      </c>
    </row>
    <row r="61" spans="1:33" x14ac:dyDescent="0.25">
      <c r="A61">
        <v>60</v>
      </c>
      <c r="B61" t="s">
        <v>4</v>
      </c>
      <c r="C61" t="s">
        <v>330</v>
      </c>
      <c r="E61" s="117">
        <f>IF(ISNUMBER(SEARCH('Карта учёта'!$B$13,Расходка[[#This Row],[Наименование расходного материала]])),MAX($E$1:E60)+1,0)</f>
        <v>0</v>
      </c>
      <c r="F61" s="117">
        <f>IF(ISNUMBER(SEARCH('Карта учёта'!$B$14,Расходка[[#This Row],[Наименование расходного материала]])),MAX($F$1:F60)+1,0)</f>
        <v>0</v>
      </c>
      <c r="G61" s="117">
        <f>IF(ISNUMBER(SEARCH('Карта учёта'!$B$15,Расходка[[#This Row],[Наименование расходного материала]])),MAX($G$1:G60)+1,0)</f>
        <v>0</v>
      </c>
      <c r="H61" s="117">
        <f>IF(ISNUMBER(SEARCH('Карта учёта'!$B$16,Расходка[[#This Row],[Наименование расходного материала]])),MAX($H$1:H60)+1,0)</f>
        <v>0</v>
      </c>
      <c r="I61" s="117">
        <f>IF(ISNUMBER(SEARCH('Карта учёта'!$B$17,Расходка[[#This Row],[Наименование расходного материала]])),MAX($I$1:I60)+1,0)</f>
        <v>0</v>
      </c>
      <c r="J61" s="117">
        <f>IF(ISNUMBER(SEARCH('Карта учёта'!$B$18,Расходка[[#This Row],[Наименование расходного материала]])),MAX($J$1:J60)+1,0)</f>
        <v>0</v>
      </c>
      <c r="K61" s="117">
        <f>IF(ISNUMBER(SEARCH('Карта учёта'!$B$19,Расходка[[#This Row],[Наименование расходного материала]])),MAX($K$1:K60)+1,0)</f>
        <v>60</v>
      </c>
      <c r="L61" s="117">
        <f>IF(ISNUMBER(SEARCH('Карта учёта'!$B$20,Расходка[[#This Row],[Наименование расходного материала]])),MAX($L$1:L60)+1,0)</f>
        <v>60</v>
      </c>
      <c r="M61" s="117">
        <f>IF(ISNUMBER(SEARCH('Карта учёта'!$B$21,Расходка[[#This Row],[Наименование расходного материала]])),MAX($M$1:M60)+1,0)</f>
        <v>60</v>
      </c>
      <c r="N61" s="117">
        <f>IF(ISNUMBER(SEARCH('Карта учёта'!$B$22,Расходка[[#This Row],[Наименование расходного материала]])),MAX($N$1:N60)+1,0)</f>
        <v>60</v>
      </c>
      <c r="O61" s="117">
        <f>IF(ISNUMBER(SEARCH('Карта учёта'!$B$23,Расходка[[#This Row],[Наименование расходного материала]])),MAX($O$1:O60)+1,0)</f>
        <v>60</v>
      </c>
      <c r="P61" s="117">
        <f>IF(ISNUMBER(SEARCH('Карта учёта'!$B$24,Расходка[[#This Row],[Наименование расходного материала]])),MAX($P$1:P60)+1,0)</f>
        <v>60</v>
      </c>
      <c r="Q61" s="117">
        <f>IF(ISNUMBER(SEARCH('Карта учёта'!$B$25,Расходка[[#This Row],[Наименование расходного материала]])),MAX($Q$1:Q60)+1,0)</f>
        <v>60</v>
      </c>
      <c r="R61" s="116" t="str">
        <f>IFERROR(INDEX(Расходка[Наименование расходного материала],MATCH(Расходка[[#This Row],[№]],Поиск_расходки[Индекс1],0)),"")</f>
        <v/>
      </c>
      <c r="S61" s="116" t="str">
        <f>IFERROR(INDEX(Расходка[Наименование расходного материала],MATCH(Расходка[[#This Row],[№]],Поиск_расходки[Индекс2],0)),"")</f>
        <v/>
      </c>
      <c r="T61" s="116" t="str">
        <f>IFERROR(INDEX(Расходка[Наименование расходного материала],MATCH(Расходка[[#This Row],[№]],Поиск_расходки[Индекс3],0)),"")</f>
        <v/>
      </c>
      <c r="U61" s="116" t="str">
        <f>IFERROR(INDEX(Расходка[Наименование расходного материала],MATCH(Расходка[[#This Row],[№]],Поиск_расходки[Индекс4],0)),"")</f>
        <v/>
      </c>
      <c r="V61" s="116" t="str">
        <f>IFERROR(INDEX(Расходка[Наименование расходного материала],MATCH(Расходка[[#This Row],[№]],Поиск_расходки[Индекс5],0)),"")</f>
        <v/>
      </c>
      <c r="W61" s="116" t="str">
        <f>IFERROR(INDEX(Расходка[Наименование расходного материала],MATCH(Расходка[[#This Row],[№]],Поиск_расходки[Индекс6],0)),"")</f>
        <v/>
      </c>
      <c r="X61" s="116" t="str">
        <f>IFERROR(INDEX(Расходка[Наименование расходного материала],MATCH(Расходка[[#This Row],[№]],Поиск_расходки[Индекс7],0)),"")</f>
        <v>Launcher 6F JR 3.5</v>
      </c>
      <c r="Y61" s="116" t="str">
        <f>IFERROR(INDEX(Расходка[Наименование расходного материала],MATCH(Расходка[[#This Row],[№]],Поиск_расходки[Индекс8],0)),"")</f>
        <v>Launcher 6F JR 3.5</v>
      </c>
      <c r="Z61" s="116" t="str">
        <f>IFERROR(INDEX(Расходка[Наименование расходного материала],MATCH(Расходка[[#This Row],[№]],Поиск_расходки[Индекс9],0)),"")</f>
        <v>Launcher 6F JR 3.5</v>
      </c>
      <c r="AA61" s="116" t="str">
        <f>IFERROR(INDEX(Расходка[Наименование расходного материала],MATCH(Расходка[[#This Row],[№]],Поиск_расходки[Индекс10],0)),"")</f>
        <v>Launcher 6F JR 3.5</v>
      </c>
      <c r="AB61" s="116" t="str">
        <f>IFERROR(INDEX(Расходка[Наименование расходного материала],MATCH(Расходка[[#This Row],[№]],Поиск_расходки[Индекс11],0)),"")</f>
        <v>Launcher 6F JR 3.5</v>
      </c>
      <c r="AC61" s="116" t="str">
        <f>IFERROR(INDEX(Расходка[Наименование расходного материала],MATCH(Расходка[[#This Row],[№]],Поиск_расходки[Индекс12],0)),"")</f>
        <v>Launcher 6F JR 3.5</v>
      </c>
      <c r="AD61" s="116" t="str">
        <f>IFERROR(INDEX(Расходка[Наименование расходного материала],MATCH(Расходка[[#This Row],[№]],Поиск_расходки[Индекс13],0)),"")</f>
        <v>Launcher 6F JR 3.5</v>
      </c>
      <c r="AF61" s="4" t="s">
        <v>6</v>
      </c>
      <c r="AG61" s="4" t="s">
        <v>419</v>
      </c>
    </row>
    <row r="62" spans="1:33" x14ac:dyDescent="0.25">
      <c r="A62">
        <v>61</v>
      </c>
      <c r="B62" t="s">
        <v>4</v>
      </c>
      <c r="C62" t="s">
        <v>331</v>
      </c>
      <c r="E62" s="117">
        <f>IF(ISNUMBER(SEARCH('Карта учёта'!$B$13,Расходка[[#This Row],[Наименование расходного материала]])),MAX($E$1:E61)+1,0)</f>
        <v>0</v>
      </c>
      <c r="F62" s="117">
        <f>IF(ISNUMBER(SEARCH('Карта учёта'!$B$14,Расходка[[#This Row],[Наименование расходного материала]])),MAX($F$1:F61)+1,0)</f>
        <v>0</v>
      </c>
      <c r="G62" s="117">
        <f>IF(ISNUMBER(SEARCH('Карта учёта'!$B$15,Расходка[[#This Row],[Наименование расходного материала]])),MAX($G$1:G61)+1,0)</f>
        <v>0</v>
      </c>
      <c r="H62" s="117">
        <f>IF(ISNUMBER(SEARCH('Карта учёта'!$B$16,Расходка[[#This Row],[Наименование расходного материала]])),MAX($H$1:H61)+1,0)</f>
        <v>0</v>
      </c>
      <c r="I62" s="117">
        <f>IF(ISNUMBER(SEARCH('Карта учёта'!$B$17,Расходка[[#This Row],[Наименование расходного материала]])),MAX($I$1:I61)+1,0)</f>
        <v>0</v>
      </c>
      <c r="J62" s="117">
        <f>IF(ISNUMBER(SEARCH('Карта учёта'!$B$18,Расходка[[#This Row],[Наименование расходного материала]])),MAX($J$1:J61)+1,0)</f>
        <v>0</v>
      </c>
      <c r="K62" s="117">
        <f>IF(ISNUMBER(SEARCH('Карта учёта'!$B$19,Расходка[[#This Row],[Наименование расходного материала]])),MAX($K$1:K61)+1,0)</f>
        <v>61</v>
      </c>
      <c r="L62" s="117">
        <f>IF(ISNUMBER(SEARCH('Карта учёта'!$B$20,Расходка[[#This Row],[Наименование расходного материала]])),MAX($L$1:L61)+1,0)</f>
        <v>61</v>
      </c>
      <c r="M62" s="117">
        <f>IF(ISNUMBER(SEARCH('Карта учёта'!$B$21,Расходка[[#This Row],[Наименование расходного материала]])),MAX($M$1:M61)+1,0)</f>
        <v>61</v>
      </c>
      <c r="N62" s="117">
        <f>IF(ISNUMBER(SEARCH('Карта учёта'!$B$22,Расходка[[#This Row],[Наименование расходного материала]])),MAX($N$1:N61)+1,0)</f>
        <v>61</v>
      </c>
      <c r="O62" s="117">
        <f>IF(ISNUMBER(SEARCH('Карта учёта'!$B$23,Расходка[[#This Row],[Наименование расходного материала]])),MAX($O$1:O61)+1,0)</f>
        <v>61</v>
      </c>
      <c r="P62" s="117">
        <f>IF(ISNUMBER(SEARCH('Карта учёта'!$B$24,Расходка[[#This Row],[Наименование расходного материала]])),MAX($P$1:P61)+1,0)</f>
        <v>61</v>
      </c>
      <c r="Q62" s="117">
        <f>IF(ISNUMBER(SEARCH('Карта учёта'!$B$25,Расходка[[#This Row],[Наименование расходного материала]])),MAX($Q$1:Q61)+1,0)</f>
        <v>61</v>
      </c>
      <c r="R62" s="116" t="str">
        <f>IFERROR(INDEX(Расходка[Наименование расходного материала],MATCH(Расходка[[#This Row],[№]],Поиск_расходки[Индекс1],0)),"")</f>
        <v/>
      </c>
      <c r="S62" s="116" t="str">
        <f>IFERROR(INDEX(Расходка[Наименование расходного материала],MATCH(Расходка[[#This Row],[№]],Поиск_расходки[Индекс2],0)),"")</f>
        <v/>
      </c>
      <c r="T62" s="116" t="str">
        <f>IFERROR(INDEX(Расходка[Наименование расходного материала],MATCH(Расходка[[#This Row],[№]],Поиск_расходки[Индекс3],0)),"")</f>
        <v/>
      </c>
      <c r="U62" s="116" t="str">
        <f>IFERROR(INDEX(Расходка[Наименование расходного материала],MATCH(Расходка[[#This Row],[№]],Поиск_расходки[Индекс4],0)),"")</f>
        <v/>
      </c>
      <c r="V62" s="116" t="str">
        <f>IFERROR(INDEX(Расходка[Наименование расходного материала],MATCH(Расходка[[#This Row],[№]],Поиск_расходки[Индекс5],0)),"")</f>
        <v/>
      </c>
      <c r="W62" s="116" t="str">
        <f>IFERROR(INDEX(Расходка[Наименование расходного материала],MATCH(Расходка[[#This Row],[№]],Поиск_расходки[Индекс6],0)),"")</f>
        <v/>
      </c>
      <c r="X62" s="116" t="str">
        <f>IFERROR(INDEX(Расходка[Наименование расходного материала],MATCH(Расходка[[#This Row],[№]],Поиск_расходки[Индекс7],0)),"")</f>
        <v>Launcher 6F JR 4.0</v>
      </c>
      <c r="Y62" s="116" t="str">
        <f>IFERROR(INDEX(Расходка[Наименование расходного материала],MATCH(Расходка[[#This Row],[№]],Поиск_расходки[Индекс8],0)),"")</f>
        <v>Launcher 6F JR 4.0</v>
      </c>
      <c r="Z62" s="116" t="str">
        <f>IFERROR(INDEX(Расходка[Наименование расходного материала],MATCH(Расходка[[#This Row],[№]],Поиск_расходки[Индекс9],0)),"")</f>
        <v>Launcher 6F JR 4.0</v>
      </c>
      <c r="AA62" s="116" t="str">
        <f>IFERROR(INDEX(Расходка[Наименование расходного материала],MATCH(Расходка[[#This Row],[№]],Поиск_расходки[Индекс10],0)),"")</f>
        <v>Launcher 6F JR 4.0</v>
      </c>
      <c r="AB62" s="116" t="str">
        <f>IFERROR(INDEX(Расходка[Наименование расходного материала],MATCH(Расходка[[#This Row],[№]],Поиск_расходки[Индекс11],0)),"")</f>
        <v>Launcher 6F JR 4.0</v>
      </c>
      <c r="AC62" s="116" t="str">
        <f>IFERROR(INDEX(Расходка[Наименование расходного материала],MATCH(Расходка[[#This Row],[№]],Поиск_расходки[Индекс12],0)),"")</f>
        <v>Launcher 6F JR 4.0</v>
      </c>
      <c r="AD62" s="116" t="str">
        <f>IFERROR(INDEX(Расходка[Наименование расходного материала],MATCH(Расходка[[#This Row],[№]],Поиск_расходки[Индекс13],0)),"")</f>
        <v>Launcher 6F JR 4.0</v>
      </c>
      <c r="AF62" s="4" t="s">
        <v>6</v>
      </c>
      <c r="AG62" s="4" t="s">
        <v>459</v>
      </c>
    </row>
    <row r="63" spans="1:33" x14ac:dyDescent="0.25">
      <c r="A63">
        <v>62</v>
      </c>
      <c r="B63" t="s">
        <v>4</v>
      </c>
      <c r="C63" t="s">
        <v>341</v>
      </c>
      <c r="E63" s="117">
        <f>IF(ISNUMBER(SEARCH('Карта учёта'!$B$13,Расходка[[#This Row],[Наименование расходного материала]])),MAX($E$1:E62)+1,0)</f>
        <v>0</v>
      </c>
      <c r="F63" s="117">
        <f>IF(ISNUMBER(SEARCH('Карта учёта'!$B$14,Расходка[[#This Row],[Наименование расходного материала]])),MAX($F$1:F62)+1,0)</f>
        <v>0</v>
      </c>
      <c r="G63" s="117">
        <f>IF(ISNUMBER(SEARCH('Карта учёта'!$B$15,Расходка[[#This Row],[Наименование расходного материала]])),MAX($G$1:G62)+1,0)</f>
        <v>0</v>
      </c>
      <c r="H63" s="117">
        <f>IF(ISNUMBER(SEARCH('Карта учёта'!$B$16,Расходка[[#This Row],[Наименование расходного материала]])),MAX($H$1:H62)+1,0)</f>
        <v>0</v>
      </c>
      <c r="I63" s="117">
        <f>IF(ISNUMBER(SEARCH('Карта учёта'!$B$17,Расходка[[#This Row],[Наименование расходного материала]])),MAX($I$1:I62)+1,0)</f>
        <v>0</v>
      </c>
      <c r="J63" s="117">
        <f>IF(ISNUMBER(SEARCH('Карта учёта'!$B$18,Расходка[[#This Row],[Наименование расходного материала]])),MAX($J$1:J62)+1,0)</f>
        <v>0</v>
      </c>
      <c r="K63" s="117">
        <f>IF(ISNUMBER(SEARCH('Карта учёта'!$B$19,Расходка[[#This Row],[Наименование расходного материала]])),MAX($K$1:K62)+1,0)</f>
        <v>62</v>
      </c>
      <c r="L63" s="117">
        <f>IF(ISNUMBER(SEARCH('Карта учёта'!$B$20,Расходка[[#This Row],[Наименование расходного материала]])),MAX($L$1:L62)+1,0)</f>
        <v>62</v>
      </c>
      <c r="M63" s="117">
        <f>IF(ISNUMBER(SEARCH('Карта учёта'!$B$21,Расходка[[#This Row],[Наименование расходного материала]])),MAX($M$1:M62)+1,0)</f>
        <v>62</v>
      </c>
      <c r="N63" s="117">
        <f>IF(ISNUMBER(SEARCH('Карта учёта'!$B$22,Расходка[[#This Row],[Наименование расходного материала]])),MAX($N$1:N62)+1,0)</f>
        <v>62</v>
      </c>
      <c r="O63" s="117">
        <f>IF(ISNUMBER(SEARCH('Карта учёта'!$B$23,Расходка[[#This Row],[Наименование расходного материала]])),MAX($O$1:O62)+1,0)</f>
        <v>62</v>
      </c>
      <c r="P63" s="117">
        <f>IF(ISNUMBER(SEARCH('Карта учёта'!$B$24,Расходка[[#This Row],[Наименование расходного материала]])),MAX($P$1:P62)+1,0)</f>
        <v>62</v>
      </c>
      <c r="Q63" s="117">
        <f>IF(ISNUMBER(SEARCH('Карта учёта'!$B$25,Расходка[[#This Row],[Наименование расходного материала]])),MAX($Q$1:Q62)+1,0)</f>
        <v>62</v>
      </c>
      <c r="R63" s="116" t="str">
        <f>IFERROR(INDEX(Расходка[Наименование расходного материала],MATCH(Расходка[[#This Row],[№]],Поиск_расходки[Индекс1],0)),"")</f>
        <v/>
      </c>
      <c r="S63" s="116" t="str">
        <f>IFERROR(INDEX(Расходка[Наименование расходного материала],MATCH(Расходка[[#This Row],[№]],Поиск_расходки[Индекс2],0)),"")</f>
        <v/>
      </c>
      <c r="T63" s="116" t="str">
        <f>IFERROR(INDEX(Расходка[Наименование расходного материала],MATCH(Расходка[[#This Row],[№]],Поиск_расходки[Индекс3],0)),"")</f>
        <v/>
      </c>
      <c r="U63" s="116" t="str">
        <f>IFERROR(INDEX(Расходка[Наименование расходного материала],MATCH(Расходка[[#This Row],[№]],Поиск_расходки[Индекс4],0)),"")</f>
        <v/>
      </c>
      <c r="V63" s="116" t="str">
        <f>IFERROR(INDEX(Расходка[Наименование расходного материала],MATCH(Расходка[[#This Row],[№]],Поиск_расходки[Индекс5],0)),"")</f>
        <v/>
      </c>
      <c r="W63" s="116" t="str">
        <f>IFERROR(INDEX(Расходка[Наименование расходного материала],MATCH(Расходка[[#This Row],[№]],Поиск_расходки[Индекс6],0)),"")</f>
        <v/>
      </c>
      <c r="X63" s="116" t="str">
        <f>IFERROR(INDEX(Расходка[Наименование расходного материала],MATCH(Расходка[[#This Row],[№]],Поиск_расходки[Индекс7],0)),"")</f>
        <v>Launcher 7F JL 3.5</v>
      </c>
      <c r="Y63" s="116" t="str">
        <f>IFERROR(INDEX(Расходка[Наименование расходного материала],MATCH(Расходка[[#This Row],[№]],Поиск_расходки[Индекс8],0)),"")</f>
        <v>Launcher 7F JL 3.5</v>
      </c>
      <c r="Z63" s="116" t="str">
        <f>IFERROR(INDEX(Расходка[Наименование расходного материала],MATCH(Расходка[[#This Row],[№]],Поиск_расходки[Индекс9],0)),"")</f>
        <v>Launcher 7F JL 3.5</v>
      </c>
      <c r="AA63" s="116" t="str">
        <f>IFERROR(INDEX(Расходка[Наименование расходного материала],MATCH(Расходка[[#This Row],[№]],Поиск_расходки[Индекс10],0)),"")</f>
        <v>Launcher 7F JL 3.5</v>
      </c>
      <c r="AB63" s="116" t="str">
        <f>IFERROR(INDEX(Расходка[Наименование расходного материала],MATCH(Расходка[[#This Row],[№]],Поиск_расходки[Индекс11],0)),"")</f>
        <v>Launcher 7F JL 3.5</v>
      </c>
      <c r="AC63" s="116" t="str">
        <f>IFERROR(INDEX(Расходка[Наименование расходного материала],MATCH(Расходка[[#This Row],[№]],Поиск_расходки[Индекс12],0)),"")</f>
        <v>Launcher 7F JL 3.5</v>
      </c>
      <c r="AD63" s="116" t="str">
        <f>IFERROR(INDEX(Расходка[Наименование расходного материала],MATCH(Расходка[[#This Row],[№]],Поиск_расходки[Индекс13],0)),"")</f>
        <v>Launcher 7F JL 3.5</v>
      </c>
      <c r="AF63" s="4" t="s">
        <v>6</v>
      </c>
      <c r="AG63" s="4" t="s">
        <v>460</v>
      </c>
    </row>
    <row r="64" spans="1:33" x14ac:dyDescent="0.25">
      <c r="A64">
        <v>63</v>
      </c>
      <c r="B64" t="s">
        <v>4</v>
      </c>
      <c r="C64" t="s">
        <v>340</v>
      </c>
      <c r="E64" s="117">
        <f>IF(ISNUMBER(SEARCH('Карта учёта'!$B$13,Расходка[[#This Row],[Наименование расходного материала]])),MAX($E$1:E63)+1,0)</f>
        <v>0</v>
      </c>
      <c r="F64" s="117">
        <f>IF(ISNUMBER(SEARCH('Карта учёта'!$B$14,Расходка[[#This Row],[Наименование расходного материала]])),MAX($F$1:F63)+1,0)</f>
        <v>0</v>
      </c>
      <c r="G64" s="117">
        <f>IF(ISNUMBER(SEARCH('Карта учёта'!$B$15,Расходка[[#This Row],[Наименование расходного материала]])),MAX($G$1:G63)+1,0)</f>
        <v>0</v>
      </c>
      <c r="H64" s="117">
        <f>IF(ISNUMBER(SEARCH('Карта учёта'!$B$16,Расходка[[#This Row],[Наименование расходного материала]])),MAX($H$1:H63)+1,0)</f>
        <v>0</v>
      </c>
      <c r="I64" s="117">
        <f>IF(ISNUMBER(SEARCH('Карта учёта'!$B$17,Расходка[[#This Row],[Наименование расходного материала]])),MAX($I$1:I63)+1,0)</f>
        <v>0</v>
      </c>
      <c r="J64" s="117">
        <f>IF(ISNUMBER(SEARCH('Карта учёта'!$B$18,Расходка[[#This Row],[Наименование расходного материала]])),MAX($J$1:J63)+1,0)</f>
        <v>0</v>
      </c>
      <c r="K64" s="117">
        <f>IF(ISNUMBER(SEARCH('Карта учёта'!$B$19,Расходка[[#This Row],[Наименование расходного материала]])),MAX($K$1:K63)+1,0)</f>
        <v>63</v>
      </c>
      <c r="L64" s="117">
        <f>IF(ISNUMBER(SEARCH('Карта учёта'!$B$20,Расходка[[#This Row],[Наименование расходного материала]])),MAX($L$1:L63)+1,0)</f>
        <v>63</v>
      </c>
      <c r="M64" s="117">
        <f>IF(ISNUMBER(SEARCH('Карта учёта'!$B$21,Расходка[[#This Row],[Наименование расходного материала]])),MAX($M$1:M63)+1,0)</f>
        <v>63</v>
      </c>
      <c r="N64" s="117">
        <f>IF(ISNUMBER(SEARCH('Карта учёта'!$B$22,Расходка[[#This Row],[Наименование расходного материала]])),MAX($N$1:N63)+1,0)</f>
        <v>63</v>
      </c>
      <c r="O64" s="117">
        <f>IF(ISNUMBER(SEARCH('Карта учёта'!$B$23,Расходка[[#This Row],[Наименование расходного материала]])),MAX($O$1:O63)+1,0)</f>
        <v>63</v>
      </c>
      <c r="P64" s="117">
        <f>IF(ISNUMBER(SEARCH('Карта учёта'!$B$24,Расходка[[#This Row],[Наименование расходного материала]])),MAX($P$1:P63)+1,0)</f>
        <v>63</v>
      </c>
      <c r="Q64" s="117">
        <f>IF(ISNUMBER(SEARCH('Карта учёта'!$B$25,Расходка[[#This Row],[Наименование расходного материала]])),MAX($Q$1:Q63)+1,0)</f>
        <v>63</v>
      </c>
      <c r="R64" s="116" t="str">
        <f>IFERROR(INDEX(Расходка[Наименование расходного материала],MATCH(Расходка[[#This Row],[№]],Поиск_расходки[Индекс1],0)),"")</f>
        <v/>
      </c>
      <c r="S64" s="116" t="str">
        <f>IFERROR(INDEX(Расходка[Наименование расходного материала],MATCH(Расходка[[#This Row],[№]],Поиск_расходки[Индекс2],0)),"")</f>
        <v/>
      </c>
      <c r="T64" s="116" t="str">
        <f>IFERROR(INDEX(Расходка[Наименование расходного материала],MATCH(Расходка[[#This Row],[№]],Поиск_расходки[Индекс3],0)),"")</f>
        <v/>
      </c>
      <c r="U64" s="116" t="str">
        <f>IFERROR(INDEX(Расходка[Наименование расходного материала],MATCH(Расходка[[#This Row],[№]],Поиск_расходки[Индекс4],0)),"")</f>
        <v/>
      </c>
      <c r="V64" s="116" t="str">
        <f>IFERROR(INDEX(Расходка[Наименование расходного материала],MATCH(Расходка[[#This Row],[№]],Поиск_расходки[Индекс5],0)),"")</f>
        <v/>
      </c>
      <c r="W64" s="116" t="str">
        <f>IFERROR(INDEX(Расходка[Наименование расходного материала],MATCH(Расходка[[#This Row],[№]],Поиск_расходки[Индекс6],0)),"")</f>
        <v/>
      </c>
      <c r="X64" s="116" t="str">
        <f>IFERROR(INDEX(Расходка[Наименование расходного материала],MATCH(Расходка[[#This Row],[№]],Поиск_расходки[Индекс7],0)),"")</f>
        <v>Launcher 7F JL 4.0</v>
      </c>
      <c r="Y64" s="116" t="str">
        <f>IFERROR(INDEX(Расходка[Наименование расходного материала],MATCH(Расходка[[#This Row],[№]],Поиск_расходки[Индекс8],0)),"")</f>
        <v>Launcher 7F JL 4.0</v>
      </c>
      <c r="Z64" s="116" t="str">
        <f>IFERROR(INDEX(Расходка[Наименование расходного материала],MATCH(Расходка[[#This Row],[№]],Поиск_расходки[Индекс9],0)),"")</f>
        <v>Launcher 7F JL 4.0</v>
      </c>
      <c r="AA64" s="116" t="str">
        <f>IFERROR(INDEX(Расходка[Наименование расходного материала],MATCH(Расходка[[#This Row],[№]],Поиск_расходки[Индекс10],0)),"")</f>
        <v>Launcher 7F JL 4.0</v>
      </c>
      <c r="AB64" s="116" t="str">
        <f>IFERROR(INDEX(Расходка[Наименование расходного материала],MATCH(Расходка[[#This Row],[№]],Поиск_расходки[Индекс11],0)),"")</f>
        <v>Launcher 7F JL 4.0</v>
      </c>
      <c r="AC64" s="116" t="str">
        <f>IFERROR(INDEX(Расходка[Наименование расходного материала],MATCH(Расходка[[#This Row],[№]],Поиск_расходки[Индекс12],0)),"")</f>
        <v>Launcher 7F JL 4.0</v>
      </c>
      <c r="AD64" s="116" t="str">
        <f>IFERROR(INDEX(Расходка[Наименование расходного материала],MATCH(Расходка[[#This Row],[№]],Поиск_расходки[Индекс13],0)),"")</f>
        <v>Launcher 7F JL 4.0</v>
      </c>
      <c r="AF64" s="4" t="s">
        <v>6</v>
      </c>
      <c r="AG64" s="4" t="s">
        <v>461</v>
      </c>
    </row>
    <row r="65" spans="1:33" x14ac:dyDescent="0.25">
      <c r="A65">
        <v>64</v>
      </c>
      <c r="B65" t="s">
        <v>301</v>
      </c>
      <c r="C65" s="1" t="s">
        <v>332</v>
      </c>
      <c r="E65" s="117">
        <f>IF(ISNUMBER(SEARCH('Карта учёта'!$B$13,Расходка[[#This Row],[Наименование расходного материала]])),MAX($E$1:E64)+1,0)</f>
        <v>0</v>
      </c>
      <c r="F65" s="117">
        <f>IF(ISNUMBER(SEARCH('Карта учёта'!$B$14,Расходка[[#This Row],[Наименование расходного материала]])),MAX($F$1:F64)+1,0)</f>
        <v>0</v>
      </c>
      <c r="G65" s="117">
        <f>IF(ISNUMBER(SEARCH('Карта учёта'!$B$15,Расходка[[#This Row],[Наименование расходного материала]])),MAX($G$1:G64)+1,0)</f>
        <v>0</v>
      </c>
      <c r="H65" s="117">
        <f>IF(ISNUMBER(SEARCH('Карта учёта'!$B$16,Расходка[[#This Row],[Наименование расходного материала]])),MAX($H$1:H64)+1,0)</f>
        <v>0</v>
      </c>
      <c r="I65" s="117">
        <f>IF(ISNUMBER(SEARCH('Карта учёта'!$B$17,Расходка[[#This Row],[Наименование расходного материала]])),MAX($I$1:I64)+1,0)</f>
        <v>0</v>
      </c>
      <c r="J65" s="117">
        <f>IF(ISNUMBER(SEARCH('Карта учёта'!$B$18,Расходка[[#This Row],[Наименование расходного материала]])),MAX($J$1:J64)+1,0)</f>
        <v>0</v>
      </c>
      <c r="K65" s="117">
        <f>IF(ISNUMBER(SEARCH('Карта учёта'!$B$19,Расходка[[#This Row],[Наименование расходного материала]])),MAX($K$1:K64)+1,0)</f>
        <v>64</v>
      </c>
      <c r="L65" s="117">
        <f>IF(ISNUMBER(SEARCH('Карта учёта'!$B$20,Расходка[[#This Row],[Наименование расходного материала]])),MAX($L$1:L64)+1,0)</f>
        <v>64</v>
      </c>
      <c r="M65" s="117">
        <f>IF(ISNUMBER(SEARCH('Карта учёта'!$B$21,Расходка[[#This Row],[Наименование расходного материала]])),MAX($M$1:M64)+1,0)</f>
        <v>64</v>
      </c>
      <c r="N65" s="117">
        <f>IF(ISNUMBER(SEARCH('Карта учёта'!$B$22,Расходка[[#This Row],[Наименование расходного материала]])),MAX($N$1:N64)+1,0)</f>
        <v>64</v>
      </c>
      <c r="O65" s="117">
        <f>IF(ISNUMBER(SEARCH('Карта учёта'!$B$23,Расходка[[#This Row],[Наименование расходного материала]])),MAX($O$1:O64)+1,0)</f>
        <v>64</v>
      </c>
      <c r="P65" s="117">
        <f>IF(ISNUMBER(SEARCH('Карта учёта'!$B$24,Расходка[[#This Row],[Наименование расходного материала]])),MAX($P$1:P64)+1,0)</f>
        <v>64</v>
      </c>
      <c r="Q65" s="117">
        <f>IF(ISNUMBER(SEARCH('Карта учёта'!$B$25,Расходка[[#This Row],[Наименование расходного материала]])),MAX($Q$1:Q64)+1,0)</f>
        <v>64</v>
      </c>
      <c r="R65" s="116" t="str">
        <f>IFERROR(INDEX(Расходка[Наименование расходного материала],MATCH(Расходка[[#This Row],[№]],Поиск_расходки[Индекс1],0)),"")</f>
        <v/>
      </c>
      <c r="S65" s="116" t="str">
        <f>IFERROR(INDEX(Расходка[Наименование расходного материала],MATCH(Расходка[[#This Row],[№]],Поиск_расходки[Индекс2],0)),"")</f>
        <v/>
      </c>
      <c r="T65" s="116" t="str">
        <f>IFERROR(INDEX(Расходка[Наименование расходного материала],MATCH(Расходка[[#This Row],[№]],Поиск_расходки[Индекс3],0)),"")</f>
        <v/>
      </c>
      <c r="U65" s="116" t="str">
        <f>IFERROR(INDEX(Расходка[Наименование расходного материала],MATCH(Расходка[[#This Row],[№]],Поиск_расходки[Индекс4],0)),"")</f>
        <v/>
      </c>
      <c r="V65" s="116" t="str">
        <f>IFERROR(INDEX(Расходка[Наименование расходного материала],MATCH(Расходка[[#This Row],[№]],Поиск_расходки[Индекс5],0)),"")</f>
        <v/>
      </c>
      <c r="W65" s="116" t="str">
        <f>IFERROR(INDEX(Расходка[Наименование расходного материала],MATCH(Расходка[[#This Row],[№]],Поиск_расходки[Индекс6],0)),"")</f>
        <v/>
      </c>
      <c r="X65" s="116" t="str">
        <f>IFERROR(INDEX(Расходка[Наименование расходного материала],MATCH(Расходка[[#This Row],[№]],Поиск_расходки[Индекс7],0)),"")</f>
        <v>Angio-Seal™ VIP</v>
      </c>
      <c r="Y65" s="116" t="str">
        <f>IFERROR(INDEX(Расходка[Наименование расходного материала],MATCH(Расходка[[#This Row],[№]],Поиск_расходки[Индекс8],0)),"")</f>
        <v>Angio-Seal™ VIP</v>
      </c>
      <c r="Z65" s="116" t="str">
        <f>IFERROR(INDEX(Расходка[Наименование расходного материала],MATCH(Расходка[[#This Row],[№]],Поиск_расходки[Индекс9],0)),"")</f>
        <v>Angio-Seal™ VIP</v>
      </c>
      <c r="AA65" s="116" t="str">
        <f>IFERROR(INDEX(Расходка[Наименование расходного материала],MATCH(Расходка[[#This Row],[№]],Поиск_расходки[Индекс10],0)),"")</f>
        <v>Angio-Seal™ VIP</v>
      </c>
      <c r="AB65" s="116" t="str">
        <f>IFERROR(INDEX(Расходка[Наименование расходного материала],MATCH(Расходка[[#This Row],[№]],Поиск_расходки[Индекс11],0)),"")</f>
        <v>Angio-Seal™ VIP</v>
      </c>
      <c r="AC65" s="116" t="str">
        <f>IFERROR(INDEX(Расходка[Наименование расходного материала],MATCH(Расходка[[#This Row],[№]],Поиск_расходки[Индекс12],0)),"")</f>
        <v>Angio-Seal™ VIP</v>
      </c>
      <c r="AD65" s="116" t="str">
        <f>IFERROR(INDEX(Расходка[Наименование расходного материала],MATCH(Расходка[[#This Row],[№]],Поиск_расходки[Индекс13],0)),"")</f>
        <v>Angio-Seal™ VIP</v>
      </c>
      <c r="AF65" s="4" t="s">
        <v>6</v>
      </c>
      <c r="AG65" s="4" t="s">
        <v>462</v>
      </c>
    </row>
    <row r="66" spans="1:33" x14ac:dyDescent="0.25">
      <c r="A66">
        <v>65</v>
      </c>
      <c r="E66" s="117">
        <f>IF(ISNUMBER(SEARCH('Карта учёта'!$B$13,Расходка[[#This Row],[Наименование расходного материала]])),MAX($E$1:E65)+1,0)</f>
        <v>0</v>
      </c>
      <c r="F66" s="117">
        <f>IF(ISNUMBER(SEARCH('Карта учёта'!$B$14,Расходка[[#This Row],[Наименование расходного материала]])),MAX($F$1:F65)+1,0)</f>
        <v>0</v>
      </c>
      <c r="G66" s="117">
        <f>IF(ISNUMBER(SEARCH('Карта учёта'!$B$15,Расходка[[#This Row],[Наименование расходного материала]])),MAX($G$1:G65)+1,0)</f>
        <v>0</v>
      </c>
      <c r="H66" s="117">
        <f>IF(ISNUMBER(SEARCH('Карта учёта'!$B$16,Расходка[[#This Row],[Наименование расходного материала]])),MAX($H$1:H65)+1,0)</f>
        <v>0</v>
      </c>
      <c r="I66" s="117">
        <f>IF(ISNUMBER(SEARCH('Карта учёта'!$B$17,Расходка[[#This Row],[Наименование расходного материала]])),MAX($I$1:I65)+1,0)</f>
        <v>0</v>
      </c>
      <c r="J66" s="117">
        <f>IF(ISNUMBER(SEARCH('Карта учёта'!$B$18,Расходка[[#This Row],[Наименование расходного материала]])),MAX($J$1:J65)+1,0)</f>
        <v>0</v>
      </c>
      <c r="K66" s="117">
        <f>IF(ISNUMBER(SEARCH('Карта учёта'!$B$19,Расходка[[#This Row],[Наименование расходного материала]])),MAX($K$1:K65)+1,0)</f>
        <v>0</v>
      </c>
      <c r="L66" s="117">
        <f>IF(ISNUMBER(SEARCH('Карта учёта'!$B$20,Расходка[[#This Row],[Наименование расходного материала]])),MAX($L$1:L65)+1,0)</f>
        <v>0</v>
      </c>
      <c r="M66" s="117">
        <f>IF(ISNUMBER(SEARCH('Карта учёта'!$B$21,Расходка[[#This Row],[Наименование расходного материала]])),MAX($M$1:M65)+1,0)</f>
        <v>0</v>
      </c>
      <c r="N66" s="117">
        <f>IF(ISNUMBER(SEARCH('Карта учёта'!$B$22,Расходка[[#This Row],[Наименование расходного материала]])),MAX($N$1:N65)+1,0)</f>
        <v>0</v>
      </c>
      <c r="O66" s="117">
        <f>IF(ISNUMBER(SEARCH('Карта учёта'!$B$23,Расходка[[#This Row],[Наименование расходного материала]])),MAX($O$1:O65)+1,0)</f>
        <v>0</v>
      </c>
      <c r="P66" s="117">
        <f>IF(ISNUMBER(SEARCH('Карта учёта'!$B$24,Расходка[[#This Row],[Наименование расходного материала]])),MAX($P$1:P65)+1,0)</f>
        <v>0</v>
      </c>
      <c r="Q66" s="117">
        <f>IF(ISNUMBER(SEARCH('Карта учёта'!$B$25,Расходка[[#This Row],[Наименование расходного материала]])),MAX($Q$1:Q65)+1,0)</f>
        <v>0</v>
      </c>
      <c r="R66" s="116" t="str">
        <f>IFERROR(INDEX(Расходка[Наименование расходного материала],MATCH(Расходка[[#This Row],[№]],Поиск_расходки[Индекс1],0)),"")</f>
        <v/>
      </c>
      <c r="S66" s="116" t="str">
        <f>IFERROR(INDEX(Расходка[Наименование расходного материала],MATCH(Расходка[[#This Row],[№]],Поиск_расходки[Индекс2],0)),"")</f>
        <v/>
      </c>
      <c r="T66" s="116" t="str">
        <f>IFERROR(INDEX(Расходка[Наименование расходного материала],MATCH(Расходка[[#This Row],[№]],Поиск_расходки[Индекс3],0)),"")</f>
        <v/>
      </c>
      <c r="U66" s="116" t="str">
        <f>IFERROR(INDEX(Расходка[Наименование расходного материала],MATCH(Расходка[[#This Row],[№]],Поиск_расходки[Индекс4],0)),"")</f>
        <v/>
      </c>
      <c r="V66" s="116" t="str">
        <f>IFERROR(INDEX(Расходка[Наименование расходного материала],MATCH(Расходка[[#This Row],[№]],Поиск_расходки[Индекс5],0)),"")</f>
        <v/>
      </c>
      <c r="W66" s="116" t="str">
        <f>IFERROR(INDEX(Расходка[Наименование расходного материала],MATCH(Расходка[[#This Row],[№]],Поиск_расходки[Индекс6],0)),"")</f>
        <v/>
      </c>
      <c r="X66" s="116" t="str">
        <f>IFERROR(INDEX(Расходка[Наименование расходного материала],MATCH(Расходка[[#This Row],[№]],Поиск_расходки[Индекс7],0)),"")</f>
        <v/>
      </c>
      <c r="Y66" s="116" t="str">
        <f>IFERROR(INDEX(Расходка[Наименование расходного материала],MATCH(Расходка[[#This Row],[№]],Поиск_расходки[Индекс8],0)),"")</f>
        <v/>
      </c>
      <c r="Z66" s="116" t="str">
        <f>IFERROR(INDEX(Расходка[Наименование расходного материала],MATCH(Расходка[[#This Row],[№]],Поиск_расходки[Индекс9],0)),"")</f>
        <v/>
      </c>
      <c r="AA66" s="116" t="str">
        <f>IFERROR(INDEX(Расходка[Наименование расходного материала],MATCH(Расходка[[#This Row],[№]],Поиск_расходки[Индекс10],0)),"")</f>
        <v/>
      </c>
      <c r="AB66" s="116" t="str">
        <f>IFERROR(INDEX(Расходка[Наименование расходного материала],MATCH(Расходка[[#This Row],[№]],Поиск_расходки[Индекс11],0)),"")</f>
        <v/>
      </c>
      <c r="AC66" s="116" t="str">
        <f>IFERROR(INDEX(Расходка[Наименование расходного материала],MATCH(Расходка[[#This Row],[№]],Поиск_расходки[Индекс12],0)),"")</f>
        <v/>
      </c>
      <c r="AD66" s="116" t="str">
        <f>IFERROR(INDEX(Расходка[Наименование расходного материала],MATCH(Расходка[[#This Row],[№]],Поиск_расходки[Индекс13],0)),"")</f>
        <v/>
      </c>
      <c r="AF66" s="4" t="s">
        <v>6</v>
      </c>
      <c r="AG66" s="4" t="s">
        <v>463</v>
      </c>
    </row>
    <row r="67" spans="1:33" x14ac:dyDescent="0.25">
      <c r="E67" s="202">
        <f>IF(ISNUMBER(SEARCH('Карта учёта'!$B$13,Расходка[[#This Row],[Наименование расходного материала]])),MAX($E$1:E66)+1,0)</f>
        <v>0</v>
      </c>
      <c r="F67" s="202">
        <f>IF(ISNUMBER(SEARCH('Карта учёта'!$B$14,Расходка[[#This Row],[Наименование расходного материала]])),MAX($F$1:F66)+1,0)</f>
        <v>0</v>
      </c>
      <c r="G67" s="202">
        <f>IF(ISNUMBER(SEARCH('Карта учёта'!$B$15,Расходка[[#This Row],[Наименование расходного материала]])),MAX($G$1:G66)+1,0)</f>
        <v>0</v>
      </c>
      <c r="H67" s="202">
        <f>IF(ISNUMBER(SEARCH('Карта учёта'!$B$16,Расходка[[#This Row],[Наименование расходного материала]])),MAX($H$1:H66)+1,0)</f>
        <v>0</v>
      </c>
      <c r="I67" s="202">
        <f>IF(ISNUMBER(SEARCH('Карта учёта'!$B$17,Расходка[[#This Row],[Наименование расходного материала]])),MAX($I$1:I66)+1,0)</f>
        <v>0</v>
      </c>
      <c r="J67" s="202">
        <f>IF(ISNUMBER(SEARCH('Карта учёта'!$B$18,Расходка[[#This Row],[Наименование расходного материала]])),MAX($J$1:J66)+1,0)</f>
        <v>0</v>
      </c>
      <c r="K67" s="202">
        <f>IF(ISNUMBER(SEARCH('Карта учёта'!$B$19,Расходка[[#This Row],[Наименование расходного материала]])),MAX($K$1:K66)+1,0)</f>
        <v>0</v>
      </c>
      <c r="L67" s="202">
        <f>IF(ISNUMBER(SEARCH('Карта учёта'!$B$20,Расходка[[#This Row],[Наименование расходного материала]])),MAX($L$1:L66)+1,0)</f>
        <v>0</v>
      </c>
      <c r="M67" s="202">
        <f>IF(ISNUMBER(SEARCH('Карта учёта'!$B$21,Расходка[[#This Row],[Наименование расходного материала]])),MAX($M$1:M66)+1,0)</f>
        <v>0</v>
      </c>
      <c r="N67" s="202">
        <f>IF(ISNUMBER(SEARCH('Карта учёта'!$B$22,Расходка[[#This Row],[Наименование расходного материала]])),MAX($N$1:N66)+1,0)</f>
        <v>0</v>
      </c>
      <c r="O67" s="202">
        <f>IF(ISNUMBER(SEARCH('Карта учёта'!$B$23,Расходка[[#This Row],[Наименование расходного материала]])),MAX($O$1:O66)+1,0)</f>
        <v>0</v>
      </c>
      <c r="P67" s="202">
        <f>IF(ISNUMBER(SEARCH('Карта учёта'!$B$24,Расходка[[#This Row],[Наименование расходного материала]])),MAX($P$1:P66)+1,0)</f>
        <v>0</v>
      </c>
      <c r="Q67" s="202">
        <f>IF(ISNUMBER(SEARCH('Карта учёта'!$B$25,Расходка[[#This Row],[Наименование расходного материала]])),MAX($Q$1:Q66)+1,0)</f>
        <v>0</v>
      </c>
      <c r="R67" s="203" t="str">
        <f>IFERROR(INDEX(Расходка[Наименование расходного материала],MATCH(Расходка[[#This Row],[№]],Поиск_расходки[Индекс1],0)),"")</f>
        <v/>
      </c>
      <c r="S67" s="203" t="str">
        <f>IFERROR(INDEX(Расходка[Наименование расходного материала],MATCH(Расходка[[#This Row],[№]],Поиск_расходки[Индекс2],0)),"")</f>
        <v/>
      </c>
      <c r="T67" s="203" t="str">
        <f>IFERROR(INDEX(Расходка[Наименование расходного материала],MATCH(Расходка[[#This Row],[№]],Поиск_расходки[Индекс3],0)),"")</f>
        <v/>
      </c>
      <c r="U67" s="203" t="str">
        <f>IFERROR(INDEX(Расходка[Наименование расходного материала],MATCH(Расходка[[#This Row],[№]],Поиск_расходки[Индекс4],0)),"")</f>
        <v/>
      </c>
      <c r="V67" s="203" t="str">
        <f>IFERROR(INDEX(Расходка[Наименование расходного материала],MATCH(Расходка[[#This Row],[№]],Поиск_расходки[Индекс5],0)),"")</f>
        <v/>
      </c>
      <c r="W67" s="203" t="str">
        <f>IFERROR(INDEX(Расходка[Наименование расходного материала],MATCH(Расходка[[#This Row],[№]],Поиск_расходки[Индекс6],0)),"")</f>
        <v/>
      </c>
      <c r="X67" s="203" t="str">
        <f>IFERROR(INDEX(Расходка[Наименование расходного материала],MATCH(Расходка[[#This Row],[№]],Поиск_расходки[Индекс7],0)),"")</f>
        <v/>
      </c>
      <c r="Y67" s="203" t="str">
        <f>IFERROR(INDEX(Расходка[Наименование расходного материала],MATCH(Расходка[[#This Row],[№]],Поиск_расходки[Индекс8],0)),"")</f>
        <v/>
      </c>
      <c r="Z67" s="203" t="str">
        <f>IFERROR(INDEX(Расходка[Наименование расходного материала],MATCH(Расходка[[#This Row],[№]],Поиск_расходки[Индекс9],0)),"")</f>
        <v/>
      </c>
      <c r="AA67" s="203" t="str">
        <f>IFERROR(INDEX(Расходка[Наименование расходного материала],MATCH(Расходка[[#This Row],[№]],Поиск_расходки[Индекс10],0)),"")</f>
        <v/>
      </c>
      <c r="AB67" s="203" t="str">
        <f>IFERROR(INDEX(Расходка[Наименование расходного материала],MATCH(Расходка[[#This Row],[№]],Поиск_расходки[Индекс11],0)),"")</f>
        <v/>
      </c>
      <c r="AC67" s="203" t="str">
        <f>IFERROR(INDEX(Расходка[Наименование расходного материала],MATCH(Расходка[[#This Row],[№]],Поиск_расходки[Индекс12],0)),"")</f>
        <v/>
      </c>
      <c r="AD67" s="203" t="str">
        <f>IFERROR(INDEX(Расходка[Наименование расходного материала],MATCH(Расходка[[#This Row],[№]],Поиск_расходки[Индекс13],0)),"")</f>
        <v/>
      </c>
      <c r="AF67" s="4" t="s">
        <v>6</v>
      </c>
      <c r="AG67" s="4" t="s">
        <v>464</v>
      </c>
    </row>
    <row r="68" spans="1:33" x14ac:dyDescent="0.25">
      <c r="E68" s="202">
        <f>IF(ISNUMBER(SEARCH('Карта учёта'!$B$13,Расходка[[#This Row],[Наименование расходного материала]])),MAX($E$1:E67)+1,0)</f>
        <v>0</v>
      </c>
      <c r="F68" s="202">
        <f>IF(ISNUMBER(SEARCH('Карта учёта'!$B$14,Расходка[[#This Row],[Наименование расходного материала]])),MAX($F$1:F67)+1,0)</f>
        <v>0</v>
      </c>
      <c r="G68" s="202">
        <f>IF(ISNUMBER(SEARCH('Карта учёта'!$B$15,Расходка[[#This Row],[Наименование расходного материала]])),MAX($G$1:G67)+1,0)</f>
        <v>0</v>
      </c>
      <c r="H68" s="202">
        <f>IF(ISNUMBER(SEARCH('Карта учёта'!$B$16,Расходка[[#This Row],[Наименование расходного материала]])),MAX($H$1:H67)+1,0)</f>
        <v>0</v>
      </c>
      <c r="I68" s="202">
        <f>IF(ISNUMBER(SEARCH('Карта учёта'!$B$17,Расходка[[#This Row],[Наименование расходного материала]])),MAX($I$1:I67)+1,0)</f>
        <v>0</v>
      </c>
      <c r="J68" s="202">
        <f>IF(ISNUMBER(SEARCH('Карта учёта'!$B$18,Расходка[[#This Row],[Наименование расходного материала]])),MAX($J$1:J67)+1,0)</f>
        <v>0</v>
      </c>
      <c r="K68" s="202">
        <f>IF(ISNUMBER(SEARCH('Карта учёта'!$B$19,Расходка[[#This Row],[Наименование расходного материала]])),MAX($K$1:K67)+1,0)</f>
        <v>0</v>
      </c>
      <c r="L68" s="202">
        <f>IF(ISNUMBER(SEARCH('Карта учёта'!$B$20,Расходка[[#This Row],[Наименование расходного материала]])),MAX($L$1:L67)+1,0)</f>
        <v>0</v>
      </c>
      <c r="M68" s="202">
        <f>IF(ISNUMBER(SEARCH('Карта учёта'!$B$21,Расходка[[#This Row],[Наименование расходного материала]])),MAX($M$1:M67)+1,0)</f>
        <v>0</v>
      </c>
      <c r="N68" s="202">
        <f>IF(ISNUMBER(SEARCH('Карта учёта'!$B$22,Расходка[[#This Row],[Наименование расходного материала]])),MAX($N$1:N67)+1,0)</f>
        <v>0</v>
      </c>
      <c r="O68" s="202">
        <f>IF(ISNUMBER(SEARCH('Карта учёта'!$B$23,Расходка[[#This Row],[Наименование расходного материала]])),MAX($O$1:O67)+1,0)</f>
        <v>0</v>
      </c>
      <c r="P68" s="202">
        <f>IF(ISNUMBER(SEARCH('Карта учёта'!$B$24,Расходка[[#This Row],[Наименование расходного материала]])),MAX($P$1:P67)+1,0)</f>
        <v>0</v>
      </c>
      <c r="Q68" s="202">
        <f>IF(ISNUMBER(SEARCH('Карта учёта'!$B$25,Расходка[[#This Row],[Наименование расходного материала]])),MAX($Q$1:Q67)+1,0)</f>
        <v>0</v>
      </c>
      <c r="R68" s="203" t="str">
        <f>IFERROR(INDEX(Расходка[Наименование расходного материала],MATCH(Расходка[[#This Row],[№]],Поиск_расходки[Индекс1],0)),"")</f>
        <v/>
      </c>
      <c r="S68" s="203" t="str">
        <f>IFERROR(INDEX(Расходка[Наименование расходного материала],MATCH(Расходка[[#This Row],[№]],Поиск_расходки[Индекс2],0)),"")</f>
        <v/>
      </c>
      <c r="T68" s="203" t="str">
        <f>IFERROR(INDEX(Расходка[Наименование расходного материала],MATCH(Расходка[[#This Row],[№]],Поиск_расходки[Индекс3],0)),"")</f>
        <v/>
      </c>
      <c r="U68" s="203" t="str">
        <f>IFERROR(INDEX(Расходка[Наименование расходного материала],MATCH(Расходка[[#This Row],[№]],Поиск_расходки[Индекс4],0)),"")</f>
        <v/>
      </c>
      <c r="V68" s="203" t="str">
        <f>IFERROR(INDEX(Расходка[Наименование расходного материала],MATCH(Расходка[[#This Row],[№]],Поиск_расходки[Индекс5],0)),"")</f>
        <v/>
      </c>
      <c r="W68" s="203" t="str">
        <f>IFERROR(INDEX(Расходка[Наименование расходного материала],MATCH(Расходка[[#This Row],[№]],Поиск_расходки[Индекс6],0)),"")</f>
        <v/>
      </c>
      <c r="X68" s="203" t="str">
        <f>IFERROR(INDEX(Расходка[Наименование расходного материала],MATCH(Расходка[[#This Row],[№]],Поиск_расходки[Индекс7],0)),"")</f>
        <v/>
      </c>
      <c r="Y68" s="203" t="str">
        <f>IFERROR(INDEX(Расходка[Наименование расходного материала],MATCH(Расходка[[#This Row],[№]],Поиск_расходки[Индекс8],0)),"")</f>
        <v/>
      </c>
      <c r="Z68" s="203" t="str">
        <f>IFERROR(INDEX(Расходка[Наименование расходного материала],MATCH(Расходка[[#This Row],[№]],Поиск_расходки[Индекс9],0)),"")</f>
        <v/>
      </c>
      <c r="AA68" s="203" t="str">
        <f>IFERROR(INDEX(Расходка[Наименование расходного материала],MATCH(Расходка[[#This Row],[№]],Поиск_расходки[Индекс10],0)),"")</f>
        <v/>
      </c>
      <c r="AB68" s="203" t="str">
        <f>IFERROR(INDEX(Расходка[Наименование расходного материала],MATCH(Расходка[[#This Row],[№]],Поиск_расходки[Индекс11],0)),"")</f>
        <v/>
      </c>
      <c r="AC68" s="203" t="str">
        <f>IFERROR(INDEX(Расходка[Наименование расходного материала],MATCH(Расходка[[#This Row],[№]],Поиск_расходки[Индекс12],0)),"")</f>
        <v/>
      </c>
      <c r="AD68" s="203" t="str">
        <f>IFERROR(INDEX(Расходка[Наименование расходного материала],MATCH(Расходка[[#This Row],[№]],Поиск_расходки[Индекс13],0)),"")</f>
        <v/>
      </c>
      <c r="AF68" s="4" t="s">
        <v>6</v>
      </c>
      <c r="AG68" s="4" t="s">
        <v>465</v>
      </c>
    </row>
    <row r="69" spans="1:33" x14ac:dyDescent="0.25">
      <c r="E69" s="202">
        <f>IF(ISNUMBER(SEARCH('Карта учёта'!$B$13,Расходка[[#This Row],[Наименование расходного материала]])),MAX($E$1:E68)+1,0)</f>
        <v>0</v>
      </c>
      <c r="F69" s="202">
        <f>IF(ISNUMBER(SEARCH('Карта учёта'!$B$14,Расходка[[#This Row],[Наименование расходного материала]])),MAX($F$1:F68)+1,0)</f>
        <v>0</v>
      </c>
      <c r="G69" s="202">
        <f>IF(ISNUMBER(SEARCH('Карта учёта'!$B$15,Расходка[[#This Row],[Наименование расходного материала]])),MAX($G$1:G68)+1,0)</f>
        <v>0</v>
      </c>
      <c r="H69" s="202">
        <f>IF(ISNUMBER(SEARCH('Карта учёта'!$B$16,Расходка[[#This Row],[Наименование расходного материала]])),MAX($H$1:H68)+1,0)</f>
        <v>0</v>
      </c>
      <c r="I69" s="202">
        <f>IF(ISNUMBER(SEARCH('Карта учёта'!$B$17,Расходка[[#This Row],[Наименование расходного материала]])),MAX($I$1:I68)+1,0)</f>
        <v>0</v>
      </c>
      <c r="J69" s="202">
        <f>IF(ISNUMBER(SEARCH('Карта учёта'!$B$18,Расходка[[#This Row],[Наименование расходного материала]])),MAX($J$1:J68)+1,0)</f>
        <v>0</v>
      </c>
      <c r="K69" s="202">
        <f>IF(ISNUMBER(SEARCH('Карта учёта'!$B$19,Расходка[[#This Row],[Наименование расходного материала]])),MAX($K$1:K68)+1,0)</f>
        <v>0</v>
      </c>
      <c r="L69" s="202">
        <f>IF(ISNUMBER(SEARCH('Карта учёта'!$B$20,Расходка[[#This Row],[Наименование расходного материала]])),MAX($L$1:L68)+1,0)</f>
        <v>0</v>
      </c>
      <c r="M69" s="202">
        <f>IF(ISNUMBER(SEARCH('Карта учёта'!$B$21,Расходка[[#This Row],[Наименование расходного материала]])),MAX($M$1:M68)+1,0)</f>
        <v>0</v>
      </c>
      <c r="N69" s="202">
        <f>IF(ISNUMBER(SEARCH('Карта учёта'!$B$22,Расходка[[#This Row],[Наименование расходного материала]])),MAX($N$1:N68)+1,0)</f>
        <v>0</v>
      </c>
      <c r="O69" s="202">
        <f>IF(ISNUMBER(SEARCH('Карта учёта'!$B$23,Расходка[[#This Row],[Наименование расходного материала]])),MAX($O$1:O68)+1,0)</f>
        <v>0</v>
      </c>
      <c r="P69" s="202">
        <f>IF(ISNUMBER(SEARCH('Карта учёта'!$B$24,Расходка[[#This Row],[Наименование расходного материала]])),MAX($P$1:P68)+1,0)</f>
        <v>0</v>
      </c>
      <c r="Q69" s="202">
        <f>IF(ISNUMBER(SEARCH('Карта учёта'!$B$25,Расходка[[#This Row],[Наименование расходного материала]])),MAX($Q$1:Q68)+1,0)</f>
        <v>0</v>
      </c>
      <c r="R69" s="203" t="str">
        <f>IFERROR(INDEX(Расходка[Наименование расходного материала],MATCH(Расходка[[#This Row],[№]],Поиск_расходки[Индекс1],0)),"")</f>
        <v/>
      </c>
      <c r="S69" s="203" t="str">
        <f>IFERROR(INDEX(Расходка[Наименование расходного материала],MATCH(Расходка[[#This Row],[№]],Поиск_расходки[Индекс2],0)),"")</f>
        <v/>
      </c>
      <c r="T69" s="203" t="str">
        <f>IFERROR(INDEX(Расходка[Наименование расходного материала],MATCH(Расходка[[#This Row],[№]],Поиск_расходки[Индекс3],0)),"")</f>
        <v/>
      </c>
      <c r="U69" s="203" t="str">
        <f>IFERROR(INDEX(Расходка[Наименование расходного материала],MATCH(Расходка[[#This Row],[№]],Поиск_расходки[Индекс4],0)),"")</f>
        <v/>
      </c>
      <c r="V69" s="203" t="str">
        <f>IFERROR(INDEX(Расходка[Наименование расходного материала],MATCH(Расходка[[#This Row],[№]],Поиск_расходки[Индекс5],0)),"")</f>
        <v/>
      </c>
      <c r="W69" s="203" t="str">
        <f>IFERROR(INDEX(Расходка[Наименование расходного материала],MATCH(Расходка[[#This Row],[№]],Поиск_расходки[Индекс6],0)),"")</f>
        <v/>
      </c>
      <c r="X69" s="203" t="str">
        <f>IFERROR(INDEX(Расходка[Наименование расходного материала],MATCH(Расходка[[#This Row],[№]],Поиск_расходки[Индекс7],0)),"")</f>
        <v/>
      </c>
      <c r="Y69" s="203" t="str">
        <f>IFERROR(INDEX(Расходка[Наименование расходного материала],MATCH(Расходка[[#This Row],[№]],Поиск_расходки[Индекс8],0)),"")</f>
        <v/>
      </c>
      <c r="Z69" s="203" t="str">
        <f>IFERROR(INDEX(Расходка[Наименование расходного материала],MATCH(Расходка[[#This Row],[№]],Поиск_расходки[Индекс9],0)),"")</f>
        <v/>
      </c>
      <c r="AA69" s="203" t="str">
        <f>IFERROR(INDEX(Расходка[Наименование расходного материала],MATCH(Расходка[[#This Row],[№]],Поиск_расходки[Индекс10],0)),"")</f>
        <v/>
      </c>
      <c r="AB69" s="203" t="str">
        <f>IFERROR(INDEX(Расходка[Наименование расходного материала],MATCH(Расходка[[#This Row],[№]],Поиск_расходки[Индекс11],0)),"")</f>
        <v/>
      </c>
      <c r="AC69" s="203" t="str">
        <f>IFERROR(INDEX(Расходка[Наименование расходного материала],MATCH(Расходка[[#This Row],[№]],Поиск_расходки[Индекс12],0)),"")</f>
        <v/>
      </c>
      <c r="AD69" s="203" t="str">
        <f>IFERROR(INDEX(Расходка[Наименование расходного материала],MATCH(Расходка[[#This Row],[№]],Поиск_расходки[Индекс13],0)),"")</f>
        <v/>
      </c>
      <c r="AF69" s="4" t="s">
        <v>6</v>
      </c>
      <c r="AG69" s="4" t="s">
        <v>466</v>
      </c>
    </row>
    <row r="70" spans="1:33" x14ac:dyDescent="0.25">
      <c r="AF70" s="4" t="s">
        <v>6</v>
      </c>
      <c r="AG70" s="4" t="s">
        <v>467</v>
      </c>
    </row>
    <row r="71" spans="1:33" x14ac:dyDescent="0.25">
      <c r="AF71" s="4" t="s">
        <v>6</v>
      </c>
      <c r="AG71" s="4" t="s">
        <v>422</v>
      </c>
    </row>
    <row r="72" spans="1:33" x14ac:dyDescent="0.25">
      <c r="AF72" s="4" t="s">
        <v>6</v>
      </c>
      <c r="AG72" s="4" t="s">
        <v>468</v>
      </c>
    </row>
    <row r="73" spans="1:33" x14ac:dyDescent="0.25">
      <c r="AF73" s="4" t="s">
        <v>6</v>
      </c>
      <c r="AG73" s="4" t="s">
        <v>423</v>
      </c>
    </row>
    <row r="74" spans="1:33" x14ac:dyDescent="0.25">
      <c r="AF74" s="4" t="s">
        <v>6</v>
      </c>
      <c r="AG74" s="4" t="s">
        <v>469</v>
      </c>
    </row>
    <row r="75" spans="1:33" x14ac:dyDescent="0.25">
      <c r="AF75" s="4" t="s">
        <v>6</v>
      </c>
      <c r="AG75" s="4" t="s">
        <v>470</v>
      </c>
    </row>
    <row r="76" spans="1:33" x14ac:dyDescent="0.25">
      <c r="AF76" s="4" t="s">
        <v>6</v>
      </c>
      <c r="AG76" s="4" t="s">
        <v>471</v>
      </c>
    </row>
    <row r="77" spans="1:33" x14ac:dyDescent="0.25">
      <c r="AF77" s="4" t="s">
        <v>6</v>
      </c>
      <c r="AG77" s="4" t="s">
        <v>472</v>
      </c>
    </row>
    <row r="78" spans="1:33" x14ac:dyDescent="0.25">
      <c r="AF78" s="4" t="s">
        <v>6</v>
      </c>
      <c r="AG78" s="4" t="s">
        <v>473</v>
      </c>
    </row>
    <row r="79" spans="1:33" x14ac:dyDescent="0.25">
      <c r="AF79" s="4" t="s">
        <v>6</v>
      </c>
      <c r="AG79" s="4" t="s">
        <v>474</v>
      </c>
    </row>
    <row r="80" spans="1:33" x14ac:dyDescent="0.25">
      <c r="AF80" s="4" t="s">
        <v>6</v>
      </c>
      <c r="AG80" s="4" t="s">
        <v>475</v>
      </c>
    </row>
    <row r="81" spans="32:33" x14ac:dyDescent="0.25">
      <c r="AF81" s="4" t="s">
        <v>6</v>
      </c>
      <c r="AG81" s="4" t="s">
        <v>476</v>
      </c>
    </row>
    <row r="82" spans="32:33" x14ac:dyDescent="0.25">
      <c r="AF82" s="4" t="s">
        <v>6</v>
      </c>
      <c r="AG82" s="4" t="s">
        <v>477</v>
      </c>
    </row>
    <row r="83" spans="32:33" x14ac:dyDescent="0.25">
      <c r="AF83" s="4" t="s">
        <v>6</v>
      </c>
      <c r="AG83" s="4" t="s">
        <v>478</v>
      </c>
    </row>
    <row r="84" spans="32:33" x14ac:dyDescent="0.25">
      <c r="AF84" s="4" t="s">
        <v>6</v>
      </c>
      <c r="AG84" s="4" t="s">
        <v>429</v>
      </c>
    </row>
    <row r="85" spans="32:33" x14ac:dyDescent="0.25">
      <c r="AF85" s="4" t="s">
        <v>6</v>
      </c>
      <c r="AG85" s="4" t="s">
        <v>430</v>
      </c>
    </row>
    <row r="86" spans="32:33" x14ac:dyDescent="0.25">
      <c r="AF86" s="4" t="s">
        <v>6</v>
      </c>
      <c r="AG86" s="4" t="s">
        <v>479</v>
      </c>
    </row>
    <row r="87" spans="32:33" x14ac:dyDescent="0.25">
      <c r="AF87" s="4" t="s">
        <v>6</v>
      </c>
      <c r="AG87" s="4" t="s">
        <v>480</v>
      </c>
    </row>
    <row r="88" spans="32:33" x14ac:dyDescent="0.25">
      <c r="AF88" s="4" t="s">
        <v>6</v>
      </c>
      <c r="AG88" s="4" t="s">
        <v>481</v>
      </c>
    </row>
    <row r="89" spans="32:33" x14ac:dyDescent="0.25">
      <c r="AF89" s="4" t="s">
        <v>6</v>
      </c>
      <c r="AG89" s="4" t="s">
        <v>482</v>
      </c>
    </row>
    <row r="90" spans="32:33" x14ac:dyDescent="0.25">
      <c r="AF90" s="4" t="s">
        <v>6</v>
      </c>
      <c r="AG90" s="4" t="s">
        <v>483</v>
      </c>
    </row>
    <row r="91" spans="32:33" x14ac:dyDescent="0.25">
      <c r="AF91" s="4" t="s">
        <v>6</v>
      </c>
      <c r="AG91" s="4" t="s">
        <v>484</v>
      </c>
    </row>
    <row r="92" spans="32:33" x14ac:dyDescent="0.25">
      <c r="AF92" s="4" t="s">
        <v>6</v>
      </c>
      <c r="AG92" s="4" t="s">
        <v>485</v>
      </c>
    </row>
    <row r="93" spans="32:33" x14ac:dyDescent="0.25">
      <c r="AF93" s="4" t="s">
        <v>6</v>
      </c>
      <c r="AG93" s="4" t="s">
        <v>486</v>
      </c>
    </row>
    <row r="94" spans="32:33" x14ac:dyDescent="0.25">
      <c r="AF94" s="4" t="s">
        <v>6</v>
      </c>
      <c r="AG94" s="4" t="s">
        <v>433</v>
      </c>
    </row>
    <row r="95" spans="32:33" x14ac:dyDescent="0.25">
      <c r="AF95" s="4" t="s">
        <v>6</v>
      </c>
      <c r="AG95" s="4" t="s">
        <v>434</v>
      </c>
    </row>
    <row r="96" spans="32:33" x14ac:dyDescent="0.25">
      <c r="AF96" s="4" t="s">
        <v>6</v>
      </c>
      <c r="AG96" s="4" t="s">
        <v>487</v>
      </c>
    </row>
    <row r="97" spans="32:33" x14ac:dyDescent="0.25">
      <c r="AF97" s="4" t="s">
        <v>6</v>
      </c>
      <c r="AG97" s="4" t="s">
        <v>488</v>
      </c>
    </row>
  </sheetData>
  <sheetProtection sheet="1" objects="1" scenarios="1" formatCells="0" formatColumns="0"/>
  <phoneticPr fontId="14" type="noConversion"/>
  <dataValidations count="1">
    <dataValidation type="list" allowBlank="1" showInputMessage="1" showErrorMessage="1" sqref="B2:B66"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512</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508</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5" t="s">
        <v>385</v>
      </c>
    </row>
    <row r="2" spans="1:1" x14ac:dyDescent="0.25">
      <c r="A2" t="s">
        <v>382</v>
      </c>
    </row>
    <row r="3" spans="1:1" x14ac:dyDescent="0.25">
      <c r="A3" t="s">
        <v>386</v>
      </c>
    </row>
    <row r="4" spans="1:1" x14ac:dyDescent="0.25">
      <c r="A4" t="s">
        <v>387</v>
      </c>
    </row>
    <row r="5" spans="1:1" x14ac:dyDescent="0.25">
      <c r="A5" t="s">
        <v>383</v>
      </c>
    </row>
    <row r="6" spans="1:1" x14ac:dyDescent="0.25">
      <c r="A6" t="s">
        <v>384</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2023-06-18T08:16:27Z</cp:lastPrinted>
  <dcterms:created xsi:type="dcterms:W3CDTF">2015-06-05T18:19:34Z</dcterms:created>
  <dcterms:modified xsi:type="dcterms:W3CDTF">2023-06-18T08:19:46Z</dcterms:modified>
</cp:coreProperties>
</file>