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Июнь\"/>
    </mc:Choice>
  </mc:AlternateContent>
  <xr:revisionPtr revIDLastSave="0" documentId="13_ncr:1_{DD756D07-0DD3-4A40-9211-D7C3E79E708F}"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21" i="1" l="1"/>
  <c r="AD19" i="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58" i="1"/>
  <c r="S51" i="1"/>
  <c r="S64" i="1"/>
  <c r="S49" i="1"/>
  <c r="S48" i="1"/>
  <c r="S63" i="1"/>
  <c r="S45" i="1"/>
  <c r="S46" i="1"/>
  <c r="S55" i="1"/>
  <c r="S40" i="1"/>
  <c r="S41" i="1"/>
  <c r="S62" i="1"/>
  <c r="S61" i="1"/>
  <c r="K52" i="1"/>
  <c r="K53" i="1" s="1"/>
  <c r="G51" i="1"/>
  <c r="AD39" i="1"/>
  <c r="AC35" i="1"/>
  <c r="AC23" i="1"/>
  <c r="AB46" i="1"/>
  <c r="N45" i="1"/>
  <c r="AC44" i="1"/>
  <c r="L40" i="1"/>
  <c r="M38" i="1"/>
  <c r="M39" i="1" s="1"/>
  <c r="M40" i="1" s="1"/>
  <c r="S59" i="1" l="1"/>
  <c r="S57" i="1"/>
  <c r="S43" i="1"/>
  <c r="S47" i="1"/>
  <c r="S44" i="1"/>
  <c r="S42" i="1"/>
  <c r="S60" i="1"/>
  <c r="S56" i="1"/>
  <c r="S39" i="1"/>
  <c r="S50" i="1"/>
  <c r="S53" i="1"/>
  <c r="S52" i="1"/>
  <c r="S54" i="1"/>
  <c r="S65"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T10" i="1" l="1"/>
  <c r="G65" i="1"/>
  <c r="T30" i="1" s="1"/>
  <c r="T62" i="1"/>
  <c r="T20" i="1"/>
  <c r="T19" i="1"/>
  <c r="T25" i="1"/>
  <c r="T4" i="1"/>
  <c r="T18" i="1"/>
  <c r="T6" i="1"/>
  <c r="T7" i="1"/>
  <c r="T52" i="1"/>
  <c r="T59" i="1"/>
  <c r="T48" i="1"/>
  <c r="T47" i="1"/>
  <c r="T42" i="1"/>
  <c r="T46" i="1"/>
  <c r="T21" i="1"/>
  <c r="T3" i="1"/>
  <c r="T51" i="1"/>
  <c r="T53" i="1"/>
  <c r="T5" i="1"/>
  <c r="T44" i="1"/>
  <c r="T60" i="1"/>
  <c r="T38" i="1"/>
  <c r="T41" i="1"/>
  <c r="T8" i="1"/>
  <c r="T14" i="1"/>
  <c r="T40" i="1"/>
  <c r="T54" i="1"/>
  <c r="T15" i="1"/>
  <c r="T37" i="1"/>
  <c r="T31" i="1"/>
  <c r="T39" i="1"/>
  <c r="T17" i="1"/>
  <c r="T16" i="1"/>
  <c r="T58" i="1"/>
  <c r="T36" i="1"/>
  <c r="T28" i="1"/>
  <c r="T12" i="1"/>
  <c r="T57" i="1"/>
  <c r="T50" i="1"/>
  <c r="T61" i="1"/>
  <c r="T34" i="1"/>
  <c r="T23" i="1"/>
  <c r="T43" i="1"/>
  <c r="T45" i="1"/>
  <c r="T9" i="1"/>
  <c r="T35" i="1"/>
  <c r="T56" i="1"/>
  <c r="T11" i="1"/>
  <c r="T24" i="1"/>
  <c r="T49" i="1"/>
  <c r="T55" i="1"/>
  <c r="T22" i="1"/>
  <c r="T29" i="1"/>
  <c r="T64" i="1"/>
  <c r="T65" i="1"/>
  <c r="T66" i="1"/>
  <c r="M56" i="1"/>
  <c r="M57" i="1" s="1"/>
  <c r="L54" i="1"/>
  <c r="T26" i="1" l="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<sst xmlns="http://schemas.openxmlformats.org/spreadsheetml/2006/main" count="862" uniqueCount="526">
  <si>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</si>
  <si>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</si>
  <si>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</si>
  <si>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</si>
  <si>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</si>
  <si>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</si>
  <si>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</si>
  <si>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</si>
  <si>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</si>
  <si>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</si>
  <si>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</si>
  <si>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</si>
  <si>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</si>
  <si>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</si>
  <si>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</si>
  <si>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</si>
  <si>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</si>
  <si>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</si>
  <si>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</si>
  <si>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</si>
  <si>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</si>
  <si>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</si>
  <si>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</si>
  <si>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</si>
  <si>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</si>
  <si>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</si>
  <si>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</si>
  <si>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</si>
  <si>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</si>
  <si>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</si>
  <si>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</si>
  <si>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</si>
  <si>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</si>
  <si>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</si>
  <si>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</si>
  <si>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</si>
  <si>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</si>
  <si>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</si>
  <si>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</si>
  <si>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</si>
  <si>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</si>
  <si>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</si>
  <si>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</si>
  <si>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</si>
  <si>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</si>
  <si>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</si>
  <si>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</si>
  <si>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</si>
  <si>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</si>
  <si>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</si>
  <si>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</si>
  <si>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</si>
  <si>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</si>
  <si>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</si>
  <si>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</si>
  <si>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</si>
  <si>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</si>
  <si>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</si>
  <si>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</si>
  <si>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</si>
  <si>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</si>
  <si>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</si>
  <si>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</si>
  <si>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</si>
  <si>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</si>
  <si>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</si>
  <si>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</si>
  <si>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</si>
  <si>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</si>
  <si>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</si>
  <si>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</si>
  <si>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</si>
  <si>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</si>
  <si>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</si>
  <si>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</si>
  <si>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</si>
  <si>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</si>
  <si>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</si>
  <si>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</si>
  <si>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</si>
  <si>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</si>
  <si>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</si>
  <si>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</si>
  <si>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</si>
  <si>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</si>
  <si>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</si>
  <si>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</si>
  <si>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</si>
  <si>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</si>
  <si>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</si>
  <si>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</si>
  <si>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</si>
  <si>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</si>
  <si>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</si>
  <si>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</si>
  <si>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</si>
  <si>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</si>
  <si>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</si>
  <si>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</si>
  <si>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</si>
  <si>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</si>
  <si>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</si>
  <si>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</si>
  <si>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</si>
  <si>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</si>
  <si>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</si>
  <si>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</si>
  <si>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</si>
  <si>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</si>
  <si>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</si>
  <si>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</si>
  <si>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</si>
  <si>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</si>
  <si>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</si>
  <si>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</si>
  <si>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</si>
  <si>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</si>
  <si>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</si>
  <si>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</si>
  <si>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</si>
  <si>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</si>
  <si>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</si>
  <si>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</si>
  <si>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</si>
  <si>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</si>
  <si>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</si>
  <si>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</si>
  <si>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</si>
  <si>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</si>
  <si>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</si>
  <si>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</si>
  <si>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</si>
  <si>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</si>
  <si>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</si>
  <si>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</si>
  <si>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</si>
  <si>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</si>
  <si>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</si>
  <si>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</si>
  <si>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</si>
  <si>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</si>
  <si>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</si>
  <si>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</si>
  <si>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</si>
  <si>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</si>
  <si>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</si>
  <si>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</si>
  <si>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</si>
  <si>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</si>
  <si>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</si>
  <si>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</si>
  <si>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</si>
  <si>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</si>
  <si>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</si>
  <si>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</si>
  <si>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</si>
  <si>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</si>
  <si>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</si>
  <si>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</si>
  <si>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</si>
  <si>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</si>
  <si>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</si>
  <si>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</si>
  <si>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</si>
  <si>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</si>
  <si>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</si>
  <si>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</si>
  <si>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</si>
  <si>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</si>
  <si>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</si>
  <si>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</si>
  <si>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</si>
  <si>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</si>
  <si>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</si>
  <si>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</si>
  <si>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</si>
  <si>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</si>
  <si>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</si>
  <si>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</si>
  <si>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</si>
  <si>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</si>
  <si>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</si>
  <si>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</si>
  <si>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</si>
  <si>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</si>
  <si>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</si>
  <si>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</si>
  <si>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</si>
  <si>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</si>
  <si>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</si>
  <si>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</si>
  <si>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</si>
  <si>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</si>
  <si>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</si>
  <si>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</si>
  <si>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</si>
  <si>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</si>
  <si>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</si>
  <si>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</si>
  <si>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</si>
  <si>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</si>
  <si>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</si>
  <si>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</si>
  <si>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</si>
  <si>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</si>
  <si>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</si>
  <si>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</si>
  <si>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</si>
  <si>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</si>
  <si>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</si>
  <si>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</si>
  <si>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</si>
  <si>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</si>
  <si>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</si>
  <si>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</si>
  <si>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</si>
  <si>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</si>
  <si>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</si>
  <si>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</si>
  <si>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</si>
  <si>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</si>
  <si>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</si>
  <si>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</si>
  <si>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</si>
  <si>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</si>
  <si>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</si>
  <si>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</si>
  <si>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</si>
  <si>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</si>
  <si>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</si>
  <si>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</si>
  <si>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</si>
  <si>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</si>
  <si>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</si>
  <si>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</si>
  <si>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</si>
  <si>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</si>
  <si>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</si>
  <si>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</si>
  <si>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</si>
  <si>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</si>
  <si>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</si>
  <si>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</si>
  <si>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</si>
  <si>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</si>
  <si>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</si>
  <si>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</si>
  <si>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</si>
  <si>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</si>
  <si>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</si>
  <si>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</si>
  <si>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</si>
  <si>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</si>
  <si>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</si>
  <si>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</si>
  <si>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</si>
  <si>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</si>
  <si>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</si>
  <si>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</si>
  <si>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</si>
  <si>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</si>
  <si>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</si>
  <si>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</si>
  <si>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</si>
  <si>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</si>
  <si>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</si>
  <si>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</si>
  <si>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</si>
  <si>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</si>
  <si>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</si>
  <si>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</si>
  <si>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</si>
  <si>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</si>
  <si>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</si>
  <si>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</si>
  <si>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</si>
  <si>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</si>
  <si>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</si>
  <si>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</si>
  <si>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</si>
  <si>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</si>
  <si>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</si>
  <si>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</si>
  <si>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</si>
  <si>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</si>
  <si>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</si>
  <si>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</si>
  <si>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</si>
  <si>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</si>
  <si>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</si>
  <si>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</si>
  <si>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</si>
  <si>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</si>
  <si>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</si>
  <si>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</si>
  <si>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</si>
  <si>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</si>
  <si>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</si>
  <si>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</si>
  <si>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</si>
  <si>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</si>
  <si>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</si>
  <si>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</si>
  <si>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</si>
  <si>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</si>
  <si>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</si>
  <si>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</si>
  <si>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</si>
  <si>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</si>
  <si>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</si>
  <si>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</si>
  <si>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</si>
  <si>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</si>
  <si>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</si>
  <si>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</si>
  <si>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</si>
  <si>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</si>
  <si>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</si>
  <si>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</si>
  <si>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</si>
  <si>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</si>
  <si>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</si>
  <si>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</si>
  <si>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</si>
  <si>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</si>
  <si>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</si>
  <si>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</si>
  <si>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</si>
  <si>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</si>
  <si>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</si>
  <si>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</si>
  <si>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</si>
  <si>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</si>
  <si>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</si>
  <si>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</si>
  <si>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</si>
  <si>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</si>
  <si>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</si>
  <si>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</si>
  <si>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</si>
  <si>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</si>
  <si>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</si>
  <si>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</si>
  <si>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</si>
  <si>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</si>
  <si>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</si>
  <si>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</si>
  <si>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</si>
  <si>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</si>
  <si>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</si>
  <si>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</si>
  <si>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</si>
  <si>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</si>
  <si>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</si>
  <si>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</si>
  <si>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</si>
  <si>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</si>
  <si>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</si>
  <si>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</si>
  <si>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</si>
  <si>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</si>
  <si>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</si>
  <si>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</si>
  <si>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</si>
  <si>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</si>
  <si>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</si>
  <si>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</si>
  <si>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</si>
  <si>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</si>
  <si>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</si>
  <si>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</si>
  <si>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</si>
  <si>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</si>
  <si>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</si>
  <si>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</si>
  <si>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</si>
  <si>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</si>
  <si>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</si>
  <si>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</si>
  <si>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</si>
  <si>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</si>
  <si>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</si>
  <si>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</si>
  <si>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</si>
  <si>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</si>
  <si>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</si>
  <si>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</si>
  <si>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</si>
  <si>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</si>
  <si>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</si>
  <si>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</si>
  <si>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</si>
  <si>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</si>
  <si>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</si>
  <si>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</si>
  <si>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</si>
  <si>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</si>
  <si>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</si>
  <si>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</si>
  <si>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</si>
  <si>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</si>
  <si>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</si>
  <si>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</si>
  <si>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</si>
  <si>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</si>
  <si>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r>
      <rPr>
        <sz val="11"/>
        <color theme="1"/>
        <rFont val="Calibri"/>
        <family val="2"/>
        <charset val="204"/>
        <scheme val="minor"/>
      </rPr>
      <t>Контроль места пункции, повязка  на руке до 6 ч.</t>
    </r>
    <r>
      <rPr>
        <u/>
        <sz val="11"/>
        <color theme="1"/>
        <rFont val="Calibri"/>
        <family val="2"/>
        <charset val="204"/>
        <scheme val="minor"/>
      </rPr>
      <t xml:space="preserve"> </t>
    </r>
  </si>
  <si>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</si>
  <si>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</si>
  <si>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</si>
  <si>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</si>
  <si>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</si>
  <si>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</si>
  <si>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</si>
  <si>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</si>
  <si>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</si>
  <si>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</si>
  <si>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</si>
  <si>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</si>
  <si>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</si>
  <si>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</si>
  <si>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</si>
  <si>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</si>
  <si>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</si>
  <si>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</si>
  <si>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</si>
  <si>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</si>
  <si>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</si>
  <si>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</si>
  <si>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</si>
  <si>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</si>
  <si>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</si>
  <si>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</si>
  <si>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</si>
  <si>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</si>
  <si>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</si>
  <si>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</si>
  <si>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</si>
  <si>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</si>
  <si>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</si>
  <si>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</si>
  <si>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</si>
  <si>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</si>
  <si>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</si>
  <si>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</si>
  <si>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</si>
  <si>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</si>
  <si>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</si>
  <si>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</si>
  <si>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</si>
  <si>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</si>
  <si>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</si>
  <si>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</si>
  <si>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</si>
  <si>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</si>
  <si>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</si>
  <si>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</si>
  <si>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</si>
  <si>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</si>
  <si>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</si>
  <si>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</si>
  <si>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</si>
  <si>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</si>
  <si>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</si>
  <si>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</si>
  <si>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</si>
  <si>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</si>
  <si>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</si>
  <si>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</si>
  <si>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</si>
  <si>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</si>
  <si>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</si>
  <si>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</si>
  <si>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</si>
  <si>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</si>
  <si>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</si>
  <si>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</si>
  <si>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</si>
  <si>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</si>
  <si>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</si>
  <si>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</si>
  <si>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</si>
  <si>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</si>
  <si>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</si>
  <si>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</si>
  <si>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</si>
  <si>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</si>
  <si>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</si>
  <si>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</si>
  <si>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</si>
  <si>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</si>
  <si>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</si>
  <si>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</si>
  <si>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</si>
  <si>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</si>
  <si>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</si>
  <si>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</si>
  <si>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</si>
  <si>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</si>
  <si>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</si>
  <si>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</si>
  <si>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</si>
  <si>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</si>
  <si>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</si>
  <si>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</si>
  <si>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</si>
  <si>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</si>
  <si>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</si>
  <si>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</si>
  <si>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</si>
  <si>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</si>
  <si>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</si>
  <si>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</si>
  <si>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</si>
  <si>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Оставлен</t>
  </si>
  <si>
    <t>лучевой</t>
  </si>
  <si>
    <t>Соболева Ю.А.</t>
  </si>
  <si>
    <t>"МИМ". Тюмень</t>
  </si>
  <si>
    <t>Совместно с д/кардиологом: с учетом клинических данных, ЭКГ и КАГ рекомендована ЧТКА ПНА.</t>
  </si>
  <si>
    <t>11:48</t>
  </si>
  <si>
    <t>Копылова Е.Э.</t>
  </si>
  <si>
    <t xml:space="preserve">Cтеноз устья 30%. На фоне механического воздействия катетером стеноз 50% </t>
  </si>
  <si>
    <t xml:space="preserve">пролонгированный стеноз проксимального сегмента от устья с макс степенью стенозирования 60%, субокклюзирующий стеноз среднего сегмента. Стеноз устья ДВ 70%.  Антеградный кровоток TIMI III </t>
  </si>
  <si>
    <t xml:space="preserve">стеноз проксимального сегмента  90%. Антеградный кровоток TIMI III </t>
  </si>
  <si>
    <t>стеноз устья 40%, стеноз проксимального сегмента 60%.  Антеградный кровоток TIMI III</t>
  </si>
  <si>
    <t>200 ml</t>
  </si>
  <si>
    <t xml:space="preserve">Устье ЛКА катетеризировано проводниковым катетером Launcher EBU 4,0 6Fr. Коронарный проводник Fielder заведен в дистальный сегмент ПНА. Предилатация субокклюзирующего стеноза  выполнена предилатация БК Колибри 2,5-15 мм, давлением 12 атм. В зону среднего сегмента позиционирован и имплантирован DES Resolute Integtity 3.0-22 мм, давлением 12 атм. На контрольных съемках стент раскрыт удовлетворительно, признаков диссекций, тромбоза, экстравазации не выявлено. Антеградный кровоток по ПНА  TIMI III, устье ДВ нескомпрометировано, кровоток TIMI III. Ангиографический результат удовлетворительный. Пациентка в стабильном состоянии транспортируется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</si>
</sst>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Alignment="1">
      <alignment horizontal="justify" vertical="top" wrapText="1"/>
    </xf>
    <xf numFmtId="0" fontId="0" fillId="0" borderId="13" xfId="0" applyBorder="1" applyAlignment="1">
      <alignment horizontal="justify" vertical="top" wrapText="1"/>
    </xf>
    <xf numFmtId="0" fontId="0" fillId="0" borderId="12" xfId="0"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106678</xdr:colOff>
      <xdr:row>40</xdr:row>
      <xdr:rowOff>28575</xdr:rowOff>
    </xdr:from>
    <xdr:to>
      <xdr:col>1</xdr:col>
      <xdr:colOff>916305</xdr:colOff>
      <xdr:row>49</xdr:row>
      <xdr:rowOff>12622</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678" y="7734300"/>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zoomScaleNormal="100" zoomScaleSheetLayoutView="100" zoomScalePageLayoutView="90" workbookViewId="0">
      <selection activeCell="L29" sqref="L29"/>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45102</v>
      </c>
      <c r="C8" s="54"/>
      <c r="D8" s="16" t="s">
        <v>186</v>
      </c>
      <c r="E8" s="29"/>
      <c r="F8" s="29"/>
      <c r="G8" s="17"/>
      <c r="H8" s="18"/>
    </row>
    <row r="9" spans="1:8" ht="15.6" customHeight="1" x14ac:dyDescent="0.25">
      <c r="A9" s="21" t="s">
        <v>193</v>
      </c>
      <c r="B9" s="22">
        <v>0.64583333333333337</v>
      </c>
      <c r="C9" s="54"/>
      <c r="D9" s="95" t="s">
        <v>172</v>
      </c>
      <c r="E9" s="93"/>
      <c r="F9" s="93"/>
      <c r="G9" s="23" t="s">
        <v>163</v>
      </c>
      <c r="H9" s="25"/>
    </row>
    <row r="10" spans="1:8" ht="15.6" customHeight="1" thickBot="1" x14ac:dyDescent="0.3">
      <c r="A10" s="83" t="s">
        <v>194</v>
      </c>
      <c r="B10" s="84">
        <v>0.65277777777777779</v>
      </c>
      <c r="C10" s="55"/>
      <c r="D10" s="96" t="s">
        <v>173</v>
      </c>
      <c r="E10" s="94"/>
      <c r="F10" s="94"/>
      <c r="G10" s="24" t="s">
        <v>168</v>
      </c>
      <c r="H10" s="26"/>
    </row>
    <row r="11" spans="1:8" ht="18" thickTop="1" thickBot="1" x14ac:dyDescent="0.3">
      <c r="A11" s="89" t="s">
        <v>192</v>
      </c>
      <c r="B11" s="90" t="s">
        <v>519</v>
      </c>
      <c r="C11" s="8"/>
      <c r="D11" s="96" t="s">
        <v>170</v>
      </c>
      <c r="E11" s="94"/>
      <c r="F11" s="94"/>
      <c r="G11" s="24" t="s">
        <v>254</v>
      </c>
      <c r="H11" s="26"/>
    </row>
    <row r="12" spans="1:8" ht="16.5" thickTop="1" x14ac:dyDescent="0.25">
      <c r="A12" s="81" t="s">
        <v>8</v>
      </c>
      <c r="B12" s="82">
        <v>19576</v>
      </c>
      <c r="C12" s="12"/>
      <c r="D12" s="96" t="s">
        <v>303</v>
      </c>
      <c r="E12" s="94"/>
      <c r="F12" s="94"/>
      <c r="G12" s="24" t="s">
        <v>177</v>
      </c>
      <c r="H12" s="26"/>
    </row>
    <row r="13" spans="1:8" ht="15.75" x14ac:dyDescent="0.25">
      <c r="A13" s="15" t="s">
        <v>10</v>
      </c>
      <c r="B13" s="30">
        <f>DATEDIF(B12,B8,"y")</f>
        <v>69</v>
      </c>
      <c r="C13" s="12"/>
      <c r="D13" s="96"/>
      <c r="E13" s="94"/>
      <c r="F13" s="94"/>
      <c r="G13" s="24"/>
      <c r="H13" s="26"/>
    </row>
    <row r="14" spans="1:8" ht="15.75" x14ac:dyDescent="0.25">
      <c r="A14" s="15" t="s">
        <v>12</v>
      </c>
      <c r="B14" s="19">
        <v>16680</v>
      </c>
      <c r="C14" s="12"/>
      <c r="D14" s="36"/>
      <c r="E14" s="36"/>
      <c r="F14" s="36"/>
      <c r="G14" s="37"/>
      <c r="H14" s="56"/>
    </row>
    <row r="15" spans="1:8" ht="15.75" x14ac:dyDescent="0.25">
      <c r="A15" s="15" t="s">
        <v>133</v>
      </c>
      <c r="B15" s="19">
        <v>35</v>
      </c>
      <c r="D15" s="36"/>
      <c r="E15" s="36"/>
      <c r="F15" s="36"/>
      <c r="G15" s="169" t="s">
        <v>404</v>
      </c>
      <c r="H15" s="173" t="s">
        <v>518</v>
      </c>
    </row>
    <row r="16" spans="1:8" ht="15.6" customHeight="1" x14ac:dyDescent="0.25">
      <c r="A16" s="15" t="s">
        <v>106</v>
      </c>
      <c r="B16" s="19" t="s">
        <v>312</v>
      </c>
      <c r="D16" s="36"/>
      <c r="E16" s="36"/>
      <c r="F16" s="36"/>
      <c r="G16" s="170" t="s">
        <v>408</v>
      </c>
      <c r="H16" s="168">
        <v>4900</v>
      </c>
    </row>
    <row r="17" spans="1:8" ht="14.45" customHeight="1" x14ac:dyDescent="0.25">
      <c r="A17" s="40"/>
      <c r="B17" s="31"/>
      <c r="C17" s="31"/>
      <c r="D17" s="88"/>
      <c r="E17" s="88"/>
      <c r="F17" s="88"/>
      <c r="G17" s="171" t="s">
        <v>393</v>
      </c>
      <c r="H17" s="172">
        <f>H16*0.0019</f>
        <v>9.31</v>
      </c>
    </row>
    <row r="18" spans="1:8" ht="14.45" customHeight="1" x14ac:dyDescent="0.25">
      <c r="A18" s="57" t="s">
        <v>188</v>
      </c>
      <c r="B18" s="87" t="s">
        <v>406</v>
      </c>
      <c r="D18" s="28" t="s">
        <v>210</v>
      </c>
      <c r="E18" s="28"/>
      <c r="F18" s="28"/>
      <c r="G18" s="85" t="s">
        <v>189</v>
      </c>
      <c r="H18" s="86" t="s">
        <v>514</v>
      </c>
    </row>
    <row r="19" spans="1:8" ht="14.45" customHeight="1" x14ac:dyDescent="0.25">
      <c r="A19" s="40"/>
      <c r="B19" s="31"/>
      <c r="C19" s="31"/>
      <c r="D19" s="34"/>
      <c r="E19" s="34"/>
      <c r="F19" s="34"/>
      <c r="G19" s="31"/>
      <c r="H19" s="41"/>
    </row>
    <row r="20" spans="1:8" ht="14.45" customHeight="1" x14ac:dyDescent="0.25">
      <c r="A20" s="57" t="s">
        <v>212</v>
      </c>
      <c r="B20" s="214" t="s">
        <v>520</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521</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522</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523</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20"/>
      <c r="G37" s="120"/>
      <c r="H37" s="124"/>
    </row>
    <row r="38" spans="1:8" ht="14.45" customHeight="1" x14ac:dyDescent="0.25">
      <c r="A38" s="38"/>
      <c r="C38" s="125"/>
      <c r="D38" s="208"/>
      <c r="E38" s="209"/>
      <c r="F38" s="209"/>
      <c r="G38" s="209"/>
      <c r="H38" s="210"/>
    </row>
    <row r="39" spans="1:8" ht="14.45" customHeight="1" x14ac:dyDescent="0.25">
      <c r="A39" s="35"/>
      <c r="B39" s="120"/>
      <c r="C39" s="125"/>
      <c r="D39" s="209"/>
      <c r="E39" s="209"/>
      <c r="F39" s="209"/>
      <c r="G39" s="209"/>
      <c r="H39" s="210"/>
    </row>
    <row r="40" spans="1:8" ht="14.45" customHeight="1" x14ac:dyDescent="0.25">
      <c r="A40" s="35"/>
      <c r="B40" s="120"/>
      <c r="C40" s="125"/>
      <c r="D40" s="209"/>
      <c r="E40" s="209"/>
      <c r="F40" s="209"/>
      <c r="G40" s="209"/>
      <c r="H40" s="210"/>
    </row>
    <row r="41" spans="1:8" ht="14.45" customHeight="1" x14ac:dyDescent="0.25">
      <c r="A41" s="35"/>
      <c r="B41" s="120"/>
      <c r="C41" s="125"/>
      <c r="D41" s="209"/>
      <c r="E41" s="209"/>
      <c r="F41" s="209"/>
      <c r="G41" s="209"/>
      <c r="H41" s="210"/>
    </row>
    <row r="42" spans="1:8" ht="14.45" customHeight="1" x14ac:dyDescent="0.25">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20"/>
      <c r="C43" s="127"/>
      <c r="D43" s="204" t="s">
        <v>517</v>
      </c>
      <c r="E43" s="205"/>
      <c r="F43" s="205"/>
      <c r="G43" s="205"/>
      <c r="H43" s="206"/>
    </row>
    <row r="44" spans="1:8" ht="14.45" customHeight="1" x14ac:dyDescent="0.25">
      <c r="A44" s="35"/>
      <c r="B44" s="120"/>
      <c r="C44" s="127"/>
      <c r="D44" s="205"/>
      <c r="E44" s="205"/>
      <c r="F44" s="205"/>
      <c r="G44" s="205"/>
      <c r="H44" s="206"/>
    </row>
    <row r="45" spans="1:8" ht="14.45" customHeight="1" x14ac:dyDescent="0.25">
      <c r="A45" s="35"/>
      <c r="B45" s="120"/>
      <c r="C45" s="127"/>
      <c r="D45" s="205"/>
      <c r="E45" s="205"/>
      <c r="F45" s="205"/>
      <c r="G45" s="205"/>
      <c r="H45" s="206"/>
    </row>
    <row r="46" spans="1:8" x14ac:dyDescent="0.25">
      <c r="A46" s="35"/>
      <c r="B46" s="120"/>
      <c r="C46" s="127"/>
      <c r="D46" s="205"/>
      <c r="E46" s="205"/>
      <c r="F46" s="205"/>
      <c r="G46" s="205"/>
      <c r="H46" s="206"/>
    </row>
    <row r="47" spans="1:8" x14ac:dyDescent="0.25">
      <c r="A47" s="38"/>
      <c r="C47" s="127"/>
      <c r="D47" s="205"/>
      <c r="E47" s="205"/>
      <c r="F47" s="205"/>
      <c r="G47" s="205"/>
      <c r="H47" s="206"/>
    </row>
    <row r="48" spans="1:8" x14ac:dyDescent="0.25">
      <c r="A48" s="38"/>
      <c r="C48" s="127"/>
      <c r="D48" s="205"/>
      <c r="E48" s="205"/>
      <c r="F48" s="205"/>
      <c r="G48" s="205"/>
      <c r="H48" s="206"/>
    </row>
    <row r="49" spans="1:13" x14ac:dyDescent="0.25">
      <c r="A49" s="40"/>
      <c r="B49" s="31"/>
      <c r="C49" s="128"/>
      <c r="D49" s="205"/>
      <c r="E49" s="205"/>
      <c r="F49" s="205"/>
      <c r="G49" s="205"/>
      <c r="H49" s="206"/>
    </row>
    <row r="50" spans="1:13" x14ac:dyDescent="0.25">
      <c r="A50" s="38"/>
      <c r="D50" s="205"/>
      <c r="E50" s="205"/>
      <c r="F50" s="205"/>
      <c r="G50" s="205"/>
      <c r="H50" s="206"/>
      <c r="M50" t="s">
        <v>211</v>
      </c>
    </row>
    <row r="51" spans="1:13" x14ac:dyDescent="0.25">
      <c r="A51" s="62" t="s">
        <v>199</v>
      </c>
      <c r="B51" s="63" t="s">
        <v>391</v>
      </c>
      <c r="G51" s="74" t="str">
        <f>$G$9</f>
        <v>Щербаков А.С.</v>
      </c>
      <c r="H51" s="64"/>
    </row>
    <row r="52" spans="1:13" x14ac:dyDescent="0.25">
      <c r="A52" s="38"/>
      <c r="H52" s="39"/>
    </row>
    <row r="53" spans="1:13" x14ac:dyDescent="0.25">
      <c r="A53" s="65" t="s">
        <v>206</v>
      </c>
      <c r="B53" s="66" t="s">
        <v>513</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topLeftCell="A16" zoomScaleNormal="100" zoomScaleSheetLayoutView="100" zoomScalePageLayoutView="90" workbookViewId="0">
      <selection activeCell="K29" sqref="K29"/>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4">
        <v>1</v>
      </c>
      <c r="G8" s="119" t="s">
        <v>309</v>
      </c>
      <c r="H8" s="162"/>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21167</v>
      </c>
      <c r="C9" s="234"/>
      <c r="D9" s="234"/>
      <c r="E9" s="234"/>
      <c r="F9" s="194"/>
      <c r="G9" s="119"/>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47</v>
      </c>
      <c r="B10" s="193"/>
      <c r="C10" s="238"/>
      <c r="D10" s="238"/>
      <c r="E10" s="238"/>
      <c r="F10" s="198"/>
      <c r="G10" s="119"/>
      <c r="H10" s="39"/>
    </row>
    <row r="11" spans="1:8" x14ac:dyDescent="0.25">
      <c r="A11" s="196"/>
      <c r="B11" s="201"/>
      <c r="C11" s="197">
        <f>SUM(F8:F10)</f>
        <v>1</v>
      </c>
      <c r="H11" s="39"/>
    </row>
    <row r="12" spans="1:8" ht="18.75" x14ac:dyDescent="0.25">
      <c r="A12" s="75" t="s">
        <v>191</v>
      </c>
      <c r="B12" s="20">
        <f>КАГ!B8</f>
        <v>45102</v>
      </c>
      <c r="C12" s="12"/>
      <c r="D12" s="16" t="s">
        <v>186</v>
      </c>
      <c r="E12" s="29"/>
      <c r="F12" s="29"/>
      <c r="G12" s="17"/>
      <c r="H12" s="18"/>
    </row>
    <row r="13" spans="1:8" ht="15.75" x14ac:dyDescent="0.25">
      <c r="A13" s="76" t="s">
        <v>193</v>
      </c>
      <c r="B13" s="22">
        <v>0.65277777777777779</v>
      </c>
      <c r="C13" s="12"/>
      <c r="D13" s="95" t="s">
        <v>172</v>
      </c>
      <c r="E13" s="93"/>
      <c r="F13" s="93"/>
      <c r="G13" s="79" t="str">
        <f>КАГ!G9</f>
        <v>Щербаков А.С.</v>
      </c>
      <c r="H13" s="91" t="str">
        <f>IF(ISBLANK(КАГ!H9),"",КАГ!H9)</f>
        <v/>
      </c>
    </row>
    <row r="14" spans="1:8" ht="15.75" x14ac:dyDescent="0.25">
      <c r="A14" s="76" t="s">
        <v>194</v>
      </c>
      <c r="B14" s="22">
        <v>0.68055555555555547</v>
      </c>
      <c r="C14" s="12"/>
      <c r="D14" s="96" t="s">
        <v>173</v>
      </c>
      <c r="E14" s="94"/>
      <c r="F14" s="94"/>
      <c r="G14" s="80" t="str">
        <f>КАГ!G10</f>
        <v>Тарасова Н.В.</v>
      </c>
      <c r="H14" s="92" t="str">
        <f>IF(ISBLANK(КАГ!H10),"",КАГ!H10)</f>
        <v/>
      </c>
    </row>
    <row r="15" spans="1:8" ht="16.5" thickBot="1" x14ac:dyDescent="0.3">
      <c r="A15" s="167" t="s">
        <v>392</v>
      </c>
      <c r="B15" s="192">
        <f>IF(B14&lt;B13,B14+1,B14)-B13</f>
        <v>2.7777777777777679E-2</v>
      </c>
      <c r="D15" s="96" t="s">
        <v>170</v>
      </c>
      <c r="E15" s="94"/>
      <c r="F15" s="94"/>
      <c r="G15" s="80" t="str">
        <f>КАГ!G11</f>
        <v>Молотков А.В.</v>
      </c>
      <c r="H15" s="92" t="str">
        <f>IF(ISBLANK(КАГ!H11),"",КАГ!H11)</f>
        <v/>
      </c>
    </row>
    <row r="16" spans="1:8" ht="18" thickTop="1" thickBot="1" x14ac:dyDescent="0.3">
      <c r="A16" s="89" t="s">
        <v>192</v>
      </c>
      <c r="B16" s="156" t="str">
        <f>КАГ!B11</f>
        <v>Копылова Е.Э.</v>
      </c>
      <c r="D16" s="96" t="s">
        <v>303</v>
      </c>
      <c r="E16" s="94"/>
      <c r="F16" s="94"/>
      <c r="G16" s="80" t="str">
        <f>КАГ!G12</f>
        <v>Мишина Е.А</v>
      </c>
      <c r="H16" s="92" t="str">
        <f>IF(ISBLANK(КАГ!H12),"",КАГ!H12)</f>
        <v/>
      </c>
    </row>
    <row r="17" spans="1:8" ht="16.5" thickTop="1" x14ac:dyDescent="0.25">
      <c r="A17" s="15" t="s">
        <v>8</v>
      </c>
      <c r="B17" s="67">
        <f>КАГ!B12</f>
        <v>19576</v>
      </c>
      <c r="D17" s="96" t="s">
        <v>184</v>
      </c>
      <c r="E17" s="94"/>
      <c r="F17" s="94"/>
      <c r="G17" s="80" t="str">
        <f>IF(ISBLANK(КАГ!G13),"",КАГ!G13)</f>
        <v/>
      </c>
      <c r="H17" s="92" t="str">
        <f>IF(ISBLANK(КАГ!H13),"",КАГ!H13)</f>
        <v/>
      </c>
    </row>
    <row r="18" spans="1:8" ht="15.75" x14ac:dyDescent="0.25">
      <c r="A18" s="15" t="s">
        <v>10</v>
      </c>
      <c r="B18" s="30">
        <f>КАГ!B13</f>
        <v>69</v>
      </c>
      <c r="H18" s="39"/>
    </row>
    <row r="19" spans="1:8" ht="14.45" customHeight="1" x14ac:dyDescent="0.25">
      <c r="A19" s="15" t="s">
        <v>12</v>
      </c>
      <c r="B19" s="68">
        <f>КАГ!B14</f>
        <v>16680</v>
      </c>
      <c r="C19" s="69"/>
      <c r="D19" s="69"/>
      <c r="E19" s="69"/>
      <c r="F19" s="69"/>
      <c r="G19" s="169" t="s">
        <v>404</v>
      </c>
      <c r="H19" s="184" t="str">
        <f>КАГ!H15</f>
        <v>11:48</v>
      </c>
    </row>
    <row r="20" spans="1:8" ht="14.45" customHeight="1" x14ac:dyDescent="0.25">
      <c r="A20" s="15" t="s">
        <v>133</v>
      </c>
      <c r="B20" s="68">
        <f>КАГ!B15</f>
        <v>35</v>
      </c>
      <c r="C20" s="70"/>
      <c r="D20" s="70"/>
      <c r="E20" s="70"/>
      <c r="F20" s="70"/>
      <c r="G20" s="170" t="s">
        <v>408</v>
      </c>
      <c r="H20" s="185">
        <f>КАГ!H16</f>
        <v>4900</v>
      </c>
    </row>
    <row r="21" spans="1:8" ht="14.45" customHeight="1" x14ac:dyDescent="0.25">
      <c r="A21" s="15" t="s">
        <v>106</v>
      </c>
      <c r="B21" s="67" t="str">
        <f>КАГ!B16</f>
        <v>ОКС БПST</v>
      </c>
      <c r="C21" s="70"/>
      <c r="E21" s="71"/>
      <c r="F21" s="71"/>
      <c r="G21" s="171" t="s">
        <v>393</v>
      </c>
      <c r="H21" s="172">
        <f>КАГ!H17</f>
        <v>9.31</v>
      </c>
    </row>
    <row r="22" spans="1:8" ht="14.45" customHeight="1" x14ac:dyDescent="0.25">
      <c r="A22" s="57" t="str">
        <f>КАГ!G18</f>
        <v>Доступ:</v>
      </c>
      <c r="B22" s="77" t="str">
        <f>КАГ!H18</f>
        <v>лучевой</v>
      </c>
      <c r="C22" s="70"/>
      <c r="D22" s="70"/>
      <c r="E22" s="70"/>
      <c r="F22" s="70"/>
      <c r="G22" s="188" t="str">
        <f>IF(B21=Вмешательства!F3,Вмешательства!F19,"")</f>
        <v/>
      </c>
      <c r="H22" s="189" t="str">
        <f>IFERROR(SUM(IF($B$21=Вмешательства!F3,SUM(КАГ!$B$9+0.01),"")),"")</f>
        <v/>
      </c>
    </row>
    <row r="23" spans="1:8" ht="14.45" customHeight="1" x14ac:dyDescent="0.25">
      <c r="A23" s="65" t="s">
        <v>396</v>
      </c>
      <c r="B23" s="176" t="s">
        <v>395</v>
      </c>
      <c r="C23" s="166"/>
      <c r="D23" s="166"/>
      <c r="E23" s="166"/>
      <c r="F23" s="166"/>
      <c r="H23" s="39"/>
    </row>
    <row r="24" spans="1:8" ht="14.45" customHeight="1" x14ac:dyDescent="0.3">
      <c r="A24" s="187" t="s">
        <v>394</v>
      </c>
      <c r="B24" s="174"/>
      <c r="C24" s="174"/>
      <c r="D24" s="174"/>
      <c r="E24" s="174"/>
      <c r="F24" s="174"/>
      <c r="G24" s="174"/>
      <c r="H24" s="175"/>
    </row>
    <row r="25" spans="1:8" ht="14.45" customHeight="1" x14ac:dyDescent="0.25">
      <c r="A25" s="242" t="s">
        <v>525</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81" t="s">
        <v>400</v>
      </c>
      <c r="B38" s="179"/>
      <c r="C38" s="180"/>
      <c r="D38" s="180"/>
      <c r="E38" s="190" t="str">
        <f>IF(A6=Вмешательства!D4,Вмешательства!V16,IF(ЧКВ!A6=Вмешательства!D36,Вмешательства!V16,"-----"))</f>
        <v>СТЕНТ/Ы</v>
      </c>
      <c r="F38" s="180"/>
      <c r="G38" s="183"/>
    </row>
    <row r="39" spans="1:12" ht="15.75" x14ac:dyDescent="0.25">
      <c r="A39" s="177" t="s">
        <v>397</v>
      </c>
      <c r="B39" s="70" t="s">
        <v>399</v>
      </c>
      <c r="C39" s="122"/>
      <c r="D39" s="123" t="s">
        <v>187</v>
      </c>
      <c r="E39" s="72"/>
      <c r="F39" s="72"/>
      <c r="G39" s="72"/>
      <c r="H39" s="73"/>
    </row>
    <row r="40" spans="1:12" ht="14.45" customHeight="1" x14ac:dyDescent="0.25">
      <c r="A40" s="178" t="s">
        <v>398</v>
      </c>
      <c r="B40" s="182" t="s">
        <v>391</v>
      </c>
      <c r="C40" s="121"/>
      <c r="D40" s="239" t="s">
        <v>405</v>
      </c>
      <c r="E40" s="240"/>
      <c r="F40" s="240"/>
      <c r="G40" s="240"/>
      <c r="H40" s="241"/>
    </row>
    <row r="41" spans="1:12" ht="14.45" customHeight="1" x14ac:dyDescent="0.25">
      <c r="A41" s="32"/>
      <c r="B41" s="28"/>
      <c r="C41" s="121"/>
      <c r="D41" s="240"/>
      <c r="E41" s="240"/>
      <c r="F41" s="240"/>
      <c r="G41" s="240"/>
      <c r="H41" s="241"/>
    </row>
    <row r="42" spans="1:12" ht="14.45" customHeight="1" x14ac:dyDescent="0.25">
      <c r="A42" s="32"/>
      <c r="B42" s="28"/>
      <c r="C42" s="121"/>
      <c r="D42" s="240"/>
      <c r="E42" s="240"/>
      <c r="F42" s="240"/>
      <c r="G42" s="240"/>
      <c r="H42" s="241"/>
    </row>
    <row r="43" spans="1:12" ht="14.45" customHeight="1" x14ac:dyDescent="0.25">
      <c r="A43" s="32"/>
      <c r="B43" s="28"/>
      <c r="C43" s="121"/>
      <c r="D43" s="240"/>
      <c r="E43" s="240"/>
      <c r="F43" s="240"/>
      <c r="G43" s="240"/>
      <c r="H43" s="241"/>
    </row>
    <row r="44" spans="1:12" ht="14.45" customHeight="1" x14ac:dyDescent="0.25">
      <c r="A44" s="32"/>
      <c r="B44" s="28"/>
      <c r="C44" s="121"/>
      <c r="D44" s="240"/>
      <c r="E44" s="240"/>
      <c r="F44" s="240"/>
      <c r="G44" s="240"/>
      <c r="H44" s="241"/>
      <c r="L44" s="164"/>
    </row>
    <row r="45" spans="1:12" ht="14.45" customHeight="1" x14ac:dyDescent="0.25">
      <c r="A45" s="32"/>
      <c r="B45" s="28"/>
      <c r="C45" s="121"/>
      <c r="D45" s="240"/>
      <c r="E45" s="240"/>
      <c r="F45" s="240"/>
      <c r="G45" s="240"/>
      <c r="H45" s="241"/>
    </row>
    <row r="46" spans="1:12" ht="14.45" customHeight="1" x14ac:dyDescent="0.25">
      <c r="A46" s="32"/>
      <c r="B46" s="28"/>
      <c r="C46" s="121"/>
      <c r="D46" s="240"/>
      <c r="E46" s="240"/>
      <c r="F46" s="240"/>
      <c r="G46" s="240"/>
      <c r="H46" s="241"/>
    </row>
    <row r="47" spans="1:12" ht="14.45" customHeight="1" x14ac:dyDescent="0.25">
      <c r="A47" s="38"/>
      <c r="C47" s="121"/>
      <c r="D47" s="240"/>
      <c r="E47" s="240"/>
      <c r="F47" s="240"/>
      <c r="G47" s="240"/>
      <c r="H47" s="241"/>
    </row>
    <row r="48" spans="1:12" ht="14.45" customHeight="1" x14ac:dyDescent="0.25">
      <c r="A48" s="38"/>
      <c r="C48" s="121"/>
      <c r="D48" s="240"/>
      <c r="E48" s="240"/>
      <c r="F48" s="240"/>
      <c r="G48" s="240"/>
      <c r="H48" s="241"/>
    </row>
    <row r="49" spans="1:8" ht="14.45" customHeight="1" x14ac:dyDescent="0.25">
      <c r="A49" s="38"/>
      <c r="C49" s="121"/>
      <c r="D49" s="240"/>
      <c r="E49" s="240"/>
      <c r="F49" s="240"/>
      <c r="G49" s="240"/>
      <c r="H49" s="241"/>
    </row>
    <row r="50" spans="1:8" x14ac:dyDescent="0.25">
      <c r="A50" s="62" t="s">
        <v>199</v>
      </c>
      <c r="B50" s="63" t="s">
        <v>524</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B20" sqref="B20"/>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3"/>
      <c r="C1" s="113"/>
      <c r="D1" s="114"/>
    </row>
    <row r="2" spans="1:4" ht="19.899999999999999" customHeight="1" x14ac:dyDescent="0.3">
      <c r="A2" s="97" t="s">
        <v>98</v>
      </c>
      <c r="B2" s="98">
        <f>$D$10</f>
        <v>45102</v>
      </c>
      <c r="C2" s="155" t="str">
        <f>IF(ЧКВ!A6=Вмешательства!D4,Вмешательства!F20,IF(ЧКВ!A6=Вмешательства!D36,Вмешательства!F20,Вмешательства!F22))</f>
        <v>ВМП 1</v>
      </c>
      <c r="D2" s="99" t="s">
        <v>99</v>
      </c>
    </row>
    <row r="3" spans="1:4" ht="20.45" customHeight="1" x14ac:dyDescent="0.25">
      <c r="A3" s="100" t="s">
        <v>97</v>
      </c>
      <c r="B3" s="101"/>
      <c r="D3" s="39"/>
    </row>
    <row r="4" spans="1:4" ht="17.25" thickBot="1" x14ac:dyDescent="0.3">
      <c r="A4" s="149" t="s">
        <v>195</v>
      </c>
      <c r="B4" s="150" t="s">
        <v>105</v>
      </c>
      <c r="C4" s="151" t="s">
        <v>15</v>
      </c>
      <c r="D4" s="152" t="str">
        <f>КАГ!$B$11</f>
        <v>Копылова Е.Э.</v>
      </c>
    </row>
    <row r="5" spans="1:4" ht="15.75" thickTop="1" x14ac:dyDescent="0.25">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19576</v>
      </c>
    </row>
    <row r="6" spans="1:4" ht="30" x14ac:dyDescent="0.25">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69</v>
      </c>
    </row>
    <row r="7" spans="1:4" x14ac:dyDescent="0.25">
      <c r="A7" s="38"/>
      <c r="C7" s="102" t="s">
        <v>12</v>
      </c>
      <c r="D7" s="104">
        <f>КАГ!$B$14</f>
        <v>16680</v>
      </c>
    </row>
    <row r="8" spans="1:4" x14ac:dyDescent="0.25">
      <c r="A8" s="199" t="str">
        <f>ЧКВ!$A$9</f>
        <v>Код модели: 21167</v>
      </c>
      <c r="B8" s="105"/>
      <c r="C8" s="102" t="s">
        <v>133</v>
      </c>
      <c r="D8" s="104">
        <f>КАГ!$B$15</f>
        <v>35</v>
      </c>
    </row>
    <row r="9" spans="1:4" x14ac:dyDescent="0.25">
      <c r="A9" s="199" t="str">
        <f>ЧКВ!$A$10</f>
        <v>Код метода: 47</v>
      </c>
      <c r="C9" s="106" t="s">
        <v>106</v>
      </c>
      <c r="D9" s="104" t="str">
        <f>КАГ!$B$16</f>
        <v>ОКС БПST</v>
      </c>
    </row>
    <row r="10" spans="1:4" x14ac:dyDescent="0.25">
      <c r="A10" s="200"/>
      <c r="B10" s="31"/>
      <c r="C10" s="153" t="s">
        <v>13</v>
      </c>
      <c r="D10" s="154">
        <f>КАГ!$B$8</f>
        <v>45102</v>
      </c>
    </row>
    <row r="11" spans="1:4" x14ac:dyDescent="0.25">
      <c r="A11" s="27"/>
      <c r="B11" s="113"/>
      <c r="C11" s="113"/>
      <c r="D11" s="114"/>
    </row>
    <row r="12" spans="1:4" ht="18.75" customHeight="1" x14ac:dyDescent="0.25">
      <c r="A12" s="138" t="s">
        <v>336</v>
      </c>
      <c r="B12" s="139" t="s">
        <v>0</v>
      </c>
      <c r="C12" s="139" t="s">
        <v>14</v>
      </c>
      <c r="D12" s="140" t="s">
        <v>100</v>
      </c>
    </row>
    <row r="13" spans="1:4" ht="27.75" customHeight="1" x14ac:dyDescent="0.25">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516</v>
      </c>
      <c r="C13" s="191"/>
      <c r="D13" s="142">
        <v>1</v>
      </c>
    </row>
    <row r="14" spans="1:4" ht="27.75" customHeight="1" x14ac:dyDescent="0.25">
      <c r="A14"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8" t="s">
        <v>327</v>
      </c>
      <c r="C14" s="137"/>
      <c r="D14" s="142">
        <v>1</v>
      </c>
    </row>
    <row r="15" spans="1:4" ht="27.75" customHeight="1" x14ac:dyDescent="0.25">
      <c r="A15"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8" t="s">
        <v>315</v>
      </c>
      <c r="C15" s="137"/>
      <c r="D15" s="142">
        <v>1</v>
      </c>
    </row>
    <row r="16" spans="1:4" ht="27.75" customHeight="1" x14ac:dyDescent="0.25">
      <c r="A16"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8" t="s">
        <v>379</v>
      </c>
      <c r="C16" s="137" t="s">
        <v>417</v>
      </c>
      <c r="D16" s="142">
        <v>1</v>
      </c>
    </row>
    <row r="17" spans="1:4" ht="27.75" customHeight="1" x14ac:dyDescent="0.25">
      <c r="A17"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58" t="s">
        <v>324</v>
      </c>
      <c r="C17" s="137" t="s">
        <v>463</v>
      </c>
      <c r="D17" s="142">
        <v>1</v>
      </c>
    </row>
    <row r="18" spans="1:4" ht="27.75" customHeight="1" x14ac:dyDescent="0.25">
      <c r="A18" s="143" t="str">
        <f>IFERROR(INDEX(Расходка[[Тип расходного материала ]],MATCH(Карта_Учёта[[#This Row],[Наименование расходного материала]],Расходка[Наименование расходного материала],0)),"")</f>
        <v/>
      </c>
      <c r="B18" s="158"/>
      <c r="C18" s="137"/>
      <c r="D18" s="142"/>
    </row>
    <row r="19" spans="1:4" ht="27.75" customHeight="1" x14ac:dyDescent="0.25">
      <c r="A19" s="143" t="str">
        <f>IFERROR(INDEX(Расходка[[Тип расходного материала ]],MATCH(Карта_Учёта[[#This Row],[Наименование расходного материала]],Расходка[Наименование расходного материала],0)),"")</f>
        <v/>
      </c>
      <c r="B19" s="158"/>
      <c r="C19" s="186"/>
      <c r="D19" s="142"/>
    </row>
    <row r="20" spans="1:4" ht="27.75" customHeight="1" x14ac:dyDescent="0.25">
      <c r="A20" s="143" t="str">
        <f>IFERROR(INDEX(Расходка[[Тип расходного материала ]],MATCH(Карта_Учёта[[#This Row],[Наименование расходного материала]],Расходка[Наименование расходного материала],0)),"")</f>
        <v/>
      </c>
      <c r="B20" s="159"/>
      <c r="C20" s="137"/>
      <c r="D20" s="142"/>
    </row>
    <row r="21" spans="1:4" ht="27.75" customHeight="1" x14ac:dyDescent="0.25">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x14ac:dyDescent="0.25">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x14ac:dyDescent="0.25">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x14ac:dyDescent="0.25">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x14ac:dyDescent="0.25">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x14ac:dyDescent="0.25">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x14ac:dyDescent="0.25">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1" t="s">
        <v>381</v>
      </c>
      <c r="C35" s="13"/>
      <c r="D35" s="39"/>
    </row>
    <row r="36" spans="1:4" ht="19.899999999999999" customHeight="1" x14ac:dyDescent="0.25">
      <c r="A36" s="38"/>
      <c r="D36" s="39"/>
    </row>
    <row r="37" spans="1:4" ht="19.899999999999999" customHeight="1" x14ac:dyDescent="0.25">
      <c r="A37" s="38"/>
      <c r="B37" s="118"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2" t="s">
        <v>372</v>
      </c>
      <c r="C39" s="115"/>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493</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492</v>
      </c>
      <c r="G3" s="3" t="s">
        <v>493</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493</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407</v>
      </c>
      <c r="F5" t="s">
        <v>131</v>
      </c>
      <c r="G5" s="3" t="s">
        <v>493</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493</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493</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493</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493</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494</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492</v>
      </c>
      <c r="G13" s="3" t="s">
        <v>494</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494</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494</v>
      </c>
      <c r="H15" s="3">
        <v>2633</v>
      </c>
      <c r="I15" s="3">
        <v>46</v>
      </c>
      <c r="J15" s="3">
        <v>45</v>
      </c>
      <c r="K15" s="3">
        <v>45</v>
      </c>
      <c r="L15" s="3">
        <v>45</v>
      </c>
      <c r="M15" s="3">
        <v>45</v>
      </c>
      <c r="N15" s="3">
        <v>45</v>
      </c>
      <c r="O15" s="3">
        <v>45</v>
      </c>
      <c r="P15" s="3">
        <v>45</v>
      </c>
      <c r="Q15" s="3">
        <v>45</v>
      </c>
      <c r="R15" s="3">
        <v>45</v>
      </c>
      <c r="S15" s="3">
        <v>45</v>
      </c>
      <c r="T15" s="3">
        <v>45</v>
      </c>
      <c r="V15" t="s">
        <v>400</v>
      </c>
      <c r="W15" s="12"/>
    </row>
    <row r="16" spans="1:23" x14ac:dyDescent="0.25">
      <c r="A16" s="8">
        <v>15</v>
      </c>
      <c r="B16" s="2" t="s">
        <v>31</v>
      </c>
      <c r="C16" s="8" t="s">
        <v>237</v>
      </c>
      <c r="D16" s="5" t="s">
        <v>32</v>
      </c>
      <c r="V16" t="s">
        <v>401</v>
      </c>
    </row>
    <row r="17" spans="1:23" x14ac:dyDescent="0.25">
      <c r="A17" s="8">
        <v>16</v>
      </c>
      <c r="B17" s="2" t="s">
        <v>33</v>
      </c>
      <c r="C17" s="8" t="s">
        <v>238</v>
      </c>
      <c r="D17" s="5" t="s">
        <v>34</v>
      </c>
      <c r="F17" t="s">
        <v>495</v>
      </c>
      <c r="V17" t="s">
        <v>402</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510</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507</v>
      </c>
      <c r="AN1" s="2" t="s">
        <v>501</v>
      </c>
      <c r="AO1" t="s">
        <v>357</v>
      </c>
      <c r="AP1" s="163"/>
    </row>
    <row r="2" spans="1:42" x14ac:dyDescent="0.25">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учёта'!$B$15,Расходка[[#This Row],[Наименование расходного материала]])),MAX($G$1:G1)+1,0)</f>
        <v>0</v>
      </c>
      <c r="H2" s="117">
        <f>IF(ISNUMBER(SEARCH('Карта учёта'!$B$16,Расходка[[#This Row],[Наименование расходного материала]])),MAX($H$1:H1)+1,0)</f>
        <v>0</v>
      </c>
      <c r="I2" s="117">
        <f>IF(ISNUMBER(SEARCH('Карта учёта'!$B$17,Расходка[[#This Row],[Наименование расходного материала]])),MAX($I$1:I1)+1,0)</f>
        <v>0</v>
      </c>
      <c r="J2" s="117">
        <f>IF(ISNUMBER(SEARCH('Карта учёта'!$B$18,Расходка[[#This Row],[Наименование расходного материала]])),MAX($J$1:J1)+1,0)</f>
        <v>1</v>
      </c>
      <c r="K2" s="117">
        <f>IF(ISNUMBER(SEARCH('Карта учёта'!$B$19,Расходка[[#This Row],[Наименование расходного материала]])),MAX($K$1:K1)+1,0)</f>
        <v>1</v>
      </c>
      <c r="L2" s="117">
        <f>IF(ISNUMBER(SEARCH('Карта учёта'!$B$20,Расходка[[#This Row],[Наименование расходного материала]])),MAX($L$1:L1)+1,0)</f>
        <v>1</v>
      </c>
      <c r="M2" s="117">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7">
        <f>IF(ISNUMBER(SEARCH('Карта учёта'!$B$23,Расходка[[#This Row],[Наименование расходного материала]])),MAX($O$1:O1)+1,0)</f>
        <v>1</v>
      </c>
      <c r="P2" s="117">
        <f>IF(ISNUMBER(SEARCH('Карта учёта'!$B$24,Расходка[[#This Row],[Наименование расходного материала]])),MAX($P$1:P1)+1,0)</f>
        <v>1</v>
      </c>
      <c r="Q2" s="117">
        <f>IF(ISNUMBER(SEARCH('Карта учёта'!$B$25,Расходка[[#This Row],[Наименование расходного материала]])),MAX($Q$1:Q1)+1,0)</f>
        <v>1</v>
      </c>
      <c r="R2" s="116" t="str">
        <f>IFERROR(INDEX(Расходка[Наименование расходного материала],MATCH(Расходка[[#This Row],[№]],Поиск_расходки[Индекс1],0)),"")</f>
        <v>"МИМ". Тюмень</v>
      </c>
      <c r="S2" s="116" t="str">
        <f>IFERROR(INDEX(Расходка[Наименование расходного материала],MATCH(Расходка[[#This Row],[№]],Поиск_расходки[Индекс2],0)),"")</f>
        <v>Launcher 6F EBU 4.0</v>
      </c>
      <c r="T2" s="116" t="str">
        <f>IFERROR(INDEX(Расходка[Наименование расходного материала],MATCH(Расходка[[#This Row],[№]],Поиск_расходки[Индекс3],0)),"")</f>
        <v>Fielder</v>
      </c>
      <c r="U2" s="116" t="str">
        <f>IFERROR(INDEX(Расходка[Наименование расходного материала],MATCH(Расходка[[#This Row],[№]],Поиск_расходки[Индекс4],0)),"")</f>
        <v>Колибри</v>
      </c>
      <c r="V2" s="116" t="str">
        <f>IFERROR(INDEX(Расходка[Наименование расходного материала],MATCH(Расходка[[#This Row],[№]],Поиск_расходки[Индекс5],0)),"")</f>
        <v>DES, Resolute Integtity</v>
      </c>
      <c r="W2" s="116" t="str">
        <f>IFERROR(INDEX(Расходка[Наименование расходного материала],MATCH(Расходка[[#This Row],[№]],Поиск_расходки[Индекс6],0)),"")</f>
        <v>Hunter® 6F</v>
      </c>
      <c r="X2" s="116" t="str">
        <f>IFERROR(INDEX(Расходка[Наименование расходного материала],MATCH(Расходка[[#This Row],[№]],Поиск_расходки[Индекс7],0)),"")</f>
        <v>Hunter® 6F</v>
      </c>
      <c r="Y2" s="116" t="str">
        <f>IFERROR(INDEX(Расходка[Наименование расходного материала],MATCH(Расходка[[#This Row],[№]],Поиск_расходки[Индекс8],0)),"")</f>
        <v>Hunter® 6F</v>
      </c>
      <c r="Z2" s="116" t="str">
        <f>IFERROR(INDEX(Расходка[Наименование расходного материала],MATCH(Расходка[[#This Row],[№]],Поиск_расходки[Индекс9],0)),"")</f>
        <v>Hunter® 6F</v>
      </c>
      <c r="AA2" s="116" t="str">
        <f>IFERROR(INDEX(Расходка[Наименование расходного материала],MATCH(Расходка[[#This Row],[№]],Поиск_расходки[Индекс10],0)),"")</f>
        <v>Hunter® 6F</v>
      </c>
      <c r="AB2" s="116" t="str">
        <f>IFERROR(INDEX(Расходка[Наименование расходного материала],MATCH(Расходка[[#This Row],[№]],Поиск_расходки[Индекс11],0)),"")</f>
        <v>Hunter® 6F</v>
      </c>
      <c r="AC2" s="116" t="str">
        <f>IFERROR(INDEX(Расходка[Наименование расходного материала],MATCH(Расходка[[#This Row],[№]],Поиск_расходки[Индекс12],0)),"")</f>
        <v>Hunter® 6F</v>
      </c>
      <c r="AD2" s="116" t="str">
        <f>IFERROR(INDEX(Расходка[Наименование расходного материала],MATCH(Расходка[[#This Row],[№]],Поиск_расходки[Индекс13],0)),"")</f>
        <v>Hunter® 6F</v>
      </c>
      <c r="AF2" s="4" t="s">
        <v>5</v>
      </c>
      <c r="AG2" s="4" t="s">
        <v>409</v>
      </c>
      <c r="AI2" t="s">
        <v>190</v>
      </c>
      <c r="AJ2" t="s">
        <v>199</v>
      </c>
      <c r="AK2" t="str">
        <f>CONCATENATE(AI2,AJ2)</f>
        <v xml:space="preserve">Контраст: Ультравист 370 </v>
      </c>
      <c r="AM2" s="193">
        <v>155800</v>
      </c>
      <c r="AN2" s="2" t="s">
        <v>309</v>
      </c>
      <c r="AO2" t="s">
        <v>503</v>
      </c>
      <c r="AP2" s="130"/>
    </row>
    <row r="3" spans="1:42" x14ac:dyDescent="0.25">
      <c r="A3">
        <v>2</v>
      </c>
      <c r="B3" t="s">
        <v>94</v>
      </c>
      <c r="C3" t="s">
        <v>374</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учёта'!$B$15,Расходка[[#This Row],[Наименование расходного материала]])),MAX($G$1:G2)+1,0)</f>
        <v>0</v>
      </c>
      <c r="H3" s="117">
        <f>IF(ISNUMBER(SEARCH('Карта учёта'!$B$16,Расходка[[#This Row],[Наименование расходного материала]])),MAX($H$1:H2)+1,0)</f>
        <v>0</v>
      </c>
      <c r="I3" s="117">
        <f>IF(ISNUMBER(SEARCH('Карта учёта'!$B$17,Расходка[[#This Row],[Наименование расходного материала]])),MAX($I$1:I2)+1,0)</f>
        <v>0</v>
      </c>
      <c r="J3" s="117">
        <f>IF(ISNUMBER(SEARCH('Карта учёта'!$B$18,Расходка[[#This Row],[Наименование расходного материала]])),MAX($J$1:J2)+1,0)</f>
        <v>2</v>
      </c>
      <c r="K3" s="117">
        <f>IF(ISNUMBER(SEARCH('Карта учёта'!$B$19,Расходка[[#This Row],[Наименование расходного материала]])),MAX($K$1:K2)+1,0)</f>
        <v>2</v>
      </c>
      <c r="L3" s="117">
        <f>IF(ISNUMBER(SEARCH('Карта учёта'!$B$20,Расходка[[#This Row],[Наименование расходного материала]])),MAX($L$1:L2)+1,0)</f>
        <v>2</v>
      </c>
      <c r="M3" s="117">
        <f>IF(ISNUMBER(SEARCH('Карта учёта'!$B$21,Расходка[[#This Row],[Наименование расходного материала]])),MAX($M$1:M2)+1,0)</f>
        <v>2</v>
      </c>
      <c r="N3" s="117">
        <f>IF(ISNUMBER(SEARCH('Карта учёта'!$B$22,Расходка[[#This Row],[Наименование расходного материала]])),MAX($N$1:N2)+1,0)</f>
        <v>2</v>
      </c>
      <c r="O3" s="117">
        <f>IF(ISNUMBER(SEARCH('Карта учёта'!$B$23,Расходка[[#This Row],[Наименование расходного материала]])),MAX($O$1:O2)+1,0)</f>
        <v>2</v>
      </c>
      <c r="P3" s="117">
        <f>IF(ISNUMBER(SEARCH('Карта учёта'!$B$24,Расходка[[#This Row],[Наименование расходного материала]])),MAX($P$1:P2)+1,0)</f>
        <v>2</v>
      </c>
      <c r="Q3" s="117">
        <f>IF(ISNUMBER(SEARCH('Карта учёта'!$B$25,Расходка[[#This Row],[Наименование расходного материала]])),MAX($Q$1:Q2)+1,0)</f>
        <v>2</v>
      </c>
      <c r="R3" s="116" t="str">
        <f>IFERROR(INDEX(Расходка[Наименование расходного материала],MATCH(Расходка[[#This Row],[№]],Поиск_расходки[Индекс1],0)),"")</f>
        <v/>
      </c>
      <c r="S3" s="116" t="str">
        <f>IFERROR(INDEX(Расходка[Наименование расходного материала],MATCH(Расходка[[#This Row],[№]],Поиск_расходки[Индекс2],0)),"")</f>
        <v/>
      </c>
      <c r="T3" s="116" t="str">
        <f>IFERROR(INDEX(Расходка[Наименование расходного материала],MATCH(Расходка[[#This Row],[№]],Поиск_расходки[Индекс3],0)),"")</f>
        <v>Fielder XT-A</v>
      </c>
      <c r="U3" s="116" t="str">
        <f>IFERROR(INDEX(Расходка[Наименование расходного материала],MATCH(Расходка[[#This Row],[№]],Поиск_расходки[Индекс4],0)),"")</f>
        <v xml:space="preserve">NC Колибри </v>
      </c>
      <c r="V3" s="116" t="str">
        <f>IFERROR(INDEX(Расходка[Наименование расходного материала],MATCH(Расходка[[#This Row],[№]],Поиск_расходки[Индекс5],0)),"")</f>
        <v/>
      </c>
      <c r="W3" s="116" t="str">
        <f>IFERROR(INDEX(Расходка[Наименование расходного материала],MATCH(Расходка[[#This Row],[№]],Поиск_расходки[Индекс6],0)),"")</f>
        <v xml:space="preserve">Medtronic Export Advance </v>
      </c>
      <c r="X3" s="116" t="str">
        <f>IFERROR(INDEX(Расходка[Наименование расходного материала],MATCH(Расходка[[#This Row],[№]],Поиск_расходки[Индекс7],0)),"")</f>
        <v xml:space="preserve">Medtronic Export Advance </v>
      </c>
      <c r="Y3" s="116" t="str">
        <f>IFERROR(INDEX(Расходка[Наименование расходного материала],MATCH(Расходка[[#This Row],[№]],Поиск_расходки[Индекс8],0)),"")</f>
        <v xml:space="preserve">Medtronic Export Advance </v>
      </c>
      <c r="Z3" s="116" t="str">
        <f>IFERROR(INDEX(Расходка[Наименование расходного материала],MATCH(Расходка[[#This Row],[№]],Поиск_расходки[Индекс9],0)),"")</f>
        <v xml:space="preserve">Medtronic Export Advance </v>
      </c>
      <c r="AA3" s="116" t="str">
        <f>IFERROR(INDEX(Расходка[Наименование расходного материала],MATCH(Расходка[[#This Row],[№]],Поиск_расходки[Индекс10],0)),"")</f>
        <v xml:space="preserve">Medtronic Export Advance </v>
      </c>
      <c r="AB3" s="116" t="str">
        <f>IFERROR(INDEX(Расходка[Наименование расходного материала],MATCH(Расходка[[#This Row],[№]],Поиск_расходки[Индекс11],0)),"")</f>
        <v xml:space="preserve">Medtronic Export Advance </v>
      </c>
      <c r="AC3" s="116" t="str">
        <f>IFERROR(INDEX(Расходка[Наименование расходного материала],MATCH(Расходка[[#This Row],[№]],Поиск_расходки[Индекс12],0)),"")</f>
        <v xml:space="preserve">Medtronic Export Advance </v>
      </c>
      <c r="AD3" s="116" t="str">
        <f>IFERROR(INDEX(Расходка[Наименование расходного материала],MATCH(Расходка[[#This Row],[№]],Поиск_расходки[Индекс13],0)),"")</f>
        <v xml:space="preserve">Medtronic Export Advance </v>
      </c>
      <c r="AF3" s="4" t="s">
        <v>5</v>
      </c>
      <c r="AG3" s="4" t="s">
        <v>410</v>
      </c>
      <c r="AI3" t="s">
        <v>190</v>
      </c>
      <c r="AJ3" t="s">
        <v>200</v>
      </c>
      <c r="AK3" t="str">
        <f t="shared" ref="AK3:AK6" si="0">CONCATENATE(AI3,AJ3)</f>
        <v>Контраст: Омнипак 350</v>
      </c>
      <c r="AM3" s="193">
        <v>218190</v>
      </c>
      <c r="AN3" s="2" t="s">
        <v>496</v>
      </c>
      <c r="AO3" t="s">
        <v>504</v>
      </c>
      <c r="AP3" s="131"/>
    </row>
    <row r="4" spans="1:42" x14ac:dyDescent="0.25">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учёта'!$B$15,Расходка[[#This Row],[Наименование расходного материала]])),MAX($G$1:G3)+1,0)</f>
        <v>0</v>
      </c>
      <c r="H4" s="117">
        <f>IF(ISNUMBER(SEARCH('Карта учёта'!$B$16,Расходка[[#This Row],[Наименование расходного материала]])),MAX($H$1:H3)+1,0)</f>
        <v>0</v>
      </c>
      <c r="I4" s="117">
        <f>IF(ISNUMBER(SEARCH('Карта учёта'!$B$17,Расходка[[#This Row],[Наименование расходного материала]])),MAX($I$1:I3)+1,0)</f>
        <v>0</v>
      </c>
      <c r="J4" s="117">
        <f>IF(ISNUMBER(SEARCH('Карта учёта'!$B$18,Расходка[[#This Row],[Наименование расходного материала]])),MAX($J$1:J3)+1,0)</f>
        <v>3</v>
      </c>
      <c r="K4" s="117">
        <f>IF(ISNUMBER(SEARCH('Карта учёта'!$B$19,Расходка[[#This Row],[Наименование расходного материала]])),MAX($K$1:K3)+1,0)</f>
        <v>3</v>
      </c>
      <c r="L4" s="117">
        <f>IF(ISNUMBER(SEARCH('Карта учёта'!$B$20,Расходка[[#This Row],[Наименование расходного материала]])),MAX($L$1:L3)+1,0)</f>
        <v>3</v>
      </c>
      <c r="M4" s="117">
        <f>IF(ISNUMBER(SEARCH('Карта учёта'!$B$21,Расходка[[#This Row],[Наименование расходного материала]])),MAX($M$1:M3)+1,0)</f>
        <v>3</v>
      </c>
      <c r="N4" s="117">
        <f>IF(ISNUMBER(SEARCH('Карта учёта'!$B$22,Расходка[[#This Row],[Наименование расходного материала]])),MAX($N$1:N3)+1,0)</f>
        <v>3</v>
      </c>
      <c r="O4" s="117">
        <f>IF(ISNUMBER(SEARCH('Карта учёта'!$B$23,Расходка[[#This Row],[Наименование расходного материала]])),MAX($O$1:O3)+1,0)</f>
        <v>3</v>
      </c>
      <c r="P4" s="117">
        <f>IF(ISNUMBER(SEARCH('Карта учёта'!$B$24,Расходка[[#This Row],[Наименование расходного материала]])),MAX($P$1:P3)+1,0)</f>
        <v>3</v>
      </c>
      <c r="Q4" s="117">
        <f>IF(ISNUMBER(SEARCH('Карта учёта'!$B$25,Расходка[[#This Row],[Наименование расходного материала]])),MAX($Q$1:Q3)+1,0)</f>
        <v>3</v>
      </c>
      <c r="R4" s="116" t="str">
        <f>IFERROR(INDEX(Расходка[Наименование расходного материала],MATCH(Расходка[[#This Row],[№]],Поиск_расходки[Индекс1],0)),"")</f>
        <v/>
      </c>
      <c r="S4" s="116" t="str">
        <f>IFERROR(INDEX(Расходка[Наименование расходного материала],MATCH(Расходка[[#This Row],[№]],Поиск_расходки[Индекс2],0)),"")</f>
        <v/>
      </c>
      <c r="T4" s="116" t="str">
        <f>IFERROR(INDEX(Расходка[Наименование расходного материала],MATCH(Расходка[[#This Row],[№]],Поиск_расходки[Индекс3],0)),"")</f>
        <v>Fielder XT-R</v>
      </c>
      <c r="U4" s="116" t="str">
        <f>IFERROR(INDEX(Расходка[Наименование расходного материала],MATCH(Расходка[[#This Row],[№]],Поиск_расходки[Индекс4],0)),"")</f>
        <v/>
      </c>
      <c r="V4" s="116" t="str">
        <f>IFERROR(INDEX(Расходка[Наименование расходного материала],MATCH(Расходка[[#This Row],[№]],Поиск_расходки[Индекс5],0)),"")</f>
        <v/>
      </c>
      <c r="W4" s="116" t="str">
        <f>IFERROR(INDEX(Расходка[Наименование расходного материала],MATCH(Расходка[[#This Row],[№]],Поиск_расходки[Индекс6],0)),"")</f>
        <v>Euphora</v>
      </c>
      <c r="X4" s="116" t="str">
        <f>IFERROR(INDEX(Расходка[Наименование расходного материала],MATCH(Расходка[[#This Row],[№]],Поиск_расходки[Индекс7],0)),"")</f>
        <v>Euphora</v>
      </c>
      <c r="Y4" s="116" t="str">
        <f>IFERROR(INDEX(Расходка[Наименование расходного материала],MATCH(Расходка[[#This Row],[№]],Поиск_расходки[Индекс8],0)),"")</f>
        <v>Euphora</v>
      </c>
      <c r="Z4" s="116" t="str">
        <f>IFERROR(INDEX(Расходка[Наименование расходного материала],MATCH(Расходка[[#This Row],[№]],Поиск_расходки[Индекс9],0)),"")</f>
        <v>Euphora</v>
      </c>
      <c r="AA4" s="116" t="str">
        <f>IFERROR(INDEX(Расходка[Наименование расходного материала],MATCH(Расходка[[#This Row],[№]],Поиск_расходки[Индекс10],0)),"")</f>
        <v>Euphora</v>
      </c>
      <c r="AB4" s="116" t="str">
        <f>IFERROR(INDEX(Расходка[Наименование расходного материала],MATCH(Расходка[[#This Row],[№]],Поиск_расходки[Индекс11],0)),"")</f>
        <v>Euphora</v>
      </c>
      <c r="AC4" s="116" t="str">
        <f>IFERROR(INDEX(Расходка[Наименование расходного материала],MATCH(Расходка[[#This Row],[№]],Поиск_расходки[Индекс12],0)),"")</f>
        <v>Euphora</v>
      </c>
      <c r="AD4" s="116" t="str">
        <f>IFERROR(INDEX(Расходка[Наименование расходного материала],MATCH(Расходка[[#This Row],[№]],Поиск_расходки[Индекс13],0)),"")</f>
        <v>Euphora</v>
      </c>
      <c r="AF4" s="4" t="s">
        <v>5</v>
      </c>
      <c r="AG4" s="4" t="s">
        <v>411</v>
      </c>
      <c r="AI4" t="s">
        <v>190</v>
      </c>
      <c r="AJ4" t="s">
        <v>201</v>
      </c>
      <c r="AK4" t="str">
        <f t="shared" si="0"/>
        <v>Контраст: Оптирей 350</v>
      </c>
      <c r="AM4" s="193">
        <v>337440</v>
      </c>
      <c r="AN4" s="2" t="s">
        <v>509</v>
      </c>
      <c r="AO4" t="s">
        <v>506</v>
      </c>
      <c r="AP4" s="131"/>
    </row>
    <row r="5" spans="1:42" x14ac:dyDescent="0.25">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учёта'!$B$15,Расходка[[#This Row],[Наименование расходного материала]])),MAX($G$1:G4)+1,0)</f>
        <v>0</v>
      </c>
      <c r="H5" s="117">
        <f>IF(ISNUMBER(SEARCH('Карта учёта'!$B$16,Расходка[[#This Row],[Наименование расходного материала]])),MAX($H$1:H4)+1,0)</f>
        <v>0</v>
      </c>
      <c r="I5" s="117">
        <f>IF(ISNUMBER(SEARCH('Карта учёта'!$B$17,Расходка[[#This Row],[Наименование расходного материала]])),MAX($I$1:I4)+1,0)</f>
        <v>0</v>
      </c>
      <c r="J5" s="117">
        <f>IF(ISNUMBER(SEARCH('Карта учёта'!$B$18,Расходка[[#This Row],[Наименование расходного материала]])),MAX($J$1:J4)+1,0)</f>
        <v>4</v>
      </c>
      <c r="K5" s="117">
        <f>IF(ISNUMBER(SEARCH('Карта учёта'!$B$19,Расходка[[#This Row],[Наименование расходного материала]])),MAX($K$1:K4)+1,0)</f>
        <v>4</v>
      </c>
      <c r="L5" s="117">
        <f>IF(ISNUMBER(SEARCH('Карта учёта'!$B$20,Расходка[[#This Row],[Наименование расходного материала]])),MAX($L$1:L4)+1,0)</f>
        <v>4</v>
      </c>
      <c r="M5" s="117">
        <f>IF(ISNUMBER(SEARCH('Карта учёта'!$B$21,Расходка[[#This Row],[Наименование расходного материала]])),MAX($M$1:M4)+1,0)</f>
        <v>4</v>
      </c>
      <c r="N5" s="117">
        <f>IF(ISNUMBER(SEARCH('Карта учёта'!$B$22,Расходка[[#This Row],[Наименование расходного материала]])),MAX($N$1:N4)+1,0)</f>
        <v>4</v>
      </c>
      <c r="O5" s="117">
        <f>IF(ISNUMBER(SEARCH('Карта учёта'!$B$23,Расходка[[#This Row],[Наименование расходного материала]])),MAX($O$1:O4)+1,0)</f>
        <v>4</v>
      </c>
      <c r="P5" s="117">
        <f>IF(ISNUMBER(SEARCH('Карта учёта'!$B$24,Расходка[[#This Row],[Наименование расходного материала]])),MAX($P$1:P4)+1,0)</f>
        <v>4</v>
      </c>
      <c r="Q5" s="117">
        <f>IF(ISNUMBER(SEARCH('Карта учёта'!$B$25,Расходка[[#This Row],[Наименование расходного материала]])),MAX($Q$1:Q4)+1,0)</f>
        <v>4</v>
      </c>
      <c r="R5" s="116" t="str">
        <f>IFERROR(INDEX(Расходка[Наименование расходного материала],MATCH(Расходка[[#This Row],[№]],Поиск_расходки[Индекс1],0)),"")</f>
        <v/>
      </c>
      <c r="S5" s="116" t="str">
        <f>IFERROR(INDEX(Расходка[Наименование расходного материала],MATCH(Расходка[[#This Row],[№]],Поиск_расходки[Индекс2],0)),"")</f>
        <v/>
      </c>
      <c r="T5" s="116" t="str">
        <f>IFERROR(INDEX(Расходка[Наименование расходного материала],MATCH(Расходка[[#This Row],[№]],Поиск_расходки[Индекс3],0)),"")</f>
        <v/>
      </c>
      <c r="U5" s="116" t="str">
        <f>IFERROR(INDEX(Расходка[Наименование расходного материала],MATCH(Расходка[[#This Row],[№]],Поиск_расходки[Индекс4],0)),"")</f>
        <v/>
      </c>
      <c r="V5" s="116" t="str">
        <f>IFERROR(INDEX(Расходка[Наименование расходного материала],MATCH(Расходка[[#This Row],[№]],Поиск_расходки[Индекс5],0)),"")</f>
        <v/>
      </c>
      <c r="W5" s="116" t="str">
        <f>IFERROR(INDEX(Расходка[Наименование расходного материала],MATCH(Расходка[[#This Row],[№]],Поиск_расходки[Индекс6],0)),"")</f>
        <v>NC Accuforce</v>
      </c>
      <c r="X5" s="116" t="str">
        <f>IFERROR(INDEX(Расходка[Наименование расходного материала],MATCH(Расходка[[#This Row],[№]],Поиск_расходки[Индекс7],0)),"")</f>
        <v>NC Accuforce</v>
      </c>
      <c r="Y5" s="116" t="str">
        <f>IFERROR(INDEX(Расходка[Наименование расходного материала],MATCH(Расходка[[#This Row],[№]],Поиск_расходки[Индекс8],0)),"")</f>
        <v>NC Accuforce</v>
      </c>
      <c r="Z5" s="116" t="str">
        <f>IFERROR(INDEX(Расходка[Наименование расходного материала],MATCH(Расходка[[#This Row],[№]],Поиск_расходки[Индекс9],0)),"")</f>
        <v>NC Accuforce</v>
      </c>
      <c r="AA5" s="116" t="str">
        <f>IFERROR(INDEX(Расходка[Наименование расходного материала],MATCH(Расходка[[#This Row],[№]],Поиск_расходки[Индекс10],0)),"")</f>
        <v>NC Accuforce</v>
      </c>
      <c r="AB5" s="116" t="str">
        <f>IFERROR(INDEX(Расходка[Наименование расходного материала],MATCH(Расходка[[#This Row],[№]],Поиск_расходки[Индекс11],0)),"")</f>
        <v>NC Accuforce</v>
      </c>
      <c r="AC5" s="116" t="str">
        <f>IFERROR(INDEX(Расходка[Наименование расходного материала],MATCH(Расходка[[#This Row],[№]],Поиск_расходки[Индекс12],0)),"")</f>
        <v>NC Accuforce</v>
      </c>
      <c r="AD5" s="116" t="str">
        <f>IFERROR(INDEX(Расходка[Наименование расходного материала],MATCH(Расходка[[#This Row],[№]],Поиск_расходки[Индекс13],0)),"")</f>
        <v>NC Accuforce</v>
      </c>
      <c r="AF5" s="4" t="s">
        <v>5</v>
      </c>
      <c r="AG5" s="4" t="s">
        <v>412</v>
      </c>
      <c r="AI5" t="s">
        <v>190</v>
      </c>
      <c r="AJ5" t="s">
        <v>202</v>
      </c>
      <c r="AK5" t="str">
        <f t="shared" si="0"/>
        <v>Контраст: Юнигексол 350</v>
      </c>
      <c r="AM5" s="193">
        <v>136170</v>
      </c>
      <c r="AN5" s="2"/>
      <c r="AO5" t="s">
        <v>505</v>
      </c>
    </row>
    <row r="6" spans="1:42" x14ac:dyDescent="0.25">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учёта'!$B$15,Расходка[[#This Row],[Наименование расходного материала]])),MAX($G$1:G5)+1,0)</f>
        <v>0</v>
      </c>
      <c r="H6" s="117">
        <f>IF(ISNUMBER(SEARCH('Карта учёта'!$B$16,Расходка[[#This Row],[Наименование расходного материала]])),MAX($H$1:H5)+1,0)</f>
        <v>0</v>
      </c>
      <c r="I6" s="117">
        <f>IF(ISNUMBER(SEARCH('Карта учёта'!$B$17,Расходка[[#This Row],[Наименование расходного материала]])),MAX($I$1:I5)+1,0)</f>
        <v>0</v>
      </c>
      <c r="J6" s="117">
        <f>IF(ISNUMBER(SEARCH('Карта учёта'!$B$18,Расходка[[#This Row],[Наименование расходного материала]])),MAX($J$1:J5)+1,0)</f>
        <v>5</v>
      </c>
      <c r="K6" s="117">
        <f>IF(ISNUMBER(SEARCH('Карта учёта'!$B$19,Расходка[[#This Row],[Наименование расходного материала]])),MAX($K$1:K5)+1,0)</f>
        <v>5</v>
      </c>
      <c r="L6" s="117">
        <f>IF(ISNUMBER(SEARCH('Карта учёта'!$B$20,Расходка[[#This Row],[Наименование расходного материала]])),MAX($L$1:L5)+1,0)</f>
        <v>5</v>
      </c>
      <c r="M6" s="117">
        <f>IF(ISNUMBER(SEARCH('Карта учёта'!$B$21,Расходка[[#This Row],[Наименование расходного материала]])),MAX($M$1:M5)+1,0)</f>
        <v>5</v>
      </c>
      <c r="N6" s="117">
        <f>IF(ISNUMBER(SEARCH('Карта учёта'!$B$22,Расходка[[#This Row],[Наименование расходного материала]])),MAX($N$1:N5)+1,0)</f>
        <v>5</v>
      </c>
      <c r="O6" s="117">
        <f>IF(ISNUMBER(SEARCH('Карта учёта'!$B$23,Расходка[[#This Row],[Наименование расходного материала]])),MAX($O$1:O5)+1,0)</f>
        <v>5</v>
      </c>
      <c r="P6" s="117">
        <f>IF(ISNUMBER(SEARCH('Карта учёта'!$B$24,Расходка[[#This Row],[Наименование расходного материала]])),MAX($P$1:P5)+1,0)</f>
        <v>5</v>
      </c>
      <c r="Q6" s="117">
        <f>IF(ISNUMBER(SEARCH('Карта учёта'!$B$25,Расходка[[#This Row],[Наименование расходного материала]])),MAX($Q$1:Q5)+1,0)</f>
        <v>5</v>
      </c>
      <c r="R6" s="116" t="str">
        <f>IFERROR(INDEX(Расходка[Наименование расходного материала],MATCH(Расходка[[#This Row],[№]],Поиск_расходки[Индекс1],0)),"")</f>
        <v/>
      </c>
      <c r="S6" s="116" t="str">
        <f>IFERROR(INDEX(Расходка[Наименование расходного материала],MATCH(Расходка[[#This Row],[№]],Поиск_расходки[Индекс2],0)),"")</f>
        <v/>
      </c>
      <c r="T6" s="116" t="str">
        <f>IFERROR(INDEX(Расходка[Наименование расходного материала],MATCH(Расходка[[#This Row],[№]],Поиск_расходки[Индекс3],0)),"")</f>
        <v/>
      </c>
      <c r="U6" s="116" t="str">
        <f>IFERROR(INDEX(Расходка[Наименование расходного материала],MATCH(Расходка[[#This Row],[№]],Поиск_расходки[Индекс4],0)),"")</f>
        <v/>
      </c>
      <c r="V6" s="116" t="str">
        <f>IFERROR(INDEX(Расходка[Наименование расходного материала],MATCH(Расходка[[#This Row],[№]],Поиск_расходки[Индекс5],0)),"")</f>
        <v/>
      </c>
      <c r="W6" s="116" t="str">
        <f>IFERROR(INDEX(Расходка[Наименование расходного материала],MATCH(Расходка[[#This Row],[№]],Поиск_расходки[Индекс6],0)),"")</f>
        <v>NC Euphora</v>
      </c>
      <c r="X6" s="116" t="str">
        <f>IFERROR(INDEX(Расходка[Наименование расходного материала],MATCH(Расходка[[#This Row],[№]],Поиск_расходки[Индекс7],0)),"")</f>
        <v>NC Euphora</v>
      </c>
      <c r="Y6" s="116" t="str">
        <f>IFERROR(INDEX(Расходка[Наименование расходного материала],MATCH(Расходка[[#This Row],[№]],Поиск_расходки[Индекс8],0)),"")</f>
        <v>NC Euphora</v>
      </c>
      <c r="Z6" s="116" t="str">
        <f>IFERROR(INDEX(Расходка[Наименование расходного материала],MATCH(Расходка[[#This Row],[№]],Поиск_расходки[Индекс9],0)),"")</f>
        <v>NC Euphora</v>
      </c>
      <c r="AA6" s="116" t="str">
        <f>IFERROR(INDEX(Расходка[Наименование расходного материала],MATCH(Расходка[[#This Row],[№]],Поиск_расходки[Индекс10],0)),"")</f>
        <v>NC Euphora</v>
      </c>
      <c r="AB6" s="116" t="str">
        <f>IFERROR(INDEX(Расходка[Наименование расходного материала],MATCH(Расходка[[#This Row],[№]],Поиск_расходки[Индекс11],0)),"")</f>
        <v>NC Euphora</v>
      </c>
      <c r="AC6" s="116" t="str">
        <f>IFERROR(INDEX(Расходка[Наименование расходного материала],MATCH(Расходка[[#This Row],[№]],Поиск_расходки[Индекс12],0)),"")</f>
        <v>NC Euphora</v>
      </c>
      <c r="AD6" s="116" t="str">
        <f>IFERROR(INDEX(Расходка[Наименование расходного материала],MATCH(Расходка[[#This Row],[№]],Поиск_расходки[Индекс13],0)),"")</f>
        <v>NC Euphora</v>
      </c>
      <c r="AF6" s="4" t="s">
        <v>5</v>
      </c>
      <c r="AG6" s="4" t="s">
        <v>413</v>
      </c>
      <c r="AI6" t="s">
        <v>190</v>
      </c>
      <c r="AJ6" t="s">
        <v>203</v>
      </c>
      <c r="AK6" t="str">
        <f t="shared" si="0"/>
        <v>Контраст: Сканлюкс 370</v>
      </c>
      <c r="AM6" s="193">
        <v>135820</v>
      </c>
      <c r="AN6" s="2"/>
      <c r="AO6" t="s">
        <v>508</v>
      </c>
    </row>
    <row r="7" spans="1:42" x14ac:dyDescent="0.25">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учёта'!$B$15,Расходка[[#This Row],[Наименование расходного материала]])),MAX($G$1:G6)+1,0)</f>
        <v>0</v>
      </c>
      <c r="H7" s="117">
        <f>IF(ISNUMBER(SEARCH('Карта учёта'!$B$16,Расходка[[#This Row],[Наименование расходного материала]])),MAX($H$1:H6)+1,0)</f>
        <v>0</v>
      </c>
      <c r="I7" s="117">
        <f>IF(ISNUMBER(SEARCH('Карта учёта'!$B$17,Расходка[[#This Row],[Наименование расходного материала]])),MAX($I$1:I6)+1,0)</f>
        <v>0</v>
      </c>
      <c r="J7" s="117">
        <f>IF(ISNUMBER(SEARCH('Карта учёта'!$B$18,Расходка[[#This Row],[Наименование расходного материала]])),MAX($J$1:J6)+1,0)</f>
        <v>6</v>
      </c>
      <c r="K7" s="117">
        <f>IF(ISNUMBER(SEARCH('Карта учёта'!$B$19,Расходка[[#This Row],[Наименование расходного материала]])),MAX($K$1:K6)+1,0)</f>
        <v>6</v>
      </c>
      <c r="L7" s="117">
        <f>IF(ISNUMBER(SEARCH('Карта учёта'!$B$20,Расходка[[#This Row],[Наименование расходного материала]])),MAX($L$1:L6)+1,0)</f>
        <v>6</v>
      </c>
      <c r="M7" s="117">
        <f>IF(ISNUMBER(SEARCH('Карта учёта'!$B$21,Расходка[[#This Row],[Наименование расходного материала]])),MAX($M$1:M6)+1,0)</f>
        <v>6</v>
      </c>
      <c r="N7" s="117">
        <f>IF(ISNUMBER(SEARCH('Карта учёта'!$B$22,Расходка[[#This Row],[Наименование расходного материала]])),MAX($N$1:N6)+1,0)</f>
        <v>6</v>
      </c>
      <c r="O7" s="117">
        <f>IF(ISNUMBER(SEARCH('Карта учёта'!$B$23,Расходка[[#This Row],[Наименование расходного материала]])),MAX($O$1:O6)+1,0)</f>
        <v>6</v>
      </c>
      <c r="P7" s="117">
        <f>IF(ISNUMBER(SEARCH('Карта учёта'!$B$24,Расходка[[#This Row],[Наименование расходного материала]])),MAX($P$1:P6)+1,0)</f>
        <v>6</v>
      </c>
      <c r="Q7" s="117">
        <f>IF(ISNUMBER(SEARCH('Карта учёта'!$B$25,Расходка[[#This Row],[Наименование расходного материала]])),MAX($Q$1:Q6)+1,0)</f>
        <v>6</v>
      </c>
      <c r="R7" s="116" t="str">
        <f>IFERROR(INDEX(Расходка[Наименование расходного материала],MATCH(Расходка[[#This Row],[№]],Поиск_расходки[Индекс1],0)),"")</f>
        <v/>
      </c>
      <c r="S7" s="116" t="str">
        <f>IFERROR(INDEX(Расходка[Наименование расходного материала],MATCH(Расходка[[#This Row],[№]],Поиск_расходки[Индекс2],0)),"")</f>
        <v/>
      </c>
      <c r="T7" s="116" t="str">
        <f>IFERROR(INDEX(Расходка[Наименование расходного материала],MATCH(Расходка[[#This Row],[№]],Поиск_расходки[Индекс3],0)),"")</f>
        <v/>
      </c>
      <c r="U7" s="116" t="str">
        <f>IFERROR(INDEX(Расходка[Наименование расходного материала],MATCH(Расходка[[#This Row],[№]],Поиск_расходки[Индекс4],0)),"")</f>
        <v/>
      </c>
      <c r="V7" s="116" t="str">
        <f>IFERROR(INDEX(Расходка[Наименование расходного материала],MATCH(Расходка[[#This Row],[№]],Поиск_расходки[Индекс5],0)),"")</f>
        <v/>
      </c>
      <c r="W7" s="116" t="str">
        <f>IFERROR(INDEX(Расходка[Наименование расходного материала],MATCH(Расходка[[#This Row],[№]],Поиск_расходки[Индекс6],0)),"")</f>
        <v>Sapphire</v>
      </c>
      <c r="X7" s="116" t="str">
        <f>IFERROR(INDEX(Расходка[Наименование расходного материала],MATCH(Расходка[[#This Row],[№]],Поиск_расходки[Индекс7],0)),"")</f>
        <v>Sapphire</v>
      </c>
      <c r="Y7" s="116" t="str">
        <f>IFERROR(INDEX(Расходка[Наименование расходного материала],MATCH(Расходка[[#This Row],[№]],Поиск_расходки[Индекс8],0)),"")</f>
        <v>Sapphire</v>
      </c>
      <c r="Z7" s="116" t="str">
        <f>IFERROR(INDEX(Расходка[Наименование расходного материала],MATCH(Расходка[[#This Row],[№]],Поиск_расходки[Индекс9],0)),"")</f>
        <v>Sapphire</v>
      </c>
      <c r="AA7" s="116" t="str">
        <f>IFERROR(INDEX(Расходка[Наименование расходного материала],MATCH(Расходка[[#This Row],[№]],Поиск_расходки[Индекс10],0)),"")</f>
        <v>Sapphire</v>
      </c>
      <c r="AB7" s="116" t="str">
        <f>IFERROR(INDEX(Расходка[Наименование расходного материала],MATCH(Расходка[[#This Row],[№]],Поиск_расходки[Индекс11],0)),"")</f>
        <v>Sapphire</v>
      </c>
      <c r="AC7" s="116" t="str">
        <f>IFERROR(INDEX(Расходка[Наименование расходного материала],MATCH(Расходка[[#This Row],[№]],Поиск_расходки[Индекс12],0)),"")</f>
        <v>Sapphire</v>
      </c>
      <c r="AD7" s="116" t="str">
        <f>IFERROR(INDEX(Расходка[Наименование расходного материала],MATCH(Расходка[[#This Row],[№]],Поиск_расходки[Индекс13],0)),"")</f>
        <v>Sapphire</v>
      </c>
      <c r="AF7" s="4" t="s">
        <v>5</v>
      </c>
      <c r="AG7" s="4" t="s">
        <v>414</v>
      </c>
      <c r="AI7" t="s">
        <v>190</v>
      </c>
      <c r="AJ7" t="s">
        <v>204</v>
      </c>
      <c r="AK7" t="str">
        <f t="shared" ref="AK7:AK8" si="1">CONCATENATE(AI7,AJ7)</f>
        <v>Контраст: Йогексол 350</v>
      </c>
      <c r="AM7" s="193">
        <v>155760</v>
      </c>
      <c r="AN7" s="2"/>
      <c r="AO7" t="s">
        <v>502</v>
      </c>
    </row>
    <row r="8" spans="1:42" x14ac:dyDescent="0.25">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учёта'!$B$15,Расходка[[#This Row],[Наименование расходного материала]])),MAX($G$1:G7)+1,0)</f>
        <v>0</v>
      </c>
      <c r="H8" s="117">
        <f>IF(ISNUMBER(SEARCH('Карта учёта'!$B$16,Расходка[[#This Row],[Наименование расходного материала]])),MAX($H$1:H7)+1,0)</f>
        <v>0</v>
      </c>
      <c r="I8" s="117">
        <f>IF(ISNUMBER(SEARCH('Карта учёта'!$B$17,Расходка[[#This Row],[Наименование расходного материала]])),MAX($I$1:I7)+1,0)</f>
        <v>0</v>
      </c>
      <c r="J8" s="117">
        <f>IF(ISNUMBER(SEARCH('Карта учёта'!$B$18,Расходка[[#This Row],[Наименование расходного материала]])),MAX($J$1:J7)+1,0)</f>
        <v>7</v>
      </c>
      <c r="K8" s="117">
        <f>IF(ISNUMBER(SEARCH('Карта учёта'!$B$19,Расходка[[#This Row],[Наименование расходного материала]])),MAX($K$1:K7)+1,0)</f>
        <v>7</v>
      </c>
      <c r="L8" s="117">
        <f>IF(ISNUMBER(SEARCH('Карта учёта'!$B$20,Расходка[[#This Row],[Наименование расходного материала]])),MAX($L$1:L7)+1,0)</f>
        <v>7</v>
      </c>
      <c r="M8" s="117">
        <f>IF(ISNUMBER(SEARCH('Карта учёта'!$B$21,Расходка[[#This Row],[Наименование расходного материала]])),MAX($M$1:M7)+1,0)</f>
        <v>7</v>
      </c>
      <c r="N8" s="117">
        <f>IF(ISNUMBER(SEARCH('Карта учёта'!$B$22,Расходка[[#This Row],[Наименование расходного материала]])),MAX($N$1:N7)+1,0)</f>
        <v>7</v>
      </c>
      <c r="O8" s="117">
        <f>IF(ISNUMBER(SEARCH('Карта учёта'!$B$23,Расходка[[#This Row],[Наименование расходного материала]])),MAX($O$1:O7)+1,0)</f>
        <v>7</v>
      </c>
      <c r="P8" s="117">
        <f>IF(ISNUMBER(SEARCH('Карта учёта'!$B$24,Расходка[[#This Row],[Наименование расходного материала]])),MAX($P$1:P7)+1,0)</f>
        <v>7</v>
      </c>
      <c r="Q8" s="117">
        <f>IF(ISNUMBER(SEARCH('Карта учёта'!$B$25,Расходка[[#This Row],[Наименование расходного материала]])),MAX($Q$1:Q7)+1,0)</f>
        <v>7</v>
      </c>
      <c r="R8" s="116" t="str">
        <f>IFERROR(INDEX(Расходка[Наименование расходного материала],MATCH(Расходка[[#This Row],[№]],Поиск_расходки[Индекс1],0)),"")</f>
        <v/>
      </c>
      <c r="S8" s="116" t="str">
        <f>IFERROR(INDEX(Расходка[Наименование расходного материала],MATCH(Расходка[[#This Row],[№]],Поиск_расходки[Индекс2],0)),"")</f>
        <v/>
      </c>
      <c r="T8" s="116" t="str">
        <f>IFERROR(INDEX(Расходка[Наименование расходного материала],MATCH(Расходка[[#This Row],[№]],Поиск_расходки[Индекс3],0)),"")</f>
        <v/>
      </c>
      <c r="U8" s="116" t="str">
        <f>IFERROR(INDEX(Расходка[Наименование расходного материала],MATCH(Расходка[[#This Row],[№]],Поиск_расходки[Индекс4],0)),"")</f>
        <v/>
      </c>
      <c r="V8" s="116" t="str">
        <f>IFERROR(INDEX(Расходка[Наименование расходного материала],MATCH(Расходка[[#This Row],[№]],Поиск_расходки[Индекс5],0)),"")</f>
        <v/>
      </c>
      <c r="W8" s="116" t="str">
        <f>IFERROR(INDEX(Расходка[Наименование расходного материала],MATCH(Расходка[[#This Row],[№]],Поиск_расходки[Индекс6],0)),"")</f>
        <v>Sprinter Legend</v>
      </c>
      <c r="X8" s="116" t="str">
        <f>IFERROR(INDEX(Расходка[Наименование расходного материала],MATCH(Расходка[[#This Row],[№]],Поиск_расходки[Индекс7],0)),"")</f>
        <v>Sprinter Legend</v>
      </c>
      <c r="Y8" s="116" t="str">
        <f>IFERROR(INDEX(Расходка[Наименование расходного материала],MATCH(Расходка[[#This Row],[№]],Поиск_расходки[Индекс8],0)),"")</f>
        <v>Sprinter Legend</v>
      </c>
      <c r="Z8" s="116" t="str">
        <f>IFERROR(INDEX(Расходка[Наименование расходного материала],MATCH(Расходка[[#This Row],[№]],Поиск_расходки[Индекс9],0)),"")</f>
        <v>Sprinter Legend</v>
      </c>
      <c r="AA8" s="116" t="str">
        <f>IFERROR(INDEX(Расходка[Наименование расходного материала],MATCH(Расходка[[#This Row],[№]],Поиск_расходки[Индекс10],0)),"")</f>
        <v>Sprinter Legend</v>
      </c>
      <c r="AB8" s="116" t="str">
        <f>IFERROR(INDEX(Расходка[Наименование расходного материала],MATCH(Расходка[[#This Row],[№]],Поиск_расходки[Индекс11],0)),"")</f>
        <v>Sprinter Legend</v>
      </c>
      <c r="AC8" s="116" t="str">
        <f>IFERROR(INDEX(Расходка[Наименование расходного материала],MATCH(Расходка[[#This Row],[№]],Поиск_расходки[Индекс12],0)),"")</f>
        <v>Sprinter Legend</v>
      </c>
      <c r="AD8" s="116" t="str">
        <f>IFERROR(INDEX(Расходка[Наименование расходного материала],MATCH(Расходка[[#This Row],[№]],Поиск_расходки[Индекс13],0)),"")</f>
        <v>Sprinter Legend</v>
      </c>
      <c r="AF8" s="4" t="s">
        <v>5</v>
      </c>
      <c r="AG8" s="4" t="s">
        <v>415</v>
      </c>
      <c r="AI8" t="s">
        <v>190</v>
      </c>
      <c r="AJ8" t="s">
        <v>205</v>
      </c>
      <c r="AK8" t="str">
        <f t="shared" si="1"/>
        <v>Контраст: Визипак 320</v>
      </c>
      <c r="AM8" s="193">
        <v>218140</v>
      </c>
      <c r="AN8" s="2"/>
      <c r="AO8" t="s">
        <v>89</v>
      </c>
    </row>
    <row r="9" spans="1:42" x14ac:dyDescent="0.25">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учёта'!$B$15,Расходка[[#This Row],[Наименование расходного материала]])),MAX($G$1:G8)+1,0)</f>
        <v>0</v>
      </c>
      <c r="H9" s="117">
        <f>IF(ISNUMBER(SEARCH('Карта учёта'!$B$16,Расходка[[#This Row],[Наименование расходного материала]])),MAX($H$1:H8)+1,0)</f>
        <v>0</v>
      </c>
      <c r="I9" s="117">
        <f>IF(ISNUMBER(SEARCH('Карта учёта'!$B$17,Расходка[[#This Row],[Наименование расходного материала]])),MAX($I$1:I8)+1,0)</f>
        <v>0</v>
      </c>
      <c r="J9" s="117">
        <f>IF(ISNUMBER(SEARCH('Карта учёта'!$B$18,Расходка[[#This Row],[Наименование расходного материала]])),MAX($J$1:J8)+1,0)</f>
        <v>8</v>
      </c>
      <c r="K9" s="117">
        <f>IF(ISNUMBER(SEARCH('Карта учёта'!$B$19,Расходка[[#This Row],[Наименование расходного материала]])),MAX($K$1:K8)+1,0)</f>
        <v>8</v>
      </c>
      <c r="L9" s="117">
        <f>IF(ISNUMBER(SEARCH('Карта учёта'!$B$20,Расходка[[#This Row],[Наименование расходного материала]])),MAX($L$1:L8)+1,0)</f>
        <v>8</v>
      </c>
      <c r="M9" s="117">
        <f>IF(ISNUMBER(SEARCH('Карта учёта'!$B$21,Расходка[[#This Row],[Наименование расходного материала]])),MAX($M$1:M8)+1,0)</f>
        <v>8</v>
      </c>
      <c r="N9" s="117">
        <f>IF(ISNUMBER(SEARCH('Карта учёта'!$B$22,Расходка[[#This Row],[Наименование расходного материала]])),MAX($N$1:N8)+1,0)</f>
        <v>8</v>
      </c>
      <c r="O9" s="117">
        <f>IF(ISNUMBER(SEARCH('Карта учёта'!$B$23,Расходка[[#This Row],[Наименование расходного материала]])),MAX($O$1:O8)+1,0)</f>
        <v>8</v>
      </c>
      <c r="P9" s="117">
        <f>IF(ISNUMBER(SEARCH('Карта учёта'!$B$24,Расходка[[#This Row],[Наименование расходного материала]])),MAX($P$1:P8)+1,0)</f>
        <v>8</v>
      </c>
      <c r="Q9" s="117">
        <f>IF(ISNUMBER(SEARCH('Карта учёта'!$B$25,Расходка[[#This Row],[Наименование расходного материала]])),MAX($Q$1:Q8)+1,0)</f>
        <v>8</v>
      </c>
      <c r="R9" s="116" t="str">
        <f>IFERROR(INDEX(Расходка[Наименование расходного материала],MATCH(Расходка[[#This Row],[№]],Поиск_расходки[Индекс1],0)),"")</f>
        <v/>
      </c>
      <c r="S9" s="116" t="str">
        <f>IFERROR(INDEX(Расходка[Наименование расходного материала],MATCH(Расходка[[#This Row],[№]],Поиск_расходки[Индекс2],0)),"")</f>
        <v/>
      </c>
      <c r="T9" s="116" t="str">
        <f>IFERROR(INDEX(Расходка[Наименование расходного материала],MATCH(Расходка[[#This Row],[№]],Поиск_расходки[Индекс3],0)),"")</f>
        <v/>
      </c>
      <c r="U9" s="116" t="str">
        <f>IFERROR(INDEX(Расходка[Наименование расходного материала],MATCH(Расходка[[#This Row],[№]],Поиск_расходки[Индекс4],0)),"")</f>
        <v/>
      </c>
      <c r="V9" s="116" t="str">
        <f>IFERROR(INDEX(Расходка[Наименование расходного материала],MATCH(Расходка[[#This Row],[№]],Поиск_расходки[Индекс5],0)),"")</f>
        <v/>
      </c>
      <c r="W9" s="116" t="str">
        <f>IFERROR(INDEX(Расходка[Наименование расходного материала],MATCH(Расходка[[#This Row],[№]],Поиск_расходки[Индекс6],0)),"")</f>
        <v>SubMarine Rapido, Invatec</v>
      </c>
      <c r="X9" s="116" t="str">
        <f>IFERROR(INDEX(Расходка[Наименование расходного материала],MATCH(Расходка[[#This Row],[№]],Поиск_расходки[Индекс7],0)),"")</f>
        <v>SubMarine Rapido, Invatec</v>
      </c>
      <c r="Y9" s="116" t="str">
        <f>IFERROR(INDEX(Расходка[Наименование расходного материала],MATCH(Расходка[[#This Row],[№]],Поиск_расходки[Индекс8],0)),"")</f>
        <v>SubMarine Rapido, Invatec</v>
      </c>
      <c r="Z9" s="116" t="str">
        <f>IFERROR(INDEX(Расходка[Наименование расходного материала],MATCH(Расходка[[#This Row],[№]],Поиск_расходки[Индекс9],0)),"")</f>
        <v>SubMarine Rapido, Invatec</v>
      </c>
      <c r="AA9" s="116" t="str">
        <f>IFERROR(INDEX(Расходка[Наименование расходного материала],MATCH(Расходка[[#This Row],[№]],Поиск_расходки[Индекс10],0)),"")</f>
        <v>SubMarine Rapido, Invatec</v>
      </c>
      <c r="AB9" s="116" t="str">
        <f>IFERROR(INDEX(Расходка[Наименование расходного материала],MATCH(Расходка[[#This Row],[№]],Поиск_расходки[Индекс11],0)),"")</f>
        <v>SubMarine Rapido, Invatec</v>
      </c>
      <c r="AC9" s="116" t="str">
        <f>IFERROR(INDEX(Расходка[Наименование расходного материала],MATCH(Расходка[[#This Row],[№]],Поиск_расходки[Индекс12],0)),"")</f>
        <v>SubMarine Rapido, Invatec</v>
      </c>
      <c r="AD9" s="116" t="str">
        <f>IFERROR(INDEX(Расходка[Наименование расходного материала],MATCH(Расходка[[#This Row],[№]],Поиск_расходки[Индекс13],0)),"")</f>
        <v>SubMarine Rapido, Invatec</v>
      </c>
      <c r="AF9" s="4" t="s">
        <v>5</v>
      </c>
      <c r="AG9" s="4" t="s">
        <v>416</v>
      </c>
      <c r="AM9" s="193">
        <v>218160</v>
      </c>
      <c r="AN9" s="2"/>
      <c r="AO9" t="s">
        <v>90</v>
      </c>
    </row>
    <row r="10" spans="1:42" x14ac:dyDescent="0.25">
      <c r="A10">
        <v>9</v>
      </c>
      <c r="B10" t="s">
        <v>5</v>
      </c>
      <c r="C10" t="s">
        <v>379</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учёта'!$B$15,Расходка[[#This Row],[Наименование расходного материала]])),MAX($G$1:G9)+1,0)</f>
        <v>0</v>
      </c>
      <c r="H10" s="117">
        <f>IF(ISNUMBER(SEARCH('Карта учёта'!$B$16,Расходка[[#This Row],[Наименование расходного материала]])),MAX($H$1:H9)+1,0)</f>
        <v>1</v>
      </c>
      <c r="I10" s="117">
        <f>IF(ISNUMBER(SEARCH('Карта учёта'!$B$17,Расходка[[#This Row],[Наименование расходного материала]])),MAX($I$1:I9)+1,0)</f>
        <v>0</v>
      </c>
      <c r="J10" s="117">
        <f>IF(ISNUMBER(SEARCH('Карта учёта'!$B$18,Расходка[[#This Row],[Наименование расходного материала]])),MAX($J$1:J9)+1,0)</f>
        <v>9</v>
      </c>
      <c r="K10" s="117">
        <f>IF(ISNUMBER(SEARCH('Карта учёта'!$B$19,Расходка[[#This Row],[Наименование расходного материала]])),MAX($K$1:K9)+1,0)</f>
        <v>9</v>
      </c>
      <c r="L10" s="117">
        <f>IF(ISNUMBER(SEARCH('Карта учёта'!$B$20,Расходка[[#This Row],[Наименование расходного материала]])),MAX($L$1:L9)+1,0)</f>
        <v>9</v>
      </c>
      <c r="M10" s="117">
        <f>IF(ISNUMBER(SEARCH('Карта учёта'!$B$21,Расходка[[#This Row],[Наименование расходного материала]])),MAX($M$1:M9)+1,0)</f>
        <v>9</v>
      </c>
      <c r="N10" s="117">
        <f>IF(ISNUMBER(SEARCH('Карта учёта'!$B$22,Расходка[[#This Row],[Наименование расходного материала]])),MAX($N$1:N9)+1,0)</f>
        <v>9</v>
      </c>
      <c r="O10" s="117">
        <f>IF(ISNUMBER(SEARCH('Карта учёта'!$B$23,Расходка[[#This Row],[Наименование расходного материала]])),MAX($O$1:O9)+1,0)</f>
        <v>9</v>
      </c>
      <c r="P10" s="117">
        <f>IF(ISNUMBER(SEARCH('Карта учёта'!$B$24,Расходка[[#This Row],[Наименование расходного материала]])),MAX($P$1:P9)+1,0)</f>
        <v>9</v>
      </c>
      <c r="Q10" s="117">
        <f>IF(ISNUMBER(SEARCH('Карта учёта'!$B$25,Расходка[[#This Row],[Наименование расходного материала]])),MAX($Q$1:Q9)+1,0)</f>
        <v>9</v>
      </c>
      <c r="R10" s="116" t="str">
        <f>IFERROR(INDEX(Расходка[Наименование расходного материала],MATCH(Расходка[[#This Row],[№]],Поиск_расходки[Индекс1],0)),"")</f>
        <v/>
      </c>
      <c r="S10" s="116" t="str">
        <f>IFERROR(INDEX(Расходка[Наименование расходного материала],MATCH(Расходка[[#This Row],[№]],Поиск_расходки[Индекс2],0)),"")</f>
        <v/>
      </c>
      <c r="T10" s="116" t="str">
        <f>IFERROR(INDEX(Расходка[Наименование расходного материала],MATCH(Расходка[[#This Row],[№]],Поиск_расходки[Индекс3],0)),"")</f>
        <v/>
      </c>
      <c r="U10" s="116" t="str">
        <f>IFERROR(INDEX(Расходка[Наименование расходного материала],MATCH(Расходка[[#This Row],[№]],Поиск_расходки[Индекс4],0)),"")</f>
        <v/>
      </c>
      <c r="V10" s="116" t="str">
        <f>IFERROR(INDEX(Расходка[Наименование расходного материала],MATCH(Расходка[[#This Row],[№]],Поиск_расходки[Индекс5],0)),"")</f>
        <v/>
      </c>
      <c r="W10" s="116" t="str">
        <f>IFERROR(INDEX(Расходка[Наименование расходного материала],MATCH(Расходка[[#This Row],[№]],Поиск_расходки[Индекс6],0)),"")</f>
        <v>Колибри</v>
      </c>
      <c r="X10" s="116" t="str">
        <f>IFERROR(INDEX(Расходка[Наименование расходного материала],MATCH(Расходка[[#This Row],[№]],Поиск_расходки[Индекс7],0)),"")</f>
        <v>Колибри</v>
      </c>
      <c r="Y10" s="116" t="str">
        <f>IFERROR(INDEX(Расходка[Наименование расходного материала],MATCH(Расходка[[#This Row],[№]],Поиск_расходки[Индекс8],0)),"")</f>
        <v>Колибри</v>
      </c>
      <c r="Z10" s="116" t="str">
        <f>IFERROR(INDEX(Расходка[Наименование расходного материала],MATCH(Расходка[[#This Row],[№]],Поиск_расходки[Индекс9],0)),"")</f>
        <v>Колибри</v>
      </c>
      <c r="AA10" s="116" t="str">
        <f>IFERROR(INDEX(Расходка[Наименование расходного материала],MATCH(Расходка[[#This Row],[№]],Поиск_расходки[Индекс10],0)),"")</f>
        <v>Колибри</v>
      </c>
      <c r="AB10" s="116" t="str">
        <f>IFERROR(INDEX(Расходка[Наименование расходного материала],MATCH(Расходка[[#This Row],[№]],Поиск_расходки[Индекс11],0)),"")</f>
        <v>Колибри</v>
      </c>
      <c r="AC10" s="116" t="str">
        <f>IFERROR(INDEX(Расходка[Наименование расходного материала],MATCH(Расходка[[#This Row],[№]],Поиск_расходки[Индекс12],0)),"")</f>
        <v>Колибри</v>
      </c>
      <c r="AD10" s="116" t="str">
        <f>IFERROR(INDEX(Расходка[Наименование расходного материала],MATCH(Расходка[[#This Row],[№]],Поиск_расходки[Индекс13],0)),"")</f>
        <v>Колибри</v>
      </c>
      <c r="AF10" s="4" t="s">
        <v>5</v>
      </c>
      <c r="AG10" s="4" t="s">
        <v>417</v>
      </c>
      <c r="AI10" t="s">
        <v>356</v>
      </c>
      <c r="AM10" s="193">
        <v>194510</v>
      </c>
      <c r="AN10" s="2"/>
      <c r="AO10" t="s">
        <v>91</v>
      </c>
    </row>
    <row r="11" spans="1:42" x14ac:dyDescent="0.25">
      <c r="A11">
        <v>10</v>
      </c>
      <c r="B11" t="s">
        <v>5</v>
      </c>
      <c r="C11" t="s">
        <v>403</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учёта'!$B$15,Расходка[[#This Row],[Наименование расходного материала]])),MAX($G$1:G10)+1,0)</f>
        <v>0</v>
      </c>
      <c r="H11" s="117">
        <f>IF(ISNUMBER(SEARCH('Карта учёта'!$B$16,Расходка[[#This Row],[Наименование расходного материала]])),MAX($H$1:H10)+1,0)</f>
        <v>2</v>
      </c>
      <c r="I11" s="117">
        <f>IF(ISNUMBER(SEARCH('Карта учёта'!$B$17,Расходка[[#This Row],[Наименование расходного материала]])),MAX($I$1:I10)+1,0)</f>
        <v>0</v>
      </c>
      <c r="J11" s="117">
        <f>IF(ISNUMBER(SEARCH('Карта учёта'!$B$18,Расходка[[#This Row],[Наименование расходного материала]])),MAX($J$1:J10)+1,0)</f>
        <v>10</v>
      </c>
      <c r="K11" s="117">
        <f>IF(ISNUMBER(SEARCH('Карта учёта'!$B$19,Расходка[[#This Row],[Наименование расходного материала]])),MAX($K$1:K10)+1,0)</f>
        <v>10</v>
      </c>
      <c r="L11" s="117">
        <f>IF(ISNUMBER(SEARCH('Карта учёта'!$B$20,Расходка[[#This Row],[Наименование расходного материала]])),MAX($L$1:L10)+1,0)</f>
        <v>10</v>
      </c>
      <c r="M11" s="117">
        <f>IF(ISNUMBER(SEARCH('Карта учёта'!$B$21,Расходка[[#This Row],[Наименование расходного материала]])),MAX($M$1:M10)+1,0)</f>
        <v>10</v>
      </c>
      <c r="N11" s="117">
        <f>IF(ISNUMBER(SEARCH('Карта учёта'!$B$22,Расходка[[#This Row],[Наименование расходного материала]])),MAX($N$1:N10)+1,0)</f>
        <v>10</v>
      </c>
      <c r="O11" s="117">
        <f>IF(ISNUMBER(SEARCH('Карта учёта'!$B$23,Расходка[[#This Row],[Наименование расходного материала]])),MAX($O$1:O10)+1,0)</f>
        <v>10</v>
      </c>
      <c r="P11" s="117">
        <f>IF(ISNUMBER(SEARCH('Карта учёта'!$B$24,Расходка[[#This Row],[Наименование расходного материала]])),MAX($P$1:P10)+1,0)</f>
        <v>10</v>
      </c>
      <c r="Q11" s="117">
        <f>IF(ISNUMBER(SEARCH('Карта учёта'!$B$25,Расходка[[#This Row],[Наименование расходного материала]])),MAX($Q$1:Q10)+1,0)</f>
        <v>10</v>
      </c>
      <c r="R11" s="116" t="str">
        <f>IFERROR(INDEX(Расходка[Наименование расходного материала],MATCH(Расходка[[#This Row],[№]],Поиск_расходки[Индекс1],0)),"")</f>
        <v/>
      </c>
      <c r="S11" s="116" t="str">
        <f>IFERROR(INDEX(Расходка[Наименование расходного материала],MATCH(Расходка[[#This Row],[№]],Поиск_расходки[Индекс2],0)),"")</f>
        <v/>
      </c>
      <c r="T11" s="116" t="str">
        <f>IFERROR(INDEX(Расходка[Наименование расходного материала],MATCH(Расходка[[#This Row],[№]],Поиск_расходки[Индекс3],0)),"")</f>
        <v/>
      </c>
      <c r="U11" s="116" t="str">
        <f>IFERROR(INDEX(Расходка[Наименование расходного материала],MATCH(Расходка[[#This Row],[№]],Поиск_расходки[Индекс4],0)),"")</f>
        <v/>
      </c>
      <c r="V11" s="116" t="str">
        <f>IFERROR(INDEX(Расходка[Наименование расходного материала],MATCH(Расходка[[#This Row],[№]],Поиск_расходки[Индекс5],0)),"")</f>
        <v/>
      </c>
      <c r="W11" s="116" t="str">
        <f>IFERROR(INDEX(Расходка[Наименование расходного материала],MATCH(Расходка[[#This Row],[№]],Поиск_расходки[Индекс6],0)),"")</f>
        <v xml:space="preserve">NC Колибри </v>
      </c>
      <c r="X11" s="116" t="str">
        <f>IFERROR(INDEX(Расходка[Наименование расходного материала],MATCH(Расходка[[#This Row],[№]],Поиск_расходки[Индекс7],0)),"")</f>
        <v xml:space="preserve">NC Колибри </v>
      </c>
      <c r="Y11" s="116" t="str">
        <f>IFERROR(INDEX(Расходка[Наименование расходного материала],MATCH(Расходка[[#This Row],[№]],Поиск_расходки[Индекс8],0)),"")</f>
        <v xml:space="preserve">NC Колибри </v>
      </c>
      <c r="Z11" s="116" t="str">
        <f>IFERROR(INDEX(Расходка[Наименование расходного материала],MATCH(Расходка[[#This Row],[№]],Поиск_расходки[Индекс9],0)),"")</f>
        <v xml:space="preserve">NC Колибри </v>
      </c>
      <c r="AA11" s="116" t="str">
        <f>IFERROR(INDEX(Расходка[Наименование расходного материала],MATCH(Расходка[[#This Row],[№]],Поиск_расходки[Индекс10],0)),"")</f>
        <v xml:space="preserve">NC Колибри </v>
      </c>
      <c r="AB11" s="116" t="str">
        <f>IFERROR(INDEX(Расходка[Наименование расходного материала],MATCH(Расходка[[#This Row],[№]],Поиск_расходки[Индекс11],0)),"")</f>
        <v xml:space="preserve">NC Колибри </v>
      </c>
      <c r="AC11" s="116" t="str">
        <f>IFERROR(INDEX(Расходка[Наименование расходного материала],MATCH(Расходка[[#This Row],[№]],Поиск_расходки[Индекс12],0)),"")</f>
        <v xml:space="preserve">NC Колибри </v>
      </c>
      <c r="AD11" s="116" t="str">
        <f>IFERROR(INDEX(Расходка[Наименование расходного материала],MATCH(Расходка[[#This Row],[№]],Поиск_расходки[Индекс13],0)),"")</f>
        <v xml:space="preserve">NC Колибри </v>
      </c>
      <c r="AF11" s="4" t="s">
        <v>5</v>
      </c>
      <c r="AG11" s="4" t="s">
        <v>418</v>
      </c>
      <c r="AI11" t="s">
        <v>4</v>
      </c>
      <c r="AM11" s="193">
        <v>323500</v>
      </c>
      <c r="AN11" s="2"/>
      <c r="AO11" t="s">
        <v>92</v>
      </c>
    </row>
    <row r="12" spans="1:42" x14ac:dyDescent="0.25">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учёта'!$B$15,Расходка[[#This Row],[Наименование расходного материала]])),MAX($G$1:G11)+1,0)</f>
        <v>0</v>
      </c>
      <c r="H12" s="117">
        <f>IF(ISNUMBER(SEARCH('Карта учёта'!$B$16,Расходка[[#This Row],[Наименование расходного материала]])),MAX($H$1:H11)+1,0)</f>
        <v>0</v>
      </c>
      <c r="I12" s="117">
        <f>IF(ISNUMBER(SEARCH('Карта учёта'!$B$17,Расходка[[#This Row],[Наименование расходного материала]])),MAX($I$1:I11)+1,0)</f>
        <v>0</v>
      </c>
      <c r="J12" s="117">
        <f>IF(ISNUMBER(SEARCH('Карта учёта'!$B$18,Расходка[[#This Row],[Наименование расходного материала]])),MAX($J$1:J11)+1,0)</f>
        <v>11</v>
      </c>
      <c r="K12" s="117">
        <f>IF(ISNUMBER(SEARCH('Карта учёта'!$B$19,Расходка[[#This Row],[Наименование расходного материала]])),MAX($K$1:K11)+1,0)</f>
        <v>11</v>
      </c>
      <c r="L12" s="117">
        <f>IF(ISNUMBER(SEARCH('Карта учёта'!$B$20,Расходка[[#This Row],[Наименование расходного материала]])),MAX($L$1:L11)+1,0)</f>
        <v>11</v>
      </c>
      <c r="M12" s="117">
        <f>IF(ISNUMBER(SEARCH('Карта учёта'!$B$21,Расходка[[#This Row],[Наименование расходного материала]])),MAX($M$1:M11)+1,0)</f>
        <v>11</v>
      </c>
      <c r="N12" s="117">
        <f>IF(ISNUMBER(SEARCH('Карта учёта'!$B$22,Расходка[[#This Row],[Наименование расходного материала]])),MAX($N$1:N11)+1,0)</f>
        <v>11</v>
      </c>
      <c r="O12" s="117">
        <f>IF(ISNUMBER(SEARCH('Карта учёта'!$B$23,Расходка[[#This Row],[Наименование расходного материала]])),MAX($O$1:O11)+1,0)</f>
        <v>11</v>
      </c>
      <c r="P12" s="117">
        <f>IF(ISNUMBER(SEARCH('Карта учёта'!$B$24,Расходка[[#This Row],[Наименование расходного материала]])),MAX($P$1:P11)+1,0)</f>
        <v>11</v>
      </c>
      <c r="Q12" s="117">
        <f>IF(ISNUMBER(SEARCH('Карта учёта'!$B$25,Расходка[[#This Row],[Наименование расходного материала]])),MAX($Q$1:Q11)+1,0)</f>
        <v>11</v>
      </c>
      <c r="R12" s="116" t="str">
        <f>IFERROR(INDEX(Расходка[Наименование расходного материала],MATCH(Расходка[[#This Row],[№]],Поиск_расходки[Индекс1],0)),"")</f>
        <v/>
      </c>
      <c r="S12" s="116" t="str">
        <f>IFERROR(INDEX(Расходка[Наименование расходного материала],MATCH(Расходка[[#This Row],[№]],Поиск_расходки[Индекс2],0)),"")</f>
        <v/>
      </c>
      <c r="T12" s="116" t="str">
        <f>IFERROR(INDEX(Расходка[Наименование расходного материала],MATCH(Расходка[[#This Row],[№]],Поиск_расходки[Индекс3],0)),"")</f>
        <v/>
      </c>
      <c r="U12" s="116" t="str">
        <f>IFERROR(INDEX(Расходка[Наименование расходного материала],MATCH(Расходка[[#This Row],[№]],Поиск_расходки[Индекс4],0)),"")</f>
        <v/>
      </c>
      <c r="V12" s="116" t="str">
        <f>IFERROR(INDEX(Расходка[Наименование расходного материала],MATCH(Расходка[[#This Row],[№]],Поиск_расходки[Индекс5],0)),"")</f>
        <v/>
      </c>
      <c r="W12" s="116" t="str">
        <f>IFERROR(INDEX(Расходка[Наименование расходного материала],MATCH(Расходка[[#This Row],[№]],Поиск_расходки[Индекс6],0)),"")</f>
        <v>Nitrex 260</v>
      </c>
      <c r="X12" s="116" t="str">
        <f>IFERROR(INDEX(Расходка[Наименование расходного материала],MATCH(Расходка[[#This Row],[№]],Поиск_расходки[Индекс7],0)),"")</f>
        <v>Nitrex 260</v>
      </c>
      <c r="Y12" s="116" t="str">
        <f>IFERROR(INDEX(Расходка[Наименование расходного материала],MATCH(Расходка[[#This Row],[№]],Поиск_расходки[Индекс8],0)),"")</f>
        <v>Nitrex 260</v>
      </c>
      <c r="Z12" s="116" t="str">
        <f>IFERROR(INDEX(Расходка[Наименование расходного материала],MATCH(Расходка[[#This Row],[№]],Поиск_расходки[Индекс9],0)),"")</f>
        <v>Nitrex 260</v>
      </c>
      <c r="AA12" s="116" t="str">
        <f>IFERROR(INDEX(Расходка[Наименование расходного материала],MATCH(Расходка[[#This Row],[№]],Поиск_расходки[Индекс10],0)),"")</f>
        <v>Nitrex 260</v>
      </c>
      <c r="AB12" s="116" t="str">
        <f>IFERROR(INDEX(Расходка[Наименование расходного материала],MATCH(Расходка[[#This Row],[№]],Поиск_расходки[Индекс11],0)),"")</f>
        <v>Nitrex 260</v>
      </c>
      <c r="AC12" s="116" t="str">
        <f>IFERROR(INDEX(Расходка[Наименование расходного материала],MATCH(Расходка[[#This Row],[№]],Поиск_расходки[Индекс12],0)),"")</f>
        <v>Nitrex 260</v>
      </c>
      <c r="AD12" s="116" t="str">
        <f>IFERROR(INDEX(Расходка[Наименование расходного материала],MATCH(Расходка[[#This Row],[№]],Поиск_расходки[Индекс13],0)),"")</f>
        <v>Nitrex 260</v>
      </c>
      <c r="AF12" s="4" t="s">
        <v>5</v>
      </c>
      <c r="AG12" s="4" t="s">
        <v>419</v>
      </c>
      <c r="AI12" t="s">
        <v>3</v>
      </c>
      <c r="AM12" s="193">
        <v>323510</v>
      </c>
      <c r="AN12" s="2"/>
      <c r="AO12" t="s">
        <v>93</v>
      </c>
    </row>
    <row r="13" spans="1:42" x14ac:dyDescent="0.25">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учёта'!$B$15,Расходка[[#This Row],[Наименование расходного материала]])),MAX($G$1:G12)+1,0)</f>
        <v>0</v>
      </c>
      <c r="H13" s="117">
        <f>IF(ISNUMBER(SEARCH('Карта учёта'!$B$16,Расходка[[#This Row],[Наименование расходного материала]])),MAX($H$1:H12)+1,0)</f>
        <v>0</v>
      </c>
      <c r="I13" s="117">
        <f>IF(ISNUMBER(SEARCH('Карта учёта'!$B$17,Расходка[[#This Row],[Наименование расходного материала]])),MAX($I$1:I12)+1,0)</f>
        <v>0</v>
      </c>
      <c r="J13" s="117">
        <f>IF(ISNUMBER(SEARCH('Карта учёта'!$B$18,Расходка[[#This Row],[Наименование расходного материала]])),MAX($J$1:J12)+1,0)</f>
        <v>12</v>
      </c>
      <c r="K13" s="117">
        <f>IF(ISNUMBER(SEARCH('Карта учёта'!$B$19,Расходка[[#This Row],[Наименование расходного материала]])),MAX($K$1:K12)+1,0)</f>
        <v>12</v>
      </c>
      <c r="L13" s="117">
        <f>IF(ISNUMBER(SEARCH('Карта учёта'!$B$20,Расходка[[#This Row],[Наименование расходного материала]])),MAX($L$1:L12)+1,0)</f>
        <v>12</v>
      </c>
      <c r="M13" s="117">
        <f>IF(ISNUMBER(SEARCH('Карта учёта'!$B$21,Расходка[[#This Row],[Наименование расходного материала]])),MAX($M$1:M12)+1,0)</f>
        <v>12</v>
      </c>
      <c r="N13" s="117">
        <f>IF(ISNUMBER(SEARCH('Карта учёта'!$B$22,Расходка[[#This Row],[Наименование расходного материала]])),MAX($N$1:N12)+1,0)</f>
        <v>12</v>
      </c>
      <c r="O13" s="117">
        <f>IF(ISNUMBER(SEARCH('Карта учёта'!$B$23,Расходка[[#This Row],[Наименование расходного материала]])),MAX($O$1:O12)+1,0)</f>
        <v>12</v>
      </c>
      <c r="P13" s="117">
        <f>IF(ISNUMBER(SEARCH('Карта учёта'!$B$24,Расходка[[#This Row],[Наименование расходного материала]])),MAX($P$1:P12)+1,0)</f>
        <v>12</v>
      </c>
      <c r="Q13" s="117">
        <f>IF(ISNUMBER(SEARCH('Карта учёта'!$B$25,Расходка[[#This Row],[Наименование расходного материала]])),MAX($Q$1:Q12)+1,0)</f>
        <v>12</v>
      </c>
      <c r="R13" s="116" t="str">
        <f>IFERROR(INDEX(Расходка[Наименование расходного материала],MATCH(Расходка[[#This Row],[№]],Поиск_расходки[Индекс1],0)),"")</f>
        <v/>
      </c>
      <c r="S13" s="116" t="str">
        <f>IFERROR(INDEX(Расходка[Наименование расходного материала],MATCH(Расходка[[#This Row],[№]],Поиск_расходки[Индекс2],0)),"")</f>
        <v/>
      </c>
      <c r="T13" s="116" t="str">
        <f>IFERROR(INDEX(Расходка[Наименование расходного материала],MATCH(Расходка[[#This Row],[№]],Поиск_расходки[Индекс3],0)),"")</f>
        <v/>
      </c>
      <c r="U13" s="116" t="str">
        <f>IFERROR(INDEX(Расходка[Наименование расходного материала],MATCH(Расходка[[#This Row],[№]],Поиск_расходки[Индекс4],0)),"")</f>
        <v/>
      </c>
      <c r="V13" s="116" t="str">
        <f>IFERROR(INDEX(Расходка[Наименование расходного материала],MATCH(Расходка[[#This Row],[№]],Поиск_расходки[Индекс5],0)),"")</f>
        <v/>
      </c>
      <c r="W13" s="116" t="str">
        <f>IFERROR(INDEX(Расходка[Наименование расходного материала],MATCH(Расходка[[#This Row],[№]],Поиск_расходки[Индекс6],0)),"")</f>
        <v>RadiFocus</v>
      </c>
      <c r="X13" s="116" t="str">
        <f>IFERROR(INDEX(Расходка[Наименование расходного материала],MATCH(Расходка[[#This Row],[№]],Поиск_расходки[Индекс7],0)),"")</f>
        <v>RadiFocus</v>
      </c>
      <c r="Y13" s="116" t="str">
        <f>IFERROR(INDEX(Расходка[Наименование расходного материала],MATCH(Расходка[[#This Row],[№]],Поиск_расходки[Индекс8],0)),"")</f>
        <v>RadiFocus</v>
      </c>
      <c r="Z13" s="116" t="str">
        <f>IFERROR(INDEX(Расходка[Наименование расходного материала],MATCH(Расходка[[#This Row],[№]],Поиск_расходки[Индекс9],0)),"")</f>
        <v>RadiFocus</v>
      </c>
      <c r="AA13" s="116" t="str">
        <f>IFERROR(INDEX(Расходка[Наименование расходного материала],MATCH(Расходка[[#This Row],[№]],Поиск_расходки[Индекс10],0)),"")</f>
        <v>RadiFocus</v>
      </c>
      <c r="AB13" s="116" t="str">
        <f>IFERROR(INDEX(Расходка[Наименование расходного материала],MATCH(Расходка[[#This Row],[№]],Поиск_расходки[Индекс11],0)),"")</f>
        <v>RadiFocus</v>
      </c>
      <c r="AC13" s="116" t="str">
        <f>IFERROR(INDEX(Расходка[Наименование расходного материала],MATCH(Расходка[[#This Row],[№]],Поиск_расходки[Индекс12],0)),"")</f>
        <v>RadiFocus</v>
      </c>
      <c r="AD13" s="116" t="str">
        <f>IFERROR(INDEX(Расходка[Наименование расходного материала],MATCH(Расходка[[#This Row],[№]],Поиск_расходки[Индекс13],0)),"")</f>
        <v>RadiFocus</v>
      </c>
      <c r="AF13" s="4" t="s">
        <v>5</v>
      </c>
      <c r="AG13" s="4" t="s">
        <v>420</v>
      </c>
      <c r="AI13" t="s">
        <v>6</v>
      </c>
      <c r="AN13" s="2"/>
    </row>
    <row r="14" spans="1:42" x14ac:dyDescent="0.25">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учёта'!$B$15,Расходка[[#This Row],[Наименование расходного материала]])),MAX($G$1:G13)+1,0)</f>
        <v>0</v>
      </c>
      <c r="H14" s="117">
        <f>IF(ISNUMBER(SEARCH('Карта учёта'!$B$16,Расходка[[#This Row],[Наименование расходного материала]])),MAX($H$1:H13)+1,0)</f>
        <v>0</v>
      </c>
      <c r="I14" s="117">
        <f>IF(ISNUMBER(SEARCH('Карта учёта'!$B$17,Расходка[[#This Row],[Наименование расходного материала]])),MAX($I$1:I13)+1,0)</f>
        <v>0</v>
      </c>
      <c r="J14" s="117">
        <f>IF(ISNUMBER(SEARCH('Карта учёта'!$B$18,Расходка[[#This Row],[Наименование расходного материала]])),MAX($J$1:J13)+1,0)</f>
        <v>13</v>
      </c>
      <c r="K14" s="117">
        <f>IF(ISNUMBER(SEARCH('Карта учёта'!$B$19,Расходка[[#This Row],[Наименование расходного материала]])),MAX($K$1:K13)+1,0)</f>
        <v>13</v>
      </c>
      <c r="L14" s="117">
        <f>IF(ISNUMBER(SEARCH('Карта учёта'!$B$20,Расходка[[#This Row],[Наименование расходного материала]])),MAX($L$1:L13)+1,0)</f>
        <v>13</v>
      </c>
      <c r="M14" s="117">
        <f>IF(ISNUMBER(SEARCH('Карта учёта'!$B$21,Расходка[[#This Row],[Наименование расходного материала]])),MAX($M$1:M13)+1,0)</f>
        <v>13</v>
      </c>
      <c r="N14" s="117">
        <f>IF(ISNUMBER(SEARCH('Карта учёта'!$B$22,Расходка[[#This Row],[Наименование расходного материала]])),MAX($N$1:N13)+1,0)</f>
        <v>13</v>
      </c>
      <c r="O14" s="117">
        <f>IF(ISNUMBER(SEARCH('Карта учёта'!$B$23,Расходка[[#This Row],[Наименование расходного материала]])),MAX($O$1:O13)+1,0)</f>
        <v>13</v>
      </c>
      <c r="P14" s="117">
        <f>IF(ISNUMBER(SEARCH('Карта учёта'!$B$24,Расходка[[#This Row],[Наименование расходного материала]])),MAX($P$1:P13)+1,0)</f>
        <v>13</v>
      </c>
      <c r="Q14" s="117">
        <f>IF(ISNUMBER(SEARCH('Карта учёта'!$B$25,Расходка[[#This Row],[Наименование расходного материала]])),MAX($Q$1:Q13)+1,0)</f>
        <v>13</v>
      </c>
      <c r="R14" s="116" t="str">
        <f>IFERROR(INDEX(Расходка[Наименование расходного материала],MATCH(Расходка[[#This Row],[№]],Поиск_расходки[Индекс1],0)),"")</f>
        <v/>
      </c>
      <c r="S14" s="116" t="str">
        <f>IFERROR(INDEX(Расходка[Наименование расходного материала],MATCH(Расходка[[#This Row],[№]],Поиск_расходки[Индекс2],0)),"")</f>
        <v/>
      </c>
      <c r="T14" s="116" t="str">
        <f>IFERROR(INDEX(Расходка[Наименование расходного материала],MATCH(Расходка[[#This Row],[№]],Поиск_расходки[Индекс3],0)),"")</f>
        <v/>
      </c>
      <c r="U14" s="116" t="str">
        <f>IFERROR(INDEX(Расходка[Наименование расходного материала],MATCH(Расходка[[#This Row],[№]],Поиск_расходки[Индекс4],0)),"")</f>
        <v/>
      </c>
      <c r="V14" s="116" t="str">
        <f>IFERROR(INDEX(Расходка[Наименование расходного материала],MATCH(Расходка[[#This Row],[№]],Поиск_расходки[Индекс5],0)),"")</f>
        <v/>
      </c>
      <c r="W14" s="116" t="str">
        <f>IFERROR(INDEX(Расходка[Наименование расходного материала],MATCH(Расходка[[#This Row],[№]],Поиск_расходки[Индекс6],0)),"")</f>
        <v>BasixCOMPAK</v>
      </c>
      <c r="X14" s="116" t="str">
        <f>IFERROR(INDEX(Расходка[Наименование расходного материала],MATCH(Расходка[[#This Row],[№]],Поиск_расходки[Индекс7],0)),"")</f>
        <v>BasixCOMPAK</v>
      </c>
      <c r="Y14" s="116" t="str">
        <f>IFERROR(INDEX(Расходка[Наименование расходного материала],MATCH(Расходка[[#This Row],[№]],Поиск_расходки[Индекс8],0)),"")</f>
        <v>BasixCOMPAK</v>
      </c>
      <c r="Z14" s="116" t="str">
        <f>IFERROR(INDEX(Расходка[Наименование расходного материала],MATCH(Расходка[[#This Row],[№]],Поиск_расходки[Индекс9],0)),"")</f>
        <v>BasixCOMPAK</v>
      </c>
      <c r="AA14" s="116" t="str">
        <f>IFERROR(INDEX(Расходка[Наименование расходного материала],MATCH(Расходка[[#This Row],[№]],Поиск_расходки[Индекс10],0)),"")</f>
        <v>BasixCOMPAK</v>
      </c>
      <c r="AB14" s="116" t="str">
        <f>IFERROR(INDEX(Расходка[Наименование расходного материала],MATCH(Расходка[[#This Row],[№]],Поиск_расходки[Индекс11],0)),"")</f>
        <v>BasixCOMPAK</v>
      </c>
      <c r="AC14" s="116" t="str">
        <f>IFERROR(INDEX(Расходка[Наименование расходного материала],MATCH(Расходка[[#This Row],[№]],Поиск_расходки[Индекс12],0)),"")</f>
        <v>BasixCOMPAK</v>
      </c>
      <c r="AD14" s="116" t="str">
        <f>IFERROR(INDEX(Расходка[Наименование расходного материала],MATCH(Расходка[[#This Row],[№]],Поиск_расходки[Индекс13],0)),"")</f>
        <v>BasixCOMPAK</v>
      </c>
      <c r="AF14" s="4" t="s">
        <v>5</v>
      </c>
      <c r="AG14" s="4" t="s">
        <v>499</v>
      </c>
      <c r="AI14" t="s">
        <v>5</v>
      </c>
      <c r="AM14" s="193"/>
      <c r="AN14" s="2"/>
    </row>
    <row r="15" spans="1:42" x14ac:dyDescent="0.25">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учёта'!$B$15,Расходка[[#This Row],[Наименование расходного материала]])),MAX($G$1:G14)+1,0)</f>
        <v>0</v>
      </c>
      <c r="H15" s="117">
        <f>IF(ISNUMBER(SEARCH('Карта учёта'!$B$16,Расходка[[#This Row],[Наименование расходного материала]])),MAX($H$1:H14)+1,0)</f>
        <v>0</v>
      </c>
      <c r="I15" s="117">
        <f>IF(ISNUMBER(SEARCH('Карта учёта'!$B$17,Расходка[[#This Row],[Наименование расходного материала]])),MAX($I$1:I14)+1,0)</f>
        <v>0</v>
      </c>
      <c r="J15" s="117">
        <f>IF(ISNUMBER(SEARCH('Карта учёта'!$B$18,Расходка[[#This Row],[Наименование расходного материала]])),MAX($J$1:J14)+1,0)</f>
        <v>14</v>
      </c>
      <c r="K15" s="117">
        <f>IF(ISNUMBER(SEARCH('Карта учёта'!$B$19,Расходка[[#This Row],[Наименование расходного материала]])),MAX($K$1:K14)+1,0)</f>
        <v>14</v>
      </c>
      <c r="L15" s="117">
        <f>IF(ISNUMBER(SEARCH('Карта учёта'!$B$20,Расходка[[#This Row],[Наименование расходного материала]])),MAX($L$1:L14)+1,0)</f>
        <v>14</v>
      </c>
      <c r="M15" s="117">
        <f>IF(ISNUMBER(SEARCH('Карта учёта'!$B$21,Расходка[[#This Row],[Наименование расходного материала]])),MAX($M$1:M14)+1,0)</f>
        <v>14</v>
      </c>
      <c r="N15" s="117">
        <f>IF(ISNUMBER(SEARCH('Карта учёта'!$B$22,Расходка[[#This Row],[Наименование расходного материала]])),MAX($N$1:N14)+1,0)</f>
        <v>14</v>
      </c>
      <c r="O15" s="117">
        <f>IF(ISNUMBER(SEARCH('Карта учёта'!$B$23,Расходка[[#This Row],[Наименование расходного материала]])),MAX($O$1:O14)+1,0)</f>
        <v>14</v>
      </c>
      <c r="P15" s="117">
        <f>IF(ISNUMBER(SEARCH('Карта учёта'!$B$24,Расходка[[#This Row],[Наименование расходного материала]])),MAX($P$1:P14)+1,0)</f>
        <v>14</v>
      </c>
      <c r="Q15" s="117">
        <f>IF(ISNUMBER(SEARCH('Карта учёта'!$B$25,Расходка[[#This Row],[Наименование расходного материала]])),MAX($Q$1:Q14)+1,0)</f>
        <v>14</v>
      </c>
      <c r="R15" s="116" t="str">
        <f>IFERROR(INDEX(Расходка[Наименование расходного материала],MATCH(Расходка[[#This Row],[№]],Поиск_расходки[Индекс1],0)),"")</f>
        <v/>
      </c>
      <c r="S15" s="116" t="str">
        <f>IFERROR(INDEX(Расходка[Наименование расходного материала],MATCH(Расходка[[#This Row],[№]],Поиск_расходки[Индекс2],0)),"")</f>
        <v/>
      </c>
      <c r="T15" s="116" t="str">
        <f>IFERROR(INDEX(Расходка[Наименование расходного материала],MATCH(Расходка[[#This Row],[№]],Поиск_расходки[Индекс3],0)),"")</f>
        <v/>
      </c>
      <c r="U15" s="116" t="str">
        <f>IFERROR(INDEX(Расходка[Наименование расходного материала],MATCH(Расходка[[#This Row],[№]],Поиск_расходки[Индекс4],0)),"")</f>
        <v/>
      </c>
      <c r="V15" s="116" t="str">
        <f>IFERROR(INDEX(Расходка[Наименование расходного материала],MATCH(Расходка[[#This Row],[№]],Поиск_расходки[Индекс5],0)),"")</f>
        <v/>
      </c>
      <c r="W15" s="116" t="str">
        <f>IFERROR(INDEX(Расходка[Наименование расходного материала],MATCH(Расходка[[#This Row],[№]],Поиск_расходки[Индекс6],0)),"")</f>
        <v>BasixTOUCH</v>
      </c>
      <c r="X15" s="116" t="str">
        <f>IFERROR(INDEX(Расходка[Наименование расходного материала],MATCH(Расходка[[#This Row],[№]],Поиск_расходки[Индекс7],0)),"")</f>
        <v>BasixTOUCH</v>
      </c>
      <c r="Y15" s="116" t="str">
        <f>IFERROR(INDEX(Расходка[Наименование расходного материала],MATCH(Расходка[[#This Row],[№]],Поиск_расходки[Индекс8],0)),"")</f>
        <v>BasixTOUCH</v>
      </c>
      <c r="Z15" s="116" t="str">
        <f>IFERROR(INDEX(Расходка[Наименование расходного материала],MATCH(Расходка[[#This Row],[№]],Поиск_расходки[Индекс9],0)),"")</f>
        <v>BasixTOUCH</v>
      </c>
      <c r="AA15" s="116" t="str">
        <f>IFERROR(INDEX(Расходка[Наименование расходного материала],MATCH(Расходка[[#This Row],[№]],Поиск_расходки[Индекс10],0)),"")</f>
        <v>BasixTOUCH</v>
      </c>
      <c r="AB15" s="116" t="str">
        <f>IFERROR(INDEX(Расходка[Наименование расходного материала],MATCH(Расходка[[#This Row],[№]],Поиск_расходки[Индекс11],0)),"")</f>
        <v>BasixTOUCH</v>
      </c>
      <c r="AC15" s="116" t="str">
        <f>IFERROR(INDEX(Расходка[Наименование расходного материала],MATCH(Расходка[[#This Row],[№]],Поиск_расходки[Индекс12],0)),"")</f>
        <v>BasixTOUCH</v>
      </c>
      <c r="AD15" s="116" t="str">
        <f>IFERROR(INDEX(Расходка[Наименование расходного материала],MATCH(Расходка[[#This Row],[№]],Поиск_расходки[Индекс13],0)),"")</f>
        <v>BasixTOUCH</v>
      </c>
      <c r="AF15" s="4" t="s">
        <v>5</v>
      </c>
      <c r="AG15" s="4" t="s">
        <v>421</v>
      </c>
      <c r="AI15" t="s">
        <v>94</v>
      </c>
    </row>
    <row r="16" spans="1:42" x14ac:dyDescent="0.25">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учёта'!$B$15,Расходка[[#This Row],[Наименование расходного материала]])),MAX($G$1:G15)+1,0)</f>
        <v>0</v>
      </c>
      <c r="H16" s="117">
        <f>IF(ISNUMBER(SEARCH('Карта учёта'!$B$16,Расходка[[#This Row],[Наименование расходного материала]])),MAX($H$1:H15)+1,0)</f>
        <v>0</v>
      </c>
      <c r="I16" s="117">
        <f>IF(ISNUMBER(SEARCH('Карта учёта'!$B$17,Расходка[[#This Row],[Наименование расходного материала]])),MAX($I$1:I15)+1,0)</f>
        <v>0</v>
      </c>
      <c r="J16" s="117">
        <f>IF(ISNUMBER(SEARCH('Карта учёта'!$B$18,Расходка[[#This Row],[Наименование расходного материала]])),MAX($J$1:J15)+1,0)</f>
        <v>15</v>
      </c>
      <c r="K16" s="117">
        <f>IF(ISNUMBER(SEARCH('Карта учёта'!$B$19,Расходка[[#This Row],[Наименование расходного материала]])),MAX($K$1:K15)+1,0)</f>
        <v>15</v>
      </c>
      <c r="L16" s="117">
        <f>IF(ISNUMBER(SEARCH('Карта учёта'!$B$20,Расходка[[#This Row],[Наименование расходного материала]])),MAX($L$1:L15)+1,0)</f>
        <v>15</v>
      </c>
      <c r="M16" s="117">
        <f>IF(ISNUMBER(SEARCH('Карта учёта'!$B$21,Расходка[[#This Row],[Наименование расходного материала]])),MAX($M$1:M15)+1,0)</f>
        <v>15</v>
      </c>
      <c r="N16" s="117">
        <f>IF(ISNUMBER(SEARCH('Карта учёта'!$B$22,Расходка[[#This Row],[Наименование расходного материала]])),MAX($N$1:N15)+1,0)</f>
        <v>15</v>
      </c>
      <c r="O16" s="117">
        <f>IF(ISNUMBER(SEARCH('Карта учёта'!$B$23,Расходка[[#This Row],[Наименование расходного материала]])),MAX($O$1:O15)+1,0)</f>
        <v>15</v>
      </c>
      <c r="P16" s="117">
        <f>IF(ISNUMBER(SEARCH('Карта учёта'!$B$24,Расходка[[#This Row],[Наименование расходного материала]])),MAX($P$1:P15)+1,0)</f>
        <v>15</v>
      </c>
      <c r="Q16" s="117">
        <f>IF(ISNUMBER(SEARCH('Карта учёта'!$B$25,Расходка[[#This Row],[Наименование расходного материала]])),MAX($Q$1:Q15)+1,0)</f>
        <v>15</v>
      </c>
      <c r="R16" s="116" t="str">
        <f>IFERROR(INDEX(Расходка[Наименование расходного материала],MATCH(Расходка[[#This Row],[№]],Поиск_расходки[Индекс1],0)),"")</f>
        <v/>
      </c>
      <c r="S16" s="116" t="str">
        <f>IFERROR(INDEX(Расходка[Наименование расходного материала],MATCH(Расходка[[#This Row],[№]],Поиск_расходки[Индекс2],0)),"")</f>
        <v/>
      </c>
      <c r="T16" s="116" t="str">
        <f>IFERROR(INDEX(Расходка[Наименование расходного материала],MATCH(Расходка[[#This Row],[№]],Поиск_расходки[Индекс3],0)),"")</f>
        <v/>
      </c>
      <c r="U16" s="116" t="str">
        <f>IFERROR(INDEX(Расходка[Наименование расходного материала],MATCH(Расходка[[#This Row],[№]],Поиск_расходки[Индекс4],0)),"")</f>
        <v/>
      </c>
      <c r="V16" s="116" t="str">
        <f>IFERROR(INDEX(Расходка[Наименование расходного материала],MATCH(Расходка[[#This Row],[№]],Поиск_расходки[Индекс5],0)),"")</f>
        <v/>
      </c>
      <c r="W16" s="116" t="str">
        <f>IFERROR(INDEX(Расходка[Наименование расходного материала],MATCH(Расходка[[#This Row],[№]],Поиск_расходки[Индекс6],0)),"")</f>
        <v>Dolphin</v>
      </c>
      <c r="X16" s="116" t="str">
        <f>IFERROR(INDEX(Расходка[Наименование расходного материала],MATCH(Расходка[[#This Row],[№]],Поиск_расходки[Индекс7],0)),"")</f>
        <v>Dolphin</v>
      </c>
      <c r="Y16" s="116" t="str">
        <f>IFERROR(INDEX(Расходка[Наименование расходного материала],MATCH(Расходка[[#This Row],[№]],Поиск_расходки[Индекс8],0)),"")</f>
        <v>Dolphin</v>
      </c>
      <c r="Z16" s="116" t="str">
        <f>IFERROR(INDEX(Расходка[Наименование расходного материала],MATCH(Расходка[[#This Row],[№]],Поиск_расходки[Индекс9],0)),"")</f>
        <v>Dolphin</v>
      </c>
      <c r="AA16" s="116" t="str">
        <f>IFERROR(INDEX(Расходка[Наименование расходного материала],MATCH(Расходка[[#This Row],[№]],Поиск_расходки[Индекс10],0)),"")</f>
        <v>Dolphin</v>
      </c>
      <c r="AB16" s="116" t="str">
        <f>IFERROR(INDEX(Расходка[Наименование расходного материала],MATCH(Расходка[[#This Row],[№]],Поиск_расходки[Индекс11],0)),"")</f>
        <v>Dolphin</v>
      </c>
      <c r="AC16" s="116" t="str">
        <f>IFERROR(INDEX(Расходка[Наименование расходного материала],MATCH(Расходка[[#This Row],[№]],Поиск_расходки[Индекс12],0)),"")</f>
        <v>Dolphin</v>
      </c>
      <c r="AD16" s="116" t="str">
        <f>IFERROR(INDEX(Расходка[Наименование расходного материала],MATCH(Расходка[[#This Row],[№]],Поиск_расходки[Индекс13],0)),"")</f>
        <v>Dolphin</v>
      </c>
      <c r="AF16" s="4" t="s">
        <v>5</v>
      </c>
      <c r="AG16" s="4" t="s">
        <v>422</v>
      </c>
      <c r="AI16" t="s">
        <v>306</v>
      </c>
    </row>
    <row r="17" spans="1:35" x14ac:dyDescent="0.25">
      <c r="A17">
        <v>16</v>
      </c>
      <c r="B17" t="s">
        <v>306</v>
      </c>
      <c r="C17" t="s">
        <v>380</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учёта'!$B$15,Расходка[[#This Row],[Наименование расходного материала]])),MAX($G$1:G16)+1,0)</f>
        <v>0</v>
      </c>
      <c r="H17" s="117">
        <f>IF(ISNUMBER(SEARCH('Карта учёта'!$B$16,Расходка[[#This Row],[Наименование расходного материала]])),MAX($H$1:H16)+1,0)</f>
        <v>0</v>
      </c>
      <c r="I17" s="117">
        <f>IF(ISNUMBER(SEARCH('Карта учёта'!$B$17,Расходка[[#This Row],[Наименование расходного материала]])),MAX($I$1:I16)+1,0)</f>
        <v>0</v>
      </c>
      <c r="J17" s="117">
        <f>IF(ISNUMBER(SEARCH('Карта учёта'!$B$18,Расходка[[#This Row],[Наименование расходного материала]])),MAX($J$1:J16)+1,0)</f>
        <v>16</v>
      </c>
      <c r="K17" s="117">
        <f>IF(ISNUMBER(SEARCH('Карта учёта'!$B$19,Расходка[[#This Row],[Наименование расходного материала]])),MAX($K$1:K16)+1,0)</f>
        <v>16</v>
      </c>
      <c r="L17" s="117">
        <f>IF(ISNUMBER(SEARCH('Карта учёта'!$B$20,Расходка[[#This Row],[Наименование расходного материала]])),MAX($L$1:L16)+1,0)</f>
        <v>16</v>
      </c>
      <c r="M17" s="117">
        <f>IF(ISNUMBER(SEARCH('Карта учёта'!$B$21,Расходка[[#This Row],[Наименование расходного материала]])),MAX($M$1:M16)+1,0)</f>
        <v>16</v>
      </c>
      <c r="N17" s="117">
        <f>IF(ISNUMBER(SEARCH('Карта учёта'!$B$22,Расходка[[#This Row],[Наименование расходного материала]])),MAX($N$1:N16)+1,0)</f>
        <v>16</v>
      </c>
      <c r="O17" s="117">
        <f>IF(ISNUMBER(SEARCH('Карта учёта'!$B$23,Расходка[[#This Row],[Наименование расходного материала]])),MAX($O$1:O16)+1,0)</f>
        <v>16</v>
      </c>
      <c r="P17" s="117">
        <f>IF(ISNUMBER(SEARCH('Карта учёта'!$B$24,Расходка[[#This Row],[Наименование расходного материала]])),MAX($P$1:P16)+1,0)</f>
        <v>16</v>
      </c>
      <c r="Q17" s="117">
        <f>IF(ISNUMBER(SEARCH('Карта учёта'!$B$25,Расходка[[#This Row],[Наименование расходного материала]])),MAX($Q$1:Q16)+1,0)</f>
        <v>16</v>
      </c>
      <c r="R17" s="116" t="str">
        <f>IFERROR(INDEX(Расходка[Наименование расходного материала],MATCH(Расходка[[#This Row],[№]],Поиск_расходки[Индекс1],0)),"")</f>
        <v/>
      </c>
      <c r="S17" s="116" t="str">
        <f>IFERROR(INDEX(Расходка[Наименование расходного материала],MATCH(Расходка[[#This Row],[№]],Поиск_расходки[Индекс2],0)),"")</f>
        <v/>
      </c>
      <c r="T17" s="116" t="str">
        <f>IFERROR(INDEX(Расходка[Наименование расходного материала],MATCH(Расходка[[#This Row],[№]],Поиск_расходки[Индекс3],0)),"")</f>
        <v/>
      </c>
      <c r="U17" s="116" t="str">
        <f>IFERROR(INDEX(Расходка[Наименование расходного материала],MATCH(Расходка[[#This Row],[№]],Поиск_расходки[Индекс4],0)),"")</f>
        <v/>
      </c>
      <c r="V17" s="116" t="str">
        <f>IFERROR(INDEX(Расходка[Наименование расходного материала],MATCH(Расходка[[#This Row],[№]],Поиск_расходки[Индекс5],0)),"")</f>
        <v/>
      </c>
      <c r="W17" s="116" t="str">
        <f>IFERROR(INDEX(Расходка[Наименование расходного материала],MATCH(Расходка[[#This Row],[№]],Поиск_расходки[Индекс6],0)),"")</f>
        <v>Lepu Medical</v>
      </c>
      <c r="X17" s="116" t="str">
        <f>IFERROR(INDEX(Расходка[Наименование расходного материала],MATCH(Расходка[[#This Row],[№]],Поиск_расходки[Индекс7],0)),"")</f>
        <v>Lepu Medical</v>
      </c>
      <c r="Y17" s="116" t="str">
        <f>IFERROR(INDEX(Расходка[Наименование расходного материала],MATCH(Расходка[[#This Row],[№]],Поиск_расходки[Индекс8],0)),"")</f>
        <v>Lepu Medical</v>
      </c>
      <c r="Z17" s="116" t="str">
        <f>IFERROR(INDEX(Расходка[Наименование расходного материала],MATCH(Расходка[[#This Row],[№]],Поиск_расходки[Индекс9],0)),"")</f>
        <v>Lepu Medical</v>
      </c>
      <c r="AA17" s="116" t="str">
        <f>IFERROR(INDEX(Расходка[Наименование расходного материала],MATCH(Расходка[[#This Row],[№]],Поиск_расходки[Индекс10],0)),"")</f>
        <v>Lepu Medical</v>
      </c>
      <c r="AB17" s="116" t="str">
        <f>IFERROR(INDEX(Расходка[Наименование расходного материала],MATCH(Расходка[[#This Row],[№]],Поиск_расходки[Индекс11],0)),"")</f>
        <v>Lepu Medical</v>
      </c>
      <c r="AC17" s="116" t="str">
        <f>IFERROR(INDEX(Расходка[Наименование расходного материала],MATCH(Расходка[[#This Row],[№]],Поиск_расходки[Индекс12],0)),"")</f>
        <v>Lepu Medical</v>
      </c>
      <c r="AD17" s="116" t="str">
        <f>IFERROR(INDEX(Расходка[Наименование расходного материала],MATCH(Расходка[[#This Row],[№]],Поиск_расходки[Индекс13],0)),"")</f>
        <v>Lepu Medical</v>
      </c>
      <c r="AF17" s="4" t="s">
        <v>5</v>
      </c>
      <c r="AG17" s="4" t="s">
        <v>423</v>
      </c>
      <c r="AI17" t="s">
        <v>206</v>
      </c>
    </row>
    <row r="18" spans="1:35" x14ac:dyDescent="0.2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учёта'!$B$15,Расходка[[#This Row],[Наименование расходного материала]])),MAX($G$1:G17)+1,0)</f>
        <v>0</v>
      </c>
      <c r="H18" s="117">
        <f>IF(ISNUMBER(SEARCH('Карта учёта'!$B$16,Расходка[[#This Row],[Наименование расходного материала]])),MAX($H$1:H17)+1,0)</f>
        <v>0</v>
      </c>
      <c r="I18" s="117">
        <f>IF(ISNUMBER(SEARCH('Карта учёта'!$B$17,Расходка[[#This Row],[Наименование расходного материала]])),MAX($I$1:I17)+1,0)</f>
        <v>0</v>
      </c>
      <c r="J18" s="117">
        <f>IF(ISNUMBER(SEARCH('Карта учёта'!$B$18,Расходка[[#This Row],[Наименование расходного материала]])),MAX($J$1:J17)+1,0)</f>
        <v>17</v>
      </c>
      <c r="K18" s="117">
        <f>IF(ISNUMBER(SEARCH('Карта учёта'!$B$19,Расходка[[#This Row],[Наименование расходного материала]])),MAX($K$1:K17)+1,0)</f>
        <v>17</v>
      </c>
      <c r="L18" s="117">
        <f>IF(ISNUMBER(SEARCH('Карта учёта'!$B$20,Расходка[[#This Row],[Наименование расходного материала]])),MAX($L$1:L17)+1,0)</f>
        <v>17</v>
      </c>
      <c r="M18" s="117">
        <f>IF(ISNUMBER(SEARCH('Карта учёта'!$B$21,Расходка[[#This Row],[Наименование расходного материала]])),MAX($M$1:M17)+1,0)</f>
        <v>17</v>
      </c>
      <c r="N18" s="117">
        <f>IF(ISNUMBER(SEARCH('Карта учёта'!$B$22,Расходка[[#This Row],[Наименование расходного материала]])),MAX($N$1:N17)+1,0)</f>
        <v>17</v>
      </c>
      <c r="O18" s="117">
        <f>IF(ISNUMBER(SEARCH('Карта учёта'!$B$23,Расходка[[#This Row],[Наименование расходного материала]])),MAX($O$1:O17)+1,0)</f>
        <v>17</v>
      </c>
      <c r="P18" s="117">
        <f>IF(ISNUMBER(SEARCH('Карта учёта'!$B$24,Расходка[[#This Row],[Наименование расходного материала]])),MAX($P$1:P17)+1,0)</f>
        <v>17</v>
      </c>
      <c r="Q18" s="117">
        <f>IF(ISNUMBER(SEARCH('Карта учёта'!$B$25,Расходка[[#This Row],[Наименование расходного материала]])),MAX($Q$1:Q17)+1,0)</f>
        <v>17</v>
      </c>
      <c r="R18" s="116" t="str">
        <f>IFERROR(INDEX(Расходка[Наименование расходного материала],MATCH(Расходка[[#This Row],[№]],Поиск_расходки[Индекс1],0)),"")</f>
        <v/>
      </c>
      <c r="S18" s="116" t="str">
        <f>IFERROR(INDEX(Расходка[Наименование расходного материала],MATCH(Расходка[[#This Row],[№]],Поиск_расходки[Индекс2],0)),"")</f>
        <v/>
      </c>
      <c r="T18" s="116" t="str">
        <f>IFERROR(INDEX(Расходка[Наименование расходного материала],MATCH(Расходка[[#This Row],[№]],Поиск_расходки[Индекс3],0)),"")</f>
        <v/>
      </c>
      <c r="U18" s="116" t="str">
        <f>IFERROR(INDEX(Расходка[Наименование расходного материала],MATCH(Расходка[[#This Row],[№]],Поиск_расходки[Индекс4],0)),"")</f>
        <v/>
      </c>
      <c r="V18" s="116" t="str">
        <f>IFERROR(INDEX(Расходка[Наименование расходного материала],MATCH(Расходка[[#This Row],[№]],Поиск_расходки[Индекс5],0)),"")</f>
        <v/>
      </c>
      <c r="W18" s="116" t="str">
        <f>IFERROR(INDEX(Расходка[Наименование расходного материала],MATCH(Расходка[[#This Row],[№]],Поиск_расходки[Индекс6],0)),"")</f>
        <v>Perouse Medical FLAMINGO</v>
      </c>
      <c r="X18" s="116" t="str">
        <f>IFERROR(INDEX(Расходка[Наименование расходного материала],MATCH(Расходка[[#This Row],[№]],Поиск_расходки[Индекс7],0)),"")</f>
        <v>Perouse Medical FLAMINGO</v>
      </c>
      <c r="Y18" s="116" t="str">
        <f>IFERROR(INDEX(Расходка[Наименование расходного материала],MATCH(Расходка[[#This Row],[№]],Поиск_расходки[Индекс8],0)),"")</f>
        <v>Perouse Medical FLAMINGO</v>
      </c>
      <c r="Z18" s="116" t="str">
        <f>IFERROR(INDEX(Расходка[Наименование расходного материала],MATCH(Расходка[[#This Row],[№]],Поиск_расходки[Индекс9],0)),"")</f>
        <v>Perouse Medical FLAMINGO</v>
      </c>
      <c r="AA18" s="116" t="str">
        <f>IFERROR(INDEX(Расходка[Наименование расходного материала],MATCH(Расходка[[#This Row],[№]],Поиск_расходки[Индекс10],0)),"")</f>
        <v>Perouse Medical FLAMINGO</v>
      </c>
      <c r="AB18" s="116" t="str">
        <f>IFERROR(INDEX(Расходка[Наименование расходного материала],MATCH(Расходка[[#This Row],[№]],Поиск_расходки[Индекс11],0)),"")</f>
        <v>Perouse Medical FLAMINGO</v>
      </c>
      <c r="AC18" s="116" t="str">
        <f>IFERROR(INDEX(Расходка[Наименование расходного материала],MATCH(Расходка[[#This Row],[№]],Поиск_расходки[Индекс12],0)),"")</f>
        <v>Perouse Medical FLAMINGO</v>
      </c>
      <c r="AD18" s="116" t="str">
        <f>IFERROR(INDEX(Расходка[Наименование расходного материала],MATCH(Расходка[[#This Row],[№]],Поиск_расходки[Индекс13],0)),"")</f>
        <v>Perouse Medical FLAMINGO</v>
      </c>
      <c r="AF18" s="4" t="s">
        <v>5</v>
      </c>
      <c r="AG18" s="4" t="s">
        <v>424</v>
      </c>
      <c r="AI18" t="s">
        <v>95</v>
      </c>
    </row>
    <row r="19" spans="1:35" x14ac:dyDescent="0.25">
      <c r="A19">
        <v>18</v>
      </c>
      <c r="B19" t="s">
        <v>306</v>
      </c>
      <c r="C19" t="s">
        <v>512</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учёта'!$B$15,Расходка[[#This Row],[Наименование расходного материала]])),MAX($G$1:G18)+1,0)</f>
        <v>0</v>
      </c>
      <c r="H19" s="117">
        <f>IF(ISNUMBER(SEARCH('Карта учёта'!$B$16,Расходка[[#This Row],[Наименование расходного материала]])),MAX($H$1:H18)+1,0)</f>
        <v>0</v>
      </c>
      <c r="I19" s="117">
        <f>IF(ISNUMBER(SEARCH('Карта учёта'!$B$17,Расходка[[#This Row],[Наименование расходного материала]])),MAX($I$1:I18)+1,0)</f>
        <v>0</v>
      </c>
      <c r="J19" s="117">
        <f>IF(ISNUMBER(SEARCH('Карта учёта'!$B$18,Расходка[[#This Row],[Наименование расходного материала]])),MAX($J$1:J18)+1,0)</f>
        <v>18</v>
      </c>
      <c r="K19" s="117">
        <f>IF(ISNUMBER(SEARCH('Карта учёта'!$B$19,Расходка[[#This Row],[Наименование расходного материала]])),MAX($K$1:K18)+1,0)</f>
        <v>18</v>
      </c>
      <c r="L19" s="117">
        <f>IF(ISNUMBER(SEARCH('Карта учёта'!$B$20,Расходка[[#This Row],[Наименование расходного материала]])),MAX($L$1:L18)+1,0)</f>
        <v>18</v>
      </c>
      <c r="M19" s="117">
        <f>IF(ISNUMBER(SEARCH('Карта учёта'!$B$21,Расходка[[#This Row],[Наименование расходного материала]])),MAX($M$1:M18)+1,0)</f>
        <v>18</v>
      </c>
      <c r="N19" s="117">
        <f>IF(ISNUMBER(SEARCH('Карта учёта'!$B$22,Расходка[[#This Row],[Наименование расходного материала]])),MAX($N$1:N18)+1,0)</f>
        <v>18</v>
      </c>
      <c r="O19" s="117">
        <f>IF(ISNUMBER(SEARCH('Карта учёта'!$B$23,Расходка[[#This Row],[Наименование расходного материала]])),MAX($O$1:O18)+1,0)</f>
        <v>18</v>
      </c>
      <c r="P19" s="117">
        <f>IF(ISNUMBER(SEARCH('Карта учёта'!$B$24,Расходка[[#This Row],[Наименование расходного материала]])),MAX($P$1:P18)+1,0)</f>
        <v>18</v>
      </c>
      <c r="Q19" s="117">
        <f>IF(ISNUMBER(SEARCH('Карта учёта'!$B$25,Расходка[[#This Row],[Наименование расходного материала]])),MAX($Q$1:Q18)+1,0)</f>
        <v>18</v>
      </c>
      <c r="R19" s="116" t="str">
        <f>IFERROR(INDEX(Расходка[Наименование расходного материала],MATCH(Расходка[[#This Row],[№]],Поиск_расходки[Индекс1],0)),"")</f>
        <v/>
      </c>
      <c r="S19" s="116" t="str">
        <f>IFERROR(INDEX(Расходка[Наименование расходного материала],MATCH(Расходка[[#This Row],[№]],Поиск_расходки[Индекс2],0)),"")</f>
        <v/>
      </c>
      <c r="T19" s="116" t="str">
        <f>IFERROR(INDEX(Расходка[Наименование расходного материала],MATCH(Расходка[[#This Row],[№]],Поиск_расходки[Индекс3],0)),"")</f>
        <v/>
      </c>
      <c r="U19" s="116" t="str">
        <f>IFERROR(INDEX(Расходка[Наименование расходного материала],MATCH(Расходка[[#This Row],[№]],Поиск_расходки[Индекс4],0)),"")</f>
        <v/>
      </c>
      <c r="V19" s="116" t="str">
        <f>IFERROR(INDEX(Расходка[Наименование расходного материала],MATCH(Расходка[[#This Row],[№]],Поиск_расходки[Индекс5],0)),"")</f>
        <v/>
      </c>
      <c r="W19" s="116" t="str">
        <f>IFERROR(INDEX(Расходка[Наименование расходного материала],MATCH(Расходка[[#This Row],[№]],Поиск_расходки[Индекс6],0)),"")</f>
        <v>Demax</v>
      </c>
      <c r="X19" s="116" t="str">
        <f>IFERROR(INDEX(Расходка[Наименование расходного материала],MATCH(Расходка[[#This Row],[№]],Поиск_расходки[Индекс7],0)),"")</f>
        <v>Demax</v>
      </c>
      <c r="Y19" s="116" t="str">
        <f>IFERROR(INDEX(Расходка[Наименование расходного материала],MATCH(Расходка[[#This Row],[№]],Поиск_расходки[Индекс8],0)),"")</f>
        <v>Demax</v>
      </c>
      <c r="Z19" s="116" t="str">
        <f>IFERROR(INDEX(Расходка[Наименование расходного материала],MATCH(Расходка[[#This Row],[№]],Поиск_расходки[Индекс9],0)),"")</f>
        <v>Demax</v>
      </c>
      <c r="AA19" s="116" t="str">
        <f>IFERROR(INDEX(Расходка[Наименование расходного материала],MATCH(Расходка[[#This Row],[№]],Поиск_расходки[Индекс10],0)),"")</f>
        <v>Demax</v>
      </c>
      <c r="AB19" s="116" t="str">
        <f>IFERROR(INDEX(Расходка[Наименование расходного материала],MATCH(Расходка[[#This Row],[№]],Поиск_расходки[Индекс11],0)),"")</f>
        <v>Demax</v>
      </c>
      <c r="AC19" s="116" t="str">
        <f>IFERROR(INDEX(Расходка[Наименование расходного материала],MATCH(Расходка[[#This Row],[№]],Поиск_расходки[Индекс12],0)),"")</f>
        <v>Demax</v>
      </c>
      <c r="AD19" s="116" t="str">
        <f>IFERROR(INDEX(Расходка[Наименование расходного материала],MATCH(Расходка[[#This Row],[№]],Поиск_расходки[Индекс13],0)),"")</f>
        <v>Demax</v>
      </c>
      <c r="AF19" s="4" t="s">
        <v>5</v>
      </c>
      <c r="AG19" s="4" t="s">
        <v>425</v>
      </c>
      <c r="AI19" t="s">
        <v>301</v>
      </c>
    </row>
    <row r="20" spans="1:35" x14ac:dyDescent="0.25">
      <c r="A20">
        <v>19</v>
      </c>
      <c r="B20" t="s">
        <v>206</v>
      </c>
      <c r="C20" s="1" t="s">
        <v>339</v>
      </c>
      <c r="E20" s="117">
        <f>IF(ISNUMBER(SEARCH('Карта учёта'!$B$13,Расходка[[#This Row],[Наименование расходного материала]])),MAX($E$1:E19)+1,0)</f>
        <v>0</v>
      </c>
      <c r="F20" s="117">
        <f>IF(ISNUMBER(SEARCH('Карта учёта'!$B$14,Расходка[[#This Row],[Наименование расходного материала]])),MAX($F$1:F19)+1,0)</f>
        <v>0</v>
      </c>
      <c r="G20" s="117">
        <f>IF(ISNUMBER(SEARCH('Карта учёта'!$B$15,Расходка[[#This Row],[Наименование расходного материала]])),MAX($G$1:G19)+1,0)</f>
        <v>0</v>
      </c>
      <c r="H20" s="117">
        <f>IF(ISNUMBER(SEARCH('Карта учёта'!$B$16,Расходка[[#This Row],[Наименование расходного материала]])),MAX($H$1:H19)+1,0)</f>
        <v>0</v>
      </c>
      <c r="I20" s="117">
        <f>IF(ISNUMBER(SEARCH('Карта учёта'!$B$17,Расходка[[#This Row],[Наименование расходного материала]])),MAX($I$1:I19)+1,0)</f>
        <v>0</v>
      </c>
      <c r="J20" s="117">
        <f>IF(ISNUMBER(SEARCH('Карта учёта'!$B$18,Расходка[[#This Row],[Наименование расходного материала]])),MAX($J$1:J19)+1,0)</f>
        <v>19</v>
      </c>
      <c r="K20" s="117">
        <f>IF(ISNUMBER(SEARCH('Карта учёта'!$B$19,Расходка[[#This Row],[Наименование расходного материала]])),MAX($K$1:K19)+1,0)</f>
        <v>19</v>
      </c>
      <c r="L20" s="117">
        <f>IF(ISNUMBER(SEARCH('Карта учёта'!$B$20,Расходка[[#This Row],[Наименование расходного материала]])),MAX($L$1:L19)+1,0)</f>
        <v>19</v>
      </c>
      <c r="M20" s="117">
        <f>IF(ISNUMBER(SEARCH('Карта учёта'!$B$21,Расходка[[#This Row],[Наименование расходного материала]])),MAX($M$1:M19)+1,0)</f>
        <v>19</v>
      </c>
      <c r="N20" s="117">
        <f>IF(ISNUMBER(SEARCH('Карта учёта'!$B$22,Расходка[[#This Row],[Наименование расходного материала]])),MAX($N$1:N19)+1,0)</f>
        <v>19</v>
      </c>
      <c r="O20" s="117">
        <f>IF(ISNUMBER(SEARCH('Карта учёта'!$B$23,Расходка[[#This Row],[Наименование расходного материала]])),MAX($O$1:O19)+1,0)</f>
        <v>19</v>
      </c>
      <c r="P20" s="117">
        <f>IF(ISNUMBER(SEARCH('Карта учёта'!$B$24,Расходка[[#This Row],[Наименование расходного материала]])),MAX($P$1:P19)+1,0)</f>
        <v>19</v>
      </c>
      <c r="Q20" s="117">
        <f>IF(ISNUMBER(SEARCH('Карта учёта'!$B$25,Расходка[[#This Row],[Наименование расходного материала]])),MAX($Q$1:Q19)+1,0)</f>
        <v>19</v>
      </c>
      <c r="R20" s="116" t="str">
        <f>IFERROR(INDEX(Расходка[Наименование расходного материала],MATCH(Расходка[[#This Row],[№]],Поиск_расходки[Индекс1],0)),"")</f>
        <v/>
      </c>
      <c r="S20" s="116" t="str">
        <f>IFERROR(INDEX(Расходка[Наименование расходного материала],MATCH(Расходка[[#This Row],[№]],Поиск_расходки[Индекс2],0)),"")</f>
        <v/>
      </c>
      <c r="T20" s="116" t="str">
        <f>IFERROR(INDEX(Расходка[Наименование расходного материала],MATCH(Расходка[[#This Row],[№]],Поиск_расходки[Индекс3],0)),"")</f>
        <v/>
      </c>
      <c r="U20" s="116" t="str">
        <f>IFERROR(INDEX(Расходка[Наименование расходного материала],MATCH(Расходка[[#This Row],[№]],Поиск_расходки[Индекс4],0)),"")</f>
        <v/>
      </c>
      <c r="V20" s="116" t="str">
        <f>IFERROR(INDEX(Расходка[Наименование расходного материала],MATCH(Расходка[[#This Row],[№]],Поиск_расходки[Индекс5],0)),"")</f>
        <v/>
      </c>
      <c r="W20" s="116" t="str">
        <f>IFERROR(INDEX(Расходка[Наименование расходного материала],MATCH(Расходка[[#This Row],[№]],Поиск_расходки[Индекс6],0)),"")</f>
        <v>Oscor 7F</v>
      </c>
      <c r="X20" s="116" t="str">
        <f>IFERROR(INDEX(Расходка[Наименование расходного материала],MATCH(Расходка[[#This Row],[№]],Поиск_расходки[Индекс7],0)),"")</f>
        <v>Oscor 7F</v>
      </c>
      <c r="Y20" s="116" t="str">
        <f>IFERROR(INDEX(Расходка[Наименование расходного материала],MATCH(Расходка[[#This Row],[№]],Поиск_расходки[Индекс8],0)),"")</f>
        <v>Oscor 7F</v>
      </c>
      <c r="Z20" s="116" t="str">
        <f>IFERROR(INDEX(Расходка[Наименование расходного материала],MATCH(Расходка[[#This Row],[№]],Поиск_расходки[Индекс9],0)),"")</f>
        <v>Oscor 7F</v>
      </c>
      <c r="AA20" s="116" t="str">
        <f>IFERROR(INDEX(Расходка[Наименование расходного материала],MATCH(Расходка[[#This Row],[№]],Поиск_расходки[Индекс10],0)),"")</f>
        <v>Oscor 7F</v>
      </c>
      <c r="AB20" s="116" t="str">
        <f>IFERROR(INDEX(Расходка[Наименование расходного материала],MATCH(Расходка[[#This Row],[№]],Поиск_расходки[Индекс11],0)),"")</f>
        <v>Oscor 7F</v>
      </c>
      <c r="AC20" s="116" t="str">
        <f>IFERROR(INDEX(Расходка[Наименование расходного материала],MATCH(Расходка[[#This Row],[№]],Поиск_расходки[Индекс12],0)),"")</f>
        <v>Oscor 7F</v>
      </c>
      <c r="AD20" s="116" t="str">
        <f>IFERROR(INDEX(Расходка[Наименование расходного материала],MATCH(Расходка[[#This Row],[№]],Поиск_расходки[Индекс13],0)),"")</f>
        <v>Oscor 7F</v>
      </c>
      <c r="AF20" s="4" t="s">
        <v>5</v>
      </c>
      <c r="AG20" s="4" t="s">
        <v>426</v>
      </c>
      <c r="AI20" t="s">
        <v>308</v>
      </c>
    </row>
    <row r="21" spans="1:35" x14ac:dyDescent="0.25">
      <c r="A21">
        <v>20</v>
      </c>
      <c r="B21" t="s">
        <v>306</v>
      </c>
      <c r="C21" s="1" t="s">
        <v>516</v>
      </c>
      <c r="E21" s="117">
        <f>IF(ISNUMBER(SEARCH('Карта учёта'!$B$13,Расходка[[#This Row],[Наименование расходного материала]])),MAX($E$1:E20)+1,0)</f>
        <v>1</v>
      </c>
      <c r="F21" s="117">
        <f>IF(ISNUMBER(SEARCH('Карта учёта'!$B$14,Расходка[[#This Row],[Наименование расходного материала]])),MAX($F$1:F20)+1,0)</f>
        <v>0</v>
      </c>
      <c r="G21" s="117">
        <f>IF(ISNUMBER(SEARCH('Карта учёта'!$B$15,Расходка[[#This Row],[Наименование расходного материала]])),MAX($G$1:G20)+1,0)</f>
        <v>0</v>
      </c>
      <c r="H21" s="117">
        <f>IF(ISNUMBER(SEARCH('Карта учёта'!$B$16,Расходка[[#This Row],[Наименование расходного материала]])),MAX($H$1:H20)+1,0)</f>
        <v>0</v>
      </c>
      <c r="I21" s="117">
        <f>IF(ISNUMBER(SEARCH('Карта учёта'!$B$17,Расходка[[#This Row],[Наименование расходного материала]])),MAX($I$1:I20)+1,0)</f>
        <v>0</v>
      </c>
      <c r="J21" s="117">
        <f>IF(ISNUMBER(SEARCH('Карта учёта'!$B$18,Расходка[[#This Row],[Наименование расходного материала]])),MAX($J$1:J20)+1,0)</f>
        <v>20</v>
      </c>
      <c r="K21" s="117">
        <f>IF(ISNUMBER(SEARCH('Карта учёта'!$B$19,Расходка[[#This Row],[Наименование расходного материала]])),MAX($K$1:K20)+1,0)</f>
        <v>20</v>
      </c>
      <c r="L21" s="117">
        <f>IF(ISNUMBER(SEARCH('Карта учёта'!$B$20,Расходка[[#This Row],[Наименование расходного материала]])),MAX($L$1:L20)+1,0)</f>
        <v>20</v>
      </c>
      <c r="M21" s="117">
        <f>IF(ISNUMBER(SEARCH('Карта учёта'!$B$21,Расходка[[#This Row],[Наименование расходного материала]])),MAX($M$1:M20)+1,0)</f>
        <v>20</v>
      </c>
      <c r="N21" s="117">
        <f>IF(ISNUMBER(SEARCH('Карта учёта'!$B$22,Расходка[[#This Row],[Наименование расходного материала]])),MAX($N$1:N20)+1,0)</f>
        <v>20</v>
      </c>
      <c r="O21" s="117">
        <f>IF(ISNUMBER(SEARCH('Карта учёта'!$B$23,Расходка[[#This Row],[Наименование расходного материала]])),MAX($O$1:O20)+1,0)</f>
        <v>20</v>
      </c>
      <c r="P21" s="117">
        <f>IF(ISNUMBER(SEARCH('Карта учёта'!$B$24,Расходка[[#This Row],[Наименование расходного материала]])),MAX($P$1:P20)+1,0)</f>
        <v>20</v>
      </c>
      <c r="Q21" s="117">
        <f>IF(ISNUMBER(SEARCH('Карта учёта'!$B$25,Расходка[[#This Row],[Наименование расходного материала]])),MAX($Q$1:Q20)+1,0)</f>
        <v>20</v>
      </c>
      <c r="R21" s="116" t="str">
        <f>IFERROR(INDEX(Расходка[Наименование расходного материала],MATCH(Расходка[[#This Row],[№]],Поиск_расходки[Индекс1],0)),"")</f>
        <v/>
      </c>
      <c r="S21" s="116" t="str">
        <f>IFERROR(INDEX(Расходка[Наименование расходного материала],MATCH(Расходка[[#This Row],[№]],Поиск_расходки[Индекс2],0)),"")</f>
        <v/>
      </c>
      <c r="T21" s="116" t="str">
        <f>IFERROR(INDEX(Расходка[Наименование расходного материала],MATCH(Расходка[[#This Row],[№]],Поиск_расходки[Индекс3],0)),"")</f>
        <v/>
      </c>
      <c r="U21" s="116" t="str">
        <f>IFERROR(INDEX(Расходка[Наименование расходного материала],MATCH(Расходка[[#This Row],[№]],Поиск_расходки[Индекс4],0)),"")</f>
        <v/>
      </c>
      <c r="V21" s="116" t="str">
        <f>IFERROR(INDEX(Расходка[Наименование расходного материала],MATCH(Расходка[[#This Row],[№]],Поиск_расходки[Индекс5],0)),"")</f>
        <v/>
      </c>
      <c r="W21" s="116" t="str">
        <f>IFERROR(INDEX(Расходка[Наименование расходного материала],MATCH(Расходка[[#This Row],[№]],Поиск_расходки[Индекс6],0)),"")</f>
        <v>"МИМ". Тюмень</v>
      </c>
      <c r="X21" s="116" t="str">
        <f>IFERROR(INDEX(Расходка[Наименование расходного материала],MATCH(Расходка[[#This Row],[№]],Поиск_расходки[Индекс7],0)),"")</f>
        <v>"МИМ". Тюмень</v>
      </c>
      <c r="Y21" s="116" t="str">
        <f>IFERROR(INDEX(Расходка[Наименование расходного материала],MATCH(Расходка[[#This Row],[№]],Поиск_расходки[Индекс8],0)),"")</f>
        <v>"МИМ". Тюмень</v>
      </c>
      <c r="Z21" s="116" t="str">
        <f>IFERROR(INDEX(Расходка[Наименование расходного материала],MATCH(Расходка[[#This Row],[№]],Поиск_расходки[Индекс9],0)),"")</f>
        <v>"МИМ". Тюмень</v>
      </c>
      <c r="AA21" s="116" t="str">
        <f>IFERROR(INDEX(Расходка[Наименование расходного материала],MATCH(Расходка[[#This Row],[№]],Поиск_расходки[Индекс10],0)),"")</f>
        <v>"МИМ". Тюмень</v>
      </c>
      <c r="AB21" s="116" t="str">
        <f>IFERROR(INDEX(Расходка[Наименование расходного материала],MATCH(Расходка[[#This Row],[№]],Поиск_расходки[Индекс11],0)),"")</f>
        <v>"МИМ". Тюмень</v>
      </c>
      <c r="AC21" s="116" t="str">
        <f>IFERROR(INDEX(Расходка[Наименование расходного материала],MATCH(Расходка[[#This Row],[№]],Поиск_расходки[Индекс12],0)),"")</f>
        <v>"МИМ". Тюмень</v>
      </c>
      <c r="AD21" s="116" t="str">
        <f>IFERROR(INDEX(Расходка[Наименование расходного материала],MATCH(Расходка[[#This Row],[№]],Поиск_расходки[Индекс13],0)),"")</f>
        <v>"МИМ". Тюмень</v>
      </c>
      <c r="AF21" s="4" t="s">
        <v>5</v>
      </c>
      <c r="AG21" s="4" t="s">
        <v>427</v>
      </c>
    </row>
    <row r="22" spans="1:35" x14ac:dyDescent="0.2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учёта'!$B$15,Расходка[[#This Row],[Наименование расходного материала]])),MAX($G$1:G21)+1,0)</f>
        <v>0</v>
      </c>
      <c r="H22" s="117">
        <f>IF(ISNUMBER(SEARCH('Карта учёта'!$B$16,Расходка[[#This Row],[Наименование расходного материала]])),MAX($H$1:H21)+1,0)</f>
        <v>0</v>
      </c>
      <c r="I22" s="117">
        <f>IF(ISNUMBER(SEARCH('Карта учёта'!$B$17,Расходка[[#This Row],[Наименование расходного материала]])),MAX($I$1:I21)+1,0)</f>
        <v>0</v>
      </c>
      <c r="J22" s="117">
        <f>IF(ISNUMBER(SEARCH('Карта учёта'!$B$18,Расходка[[#This Row],[Наименование расходного материала]])),MAX($J$1:J21)+1,0)</f>
        <v>21</v>
      </c>
      <c r="K22" s="117">
        <f>IF(ISNUMBER(SEARCH('Карта учёта'!$B$19,Расходка[[#This Row],[Наименование расходного материала]])),MAX($K$1:K21)+1,0)</f>
        <v>21</v>
      </c>
      <c r="L22" s="117">
        <f>IF(ISNUMBER(SEARCH('Карта учёта'!$B$20,Расходка[[#This Row],[Наименование расходного материала]])),MAX($L$1:L21)+1,0)</f>
        <v>21</v>
      </c>
      <c r="M22" s="117">
        <f>IF(ISNUMBER(SEARCH('Карта учёта'!$B$21,Расходка[[#This Row],[Наименование расходного материала]])),MAX($M$1:M21)+1,0)</f>
        <v>21</v>
      </c>
      <c r="N22" s="117">
        <f>IF(ISNUMBER(SEARCH('Карта учёта'!$B$22,Расходка[[#This Row],[Наименование расходного материала]])),MAX($N$1:N21)+1,0)</f>
        <v>21</v>
      </c>
      <c r="O22" s="117">
        <f>IF(ISNUMBER(SEARCH('Карта учёта'!$B$23,Расходка[[#This Row],[Наименование расходного материала]])),MAX($O$1:O21)+1,0)</f>
        <v>21</v>
      </c>
      <c r="P22" s="117">
        <f>IF(ISNUMBER(SEARCH('Карта учёта'!$B$24,Расходка[[#This Row],[Наименование расходного материала]])),MAX($P$1:P21)+1,0)</f>
        <v>21</v>
      </c>
      <c r="Q22" s="117">
        <f>IF(ISNUMBER(SEARCH('Карта учёта'!$B$25,Расходка[[#This Row],[Наименование расходного материала]])),MAX($Q$1:Q21)+1,0)</f>
        <v>21</v>
      </c>
      <c r="R22" s="116" t="str">
        <f>IFERROR(INDEX(Расходка[Наименование расходного материала],MATCH(Расходка[[#This Row],[№]],Поиск_расходки[Индекс1],0)),"")</f>
        <v/>
      </c>
      <c r="S22" s="116" t="str">
        <f>IFERROR(INDEX(Расходка[Наименование расходного материала],MATCH(Расходка[[#This Row],[№]],Поиск_расходки[Индекс2],0)),"")</f>
        <v/>
      </c>
      <c r="T22" s="116" t="str">
        <f>IFERROR(INDEX(Расходка[Наименование расходного материала],MATCH(Расходка[[#This Row],[№]],Поиск_расходки[Индекс3],0)),"")</f>
        <v/>
      </c>
      <c r="U22" s="116" t="str">
        <f>IFERROR(INDEX(Расходка[Наименование расходного материала],MATCH(Расходка[[#This Row],[№]],Поиск_расходки[Индекс4],0)),"")</f>
        <v/>
      </c>
      <c r="V22" s="116" t="str">
        <f>IFERROR(INDEX(Расходка[Наименование расходного материала],MATCH(Расходка[[#This Row],[№]],Поиск_расходки[Индекс5],0)),"")</f>
        <v/>
      </c>
      <c r="W22" s="116" t="str">
        <f>IFERROR(INDEX(Расходка[Наименование расходного материала],MATCH(Расходка[[#This Row],[№]],Поиск_расходки[Индекс6],0)),"")</f>
        <v>Cougar LS Hydro-Track®</v>
      </c>
      <c r="X22" s="116" t="str">
        <f>IFERROR(INDEX(Расходка[Наименование расходного материала],MATCH(Расходка[[#This Row],[№]],Поиск_расходки[Индекс7],0)),"")</f>
        <v>Cougar LS Hydro-Track®</v>
      </c>
      <c r="Y22" s="116" t="str">
        <f>IFERROR(INDEX(Расходка[Наименование расходного материала],MATCH(Расходка[[#This Row],[№]],Поиск_расходки[Индекс8],0)),"")</f>
        <v>Cougar LS Hydro-Track®</v>
      </c>
      <c r="Z22" s="116" t="str">
        <f>IFERROR(INDEX(Расходка[Наименование расходного материала],MATCH(Расходка[[#This Row],[№]],Поиск_расходки[Индекс9],0)),"")</f>
        <v>Cougar LS Hydro-Track®</v>
      </c>
      <c r="AA22" s="116" t="str">
        <f>IFERROR(INDEX(Расходка[Наименование расходного материала],MATCH(Расходка[[#This Row],[№]],Поиск_расходки[Индекс10],0)),"")</f>
        <v>Cougar LS Hydro-Track®</v>
      </c>
      <c r="AB22" s="116" t="str">
        <f>IFERROR(INDEX(Расходка[Наименование расходного материала],MATCH(Расходка[[#This Row],[№]],Поиск_расходки[Индекс11],0)),"")</f>
        <v>Cougar LS Hydro-Track®</v>
      </c>
      <c r="AC22" s="116" t="str">
        <f>IFERROR(INDEX(Расходка[Наименование расходного материала],MATCH(Расходка[[#This Row],[№]],Поиск_расходки[Индекс12],0)),"")</f>
        <v>Cougar LS Hydro-Track®</v>
      </c>
      <c r="AD22" s="116" t="str">
        <f>IFERROR(INDEX(Расходка[Наименование расходного материала],MATCH(Расходка[[#This Row],[№]],Поиск_расходки[Индекс13],0)),"")</f>
        <v>Cougar LS Hydro-Track®</v>
      </c>
      <c r="AF22" s="4" t="s">
        <v>5</v>
      </c>
      <c r="AG22" s="4" t="s">
        <v>428</v>
      </c>
    </row>
    <row r="23" spans="1:35" x14ac:dyDescent="0.2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учёта'!$B$15,Расходка[[#This Row],[Наименование расходного материала]])),MAX($G$1:G22)+1,0)</f>
        <v>0</v>
      </c>
      <c r="H23" s="117">
        <f>IF(ISNUMBER(SEARCH('Карта учёта'!$B$16,Расходка[[#This Row],[Наименование расходного материала]])),MAX($H$1:H22)+1,0)</f>
        <v>0</v>
      </c>
      <c r="I23" s="117">
        <f>IF(ISNUMBER(SEARCH('Карта учёта'!$B$17,Расходка[[#This Row],[Наименование расходного материала]])),MAX($I$1:I22)+1,0)</f>
        <v>0</v>
      </c>
      <c r="J23" s="117">
        <f>IF(ISNUMBER(SEARCH('Карта учёта'!$B$18,Расходка[[#This Row],[Наименование расходного материала]])),MAX($J$1:J22)+1,0)</f>
        <v>22</v>
      </c>
      <c r="K23" s="117">
        <f>IF(ISNUMBER(SEARCH('Карта учёта'!$B$19,Расходка[[#This Row],[Наименование расходного материала]])),MAX($K$1:K22)+1,0)</f>
        <v>22</v>
      </c>
      <c r="L23" s="117">
        <f>IF(ISNUMBER(SEARCH('Карта учёта'!$B$20,Расходка[[#This Row],[Наименование расходного материала]])),MAX($L$1:L22)+1,0)</f>
        <v>22</v>
      </c>
      <c r="M23" s="117">
        <f>IF(ISNUMBER(SEARCH('Карта учёта'!$B$21,Расходка[[#This Row],[Наименование расходного материала]])),MAX($M$1:M22)+1,0)</f>
        <v>22</v>
      </c>
      <c r="N23" s="117">
        <f>IF(ISNUMBER(SEARCH('Карта учёта'!$B$22,Расходка[[#This Row],[Наименование расходного материала]])),MAX($N$1:N22)+1,0)</f>
        <v>22</v>
      </c>
      <c r="O23" s="117">
        <f>IF(ISNUMBER(SEARCH('Карта учёта'!$B$23,Расходка[[#This Row],[Наименование расходного материала]])),MAX($O$1:O22)+1,0)</f>
        <v>22</v>
      </c>
      <c r="P23" s="117">
        <f>IF(ISNUMBER(SEARCH('Карта учёта'!$B$24,Расходка[[#This Row],[Наименование расходного материала]])),MAX($P$1:P22)+1,0)</f>
        <v>22</v>
      </c>
      <c r="Q23" s="117">
        <f>IF(ISNUMBER(SEARCH('Карта учёта'!$B$25,Расходка[[#This Row],[Наименование расходного материала]])),MAX($Q$1:Q22)+1,0)</f>
        <v>22</v>
      </c>
      <c r="R23" s="116" t="str">
        <f>IFERROR(INDEX(Расходка[Наименование расходного материала],MATCH(Расходка[[#This Row],[№]],Поиск_расходки[Индекс1],0)),"")</f>
        <v/>
      </c>
      <c r="S23" s="116" t="str">
        <f>IFERROR(INDEX(Расходка[Наименование расходного материала],MATCH(Расходка[[#This Row],[№]],Поиск_расходки[Индекс2],0)),"")</f>
        <v/>
      </c>
      <c r="T23" s="116" t="str">
        <f>IFERROR(INDEX(Расходка[Наименование расходного материала],MATCH(Расходка[[#This Row],[№]],Поиск_расходки[Индекс3],0)),"")</f>
        <v/>
      </c>
      <c r="U23" s="116" t="str">
        <f>IFERROR(INDEX(Расходка[Наименование расходного материала],MATCH(Расходка[[#This Row],[№]],Поиск_расходки[Индекс4],0)),"")</f>
        <v/>
      </c>
      <c r="V23" s="116" t="str">
        <f>IFERROR(INDEX(Расходка[Наименование расходного материала],MATCH(Расходка[[#This Row],[№]],Поиск_расходки[Индекс5],0)),"")</f>
        <v/>
      </c>
      <c r="W23" s="116" t="str">
        <f>IFERROR(INDEX(Расходка[Наименование расходного материала],MATCH(Расходка[[#This Row],[№]],Поиск_расходки[Индекс6],0)),"")</f>
        <v>Cougar XT Hydro-Track®</v>
      </c>
      <c r="X23" s="116" t="str">
        <f>IFERROR(INDEX(Расходка[Наименование расходного материала],MATCH(Расходка[[#This Row],[№]],Поиск_расходки[Индекс7],0)),"")</f>
        <v>Cougar XT Hydro-Track®</v>
      </c>
      <c r="Y23" s="116" t="str">
        <f>IFERROR(INDEX(Расходка[Наименование расходного материала],MATCH(Расходка[[#This Row],[№]],Поиск_расходки[Индекс8],0)),"")</f>
        <v>Cougar XT Hydro-Track®</v>
      </c>
      <c r="Z23" s="116" t="str">
        <f>IFERROR(INDEX(Расходка[Наименование расходного материала],MATCH(Расходка[[#This Row],[№]],Поиск_расходки[Индекс9],0)),"")</f>
        <v>Cougar XT Hydro-Track®</v>
      </c>
      <c r="AA23" s="116" t="str">
        <f>IFERROR(INDEX(Расходка[Наименование расходного материала],MATCH(Расходка[[#This Row],[№]],Поиск_расходки[Индекс10],0)),"")</f>
        <v>Cougar XT Hydro-Track®</v>
      </c>
      <c r="AB23" s="116" t="str">
        <f>IFERROR(INDEX(Расходка[Наименование расходного материала],MATCH(Расходка[[#This Row],[№]],Поиск_расходки[Индекс11],0)),"")</f>
        <v>Cougar XT Hydro-Track®</v>
      </c>
      <c r="AC23" s="116" t="str">
        <f>IFERROR(INDEX(Расходка[Наименование расходного материала],MATCH(Расходка[[#This Row],[№]],Поиск_расходки[Индекс12],0)),"")</f>
        <v>Cougar XT Hydro-Track®</v>
      </c>
      <c r="AD23" s="116" t="str">
        <f>IFERROR(INDEX(Расходка[Наименование расходного материала],MATCH(Расходка[[#This Row],[№]],Поиск_расходки[Индекс13],0)),"")</f>
        <v>Cougar XT Hydro-Track®</v>
      </c>
      <c r="AF23" s="4" t="s">
        <v>5</v>
      </c>
      <c r="AG23" s="4" t="s">
        <v>429</v>
      </c>
    </row>
    <row r="24" spans="1:35" x14ac:dyDescent="0.2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0</v>
      </c>
      <c r="G24" s="117">
        <f>IF(ISNUMBER(SEARCH('Карта учёта'!$B$15,Расходка[[#This Row],[Наименование расходного материала]])),MAX($G$1:G23)+1,0)</f>
        <v>1</v>
      </c>
      <c r="H24" s="117">
        <f>IF(ISNUMBER(SEARCH('Карта учёта'!$B$16,Расходка[[#This Row],[Наименование расходного материала]])),MAX($H$1:H23)+1,0)</f>
        <v>0</v>
      </c>
      <c r="I24" s="117">
        <f>IF(ISNUMBER(SEARCH('Карта учёта'!$B$17,Расходка[[#This Row],[Наименование расходного материала]])),MAX($I$1:I23)+1,0)</f>
        <v>0</v>
      </c>
      <c r="J24" s="117">
        <f>IF(ISNUMBER(SEARCH('Карта учёта'!$B$18,Расходка[[#This Row],[Наименование расходного материала]])),MAX($J$1:J23)+1,0)</f>
        <v>23</v>
      </c>
      <c r="K24" s="117">
        <f>IF(ISNUMBER(SEARCH('Карта учёта'!$B$19,Расходка[[#This Row],[Наименование расходного материала]])),MAX($K$1:K23)+1,0)</f>
        <v>23</v>
      </c>
      <c r="L24" s="117">
        <f>IF(ISNUMBER(SEARCH('Карта учёта'!$B$20,Расходка[[#This Row],[Наименование расходного материала]])),MAX($L$1:L23)+1,0)</f>
        <v>23</v>
      </c>
      <c r="M24" s="117">
        <f>IF(ISNUMBER(SEARCH('Карта учёта'!$B$21,Расходка[[#This Row],[Наименование расходного материала]])),MAX($M$1:M23)+1,0)</f>
        <v>23</v>
      </c>
      <c r="N24" s="117">
        <f>IF(ISNUMBER(SEARCH('Карта учёта'!$B$22,Расходка[[#This Row],[Наименование расходного материала]])),MAX($N$1:N23)+1,0)</f>
        <v>23</v>
      </c>
      <c r="O24" s="117">
        <f>IF(ISNUMBER(SEARCH('Карта учёта'!$B$23,Расходка[[#This Row],[Наименование расходного материала]])),MAX($O$1:O23)+1,0)</f>
        <v>23</v>
      </c>
      <c r="P24" s="117">
        <f>IF(ISNUMBER(SEARCH('Карта учёта'!$B$24,Расходка[[#This Row],[Наименование расходного материала]])),MAX($P$1:P23)+1,0)</f>
        <v>23</v>
      </c>
      <c r="Q24" s="117">
        <f>IF(ISNUMBER(SEARCH('Карта учёта'!$B$25,Расходка[[#This Row],[Наименование расходного материала]])),MAX($Q$1:Q23)+1,0)</f>
        <v>23</v>
      </c>
      <c r="R24" s="116" t="str">
        <f>IFERROR(INDEX(Расходка[Наименование расходного материала],MATCH(Расходка[[#This Row],[№]],Поиск_расходки[Индекс1],0)),"")</f>
        <v/>
      </c>
      <c r="S24" s="116" t="str">
        <f>IFERROR(INDEX(Расходка[Наименование расходного материала],MATCH(Расходка[[#This Row],[№]],Поиск_расходки[Индекс2],0)),"")</f>
        <v/>
      </c>
      <c r="T24" s="116" t="str">
        <f>IFERROR(INDEX(Расходка[Наименование расходного материала],MATCH(Расходка[[#This Row],[№]],Поиск_расходки[Индекс3],0)),"")</f>
        <v/>
      </c>
      <c r="U24" s="116" t="str">
        <f>IFERROR(INDEX(Расходка[Наименование расходного материала],MATCH(Расходка[[#This Row],[№]],Поиск_расходки[Индекс4],0)),"")</f>
        <v/>
      </c>
      <c r="V24" s="116" t="str">
        <f>IFERROR(INDEX(Расходка[Наименование расходного материала],MATCH(Расходка[[#This Row],[№]],Поиск_расходки[Индекс5],0)),"")</f>
        <v/>
      </c>
      <c r="W24" s="116" t="str">
        <f>IFERROR(INDEX(Расходка[Наименование расходного материала],MATCH(Расходка[[#This Row],[№]],Поиск_расходки[Индекс6],0)),"")</f>
        <v>Fielder</v>
      </c>
      <c r="X24" s="116" t="str">
        <f>IFERROR(INDEX(Расходка[Наименование расходного материала],MATCH(Расходка[[#This Row],[№]],Поиск_расходки[Индекс7],0)),"")</f>
        <v>Fielder</v>
      </c>
      <c r="Y24" s="116" t="str">
        <f>IFERROR(INDEX(Расходка[Наименование расходного материала],MATCH(Расходка[[#This Row],[№]],Поиск_расходки[Индекс8],0)),"")</f>
        <v>Fielder</v>
      </c>
      <c r="Z24" s="116" t="str">
        <f>IFERROR(INDEX(Расходка[Наименование расходного материала],MATCH(Расходка[[#This Row],[№]],Поиск_расходки[Индекс9],0)),"")</f>
        <v>Fielder</v>
      </c>
      <c r="AA24" s="116" t="str">
        <f>IFERROR(INDEX(Расходка[Наименование расходного материала],MATCH(Расходка[[#This Row],[№]],Поиск_расходки[Индекс10],0)),"")</f>
        <v>Fielder</v>
      </c>
      <c r="AB24" s="116" t="str">
        <f>IFERROR(INDEX(Расходка[Наименование расходного материала],MATCH(Расходка[[#This Row],[№]],Поиск_расходки[Индекс11],0)),"")</f>
        <v>Fielder</v>
      </c>
      <c r="AC24" s="116" t="str">
        <f>IFERROR(INDEX(Расходка[Наименование расходного материала],MATCH(Расходка[[#This Row],[№]],Поиск_расходки[Индекс12],0)),"")</f>
        <v>Fielder</v>
      </c>
      <c r="AD24" s="116" t="str">
        <f>IFERROR(INDEX(Расходка[Наименование расходного материала],MATCH(Расходка[[#This Row],[№]],Поиск_расходки[Индекс13],0)),"")</f>
        <v>Fielder</v>
      </c>
      <c r="AF24" s="4" t="s">
        <v>5</v>
      </c>
      <c r="AG24" s="4" t="s">
        <v>430</v>
      </c>
    </row>
    <row r="25" spans="1:35" x14ac:dyDescent="0.25">
      <c r="A25">
        <v>24</v>
      </c>
      <c r="B25" t="s">
        <v>3</v>
      </c>
      <c r="C25" t="s">
        <v>377</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0</v>
      </c>
      <c r="G25" s="117">
        <f>IF(ISNUMBER(SEARCH('Карта учёта'!$B$15,Расходка[[#This Row],[Наименование расходного материала]])),MAX($G$1:G24)+1,0)</f>
        <v>2</v>
      </c>
      <c r="H25" s="117">
        <f>IF(ISNUMBER(SEARCH('Карта учёта'!$B$16,Расходка[[#This Row],[Наименование расходного материала]])),MAX($H$1:H24)+1,0)</f>
        <v>0</v>
      </c>
      <c r="I25" s="117">
        <f>IF(ISNUMBER(SEARCH('Карта учёта'!$B$17,Расходка[[#This Row],[Наименование расходного материала]])),MAX($I$1:I24)+1,0)</f>
        <v>0</v>
      </c>
      <c r="J25" s="117">
        <f>IF(ISNUMBER(SEARCH('Карта учёта'!$B$18,Расходка[[#This Row],[Наименование расходного материала]])),MAX($J$1:J24)+1,0)</f>
        <v>24</v>
      </c>
      <c r="K25" s="117">
        <f>IF(ISNUMBER(SEARCH('Карта учёта'!$B$19,Расходка[[#This Row],[Наименование расходного материала]])),MAX($K$1:K24)+1,0)</f>
        <v>24</v>
      </c>
      <c r="L25" s="117">
        <f>IF(ISNUMBER(SEARCH('Карта учёта'!$B$20,Расходка[[#This Row],[Наименование расходного материала]])),MAX($L$1:L24)+1,0)</f>
        <v>24</v>
      </c>
      <c r="M25" s="117">
        <f>IF(ISNUMBER(SEARCH('Карта учёта'!$B$21,Расходка[[#This Row],[Наименование расходного материала]])),MAX($M$1:M24)+1,0)</f>
        <v>24</v>
      </c>
      <c r="N25" s="117">
        <f>IF(ISNUMBER(SEARCH('Карта учёта'!$B$22,Расходка[[#This Row],[Наименование расходного материала]])),MAX($N$1:N24)+1,0)</f>
        <v>24</v>
      </c>
      <c r="O25" s="117">
        <f>IF(ISNUMBER(SEARCH('Карта учёта'!$B$23,Расходка[[#This Row],[Наименование расходного материала]])),MAX($O$1:O24)+1,0)</f>
        <v>24</v>
      </c>
      <c r="P25" s="117">
        <f>IF(ISNUMBER(SEARCH('Карта учёта'!$B$24,Расходка[[#This Row],[Наименование расходного материала]])),MAX($P$1:P24)+1,0)</f>
        <v>24</v>
      </c>
      <c r="Q25" s="117">
        <f>IF(ISNUMBER(SEARCH('Карта учёта'!$B$25,Расходка[[#This Row],[Наименование расходного материала]])),MAX($Q$1:Q24)+1,0)</f>
        <v>24</v>
      </c>
      <c r="R25" s="116" t="str">
        <f>IFERROR(INDEX(Расходка[Наименование расходного материала],MATCH(Расходка[[#This Row],[№]],Поиск_расходки[Индекс1],0)),"")</f>
        <v/>
      </c>
      <c r="S25" s="116" t="str">
        <f>IFERROR(INDEX(Расходка[Наименование расходного материала],MATCH(Расходка[[#This Row],[№]],Поиск_расходки[Индекс2],0)),"")</f>
        <v/>
      </c>
      <c r="T25" s="116" t="str">
        <f>IFERROR(INDEX(Расходка[Наименование расходного материала],MATCH(Расходка[[#This Row],[№]],Поиск_расходки[Индекс3],0)),"")</f>
        <v/>
      </c>
      <c r="U25" s="116" t="str">
        <f>IFERROR(INDEX(Расходка[Наименование расходного материала],MATCH(Расходка[[#This Row],[№]],Поиск_расходки[Индекс4],0)),"")</f>
        <v/>
      </c>
      <c r="V25" s="116" t="str">
        <f>IFERROR(INDEX(Расходка[Наименование расходного материала],MATCH(Расходка[[#This Row],[№]],Поиск_расходки[Индекс5],0)),"")</f>
        <v/>
      </c>
      <c r="W25" s="116" t="str">
        <f>IFERROR(INDEX(Расходка[Наименование расходного материала],MATCH(Расходка[[#This Row],[№]],Поиск_расходки[Индекс6],0)),"")</f>
        <v>Fielder XT-A</v>
      </c>
      <c r="X25" s="116" t="str">
        <f>IFERROR(INDEX(Расходка[Наименование расходного материала],MATCH(Расходка[[#This Row],[№]],Поиск_расходки[Индекс7],0)),"")</f>
        <v>Fielder XT-A</v>
      </c>
      <c r="Y25" s="116" t="str">
        <f>IFERROR(INDEX(Расходка[Наименование расходного материала],MATCH(Расходка[[#This Row],[№]],Поиск_расходки[Индекс8],0)),"")</f>
        <v>Fielder XT-A</v>
      </c>
      <c r="Z25" s="116" t="str">
        <f>IFERROR(INDEX(Расходка[Наименование расходного материала],MATCH(Расходка[[#This Row],[№]],Поиск_расходки[Индекс9],0)),"")</f>
        <v>Fielder XT-A</v>
      </c>
      <c r="AA25" s="116" t="str">
        <f>IFERROR(INDEX(Расходка[Наименование расходного материала],MATCH(Расходка[[#This Row],[№]],Поиск_расходки[Индекс10],0)),"")</f>
        <v>Fielder XT-A</v>
      </c>
      <c r="AB25" s="116" t="str">
        <f>IFERROR(INDEX(Расходка[Наименование расходного материала],MATCH(Расходка[[#This Row],[№]],Поиск_расходки[Индекс11],0)),"")</f>
        <v>Fielder XT-A</v>
      </c>
      <c r="AC25" s="116" t="str">
        <f>IFERROR(INDEX(Расходка[Наименование расходного материала],MATCH(Расходка[[#This Row],[№]],Поиск_расходки[Индекс12],0)),"")</f>
        <v>Fielder XT-A</v>
      </c>
      <c r="AD25" s="116" t="str">
        <f>IFERROR(INDEX(Расходка[Наименование расходного материала],MATCH(Расходка[[#This Row],[№]],Поиск_расходки[Индекс13],0)),"")</f>
        <v>Fielder XT-A</v>
      </c>
      <c r="AF25" s="4" t="s">
        <v>5</v>
      </c>
      <c r="AG25" s="4" t="s">
        <v>431</v>
      </c>
    </row>
    <row r="26" spans="1:35" x14ac:dyDescent="0.25">
      <c r="A26">
        <v>25</v>
      </c>
      <c r="B26" t="s">
        <v>3</v>
      </c>
      <c r="C26" t="s">
        <v>378</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0</v>
      </c>
      <c r="G26" s="117">
        <f>IF(ISNUMBER(SEARCH('Карта учёта'!$B$15,Расходка[[#This Row],[Наименование расходного материала]])),MAX($G$1:G25)+1,0)</f>
        <v>3</v>
      </c>
      <c r="H26" s="117">
        <f>IF(ISNUMBER(SEARCH('Карта учёта'!$B$16,Расходка[[#This Row],[Наименование расходного материала]])),MAX($H$1:H25)+1,0)</f>
        <v>0</v>
      </c>
      <c r="I26" s="117">
        <f>IF(ISNUMBER(SEARCH('Карта учёта'!$B$17,Расходка[[#This Row],[Наименование расходного материала]])),MAX($I$1:I25)+1,0)</f>
        <v>0</v>
      </c>
      <c r="J26" s="117">
        <f>IF(ISNUMBER(SEARCH('Карта учёта'!$B$18,Расходка[[#This Row],[Наименование расходного материала]])),MAX($J$1:J25)+1,0)</f>
        <v>25</v>
      </c>
      <c r="K26" s="117">
        <f>IF(ISNUMBER(SEARCH('Карта учёта'!$B$19,Расходка[[#This Row],[Наименование расходного материала]])),MAX($K$1:K25)+1,0)</f>
        <v>25</v>
      </c>
      <c r="L26" s="117">
        <f>IF(ISNUMBER(SEARCH('Карта учёта'!$B$20,Расходка[[#This Row],[Наименование расходного материала]])),MAX($L$1:L25)+1,0)</f>
        <v>25</v>
      </c>
      <c r="M26" s="117">
        <f>IF(ISNUMBER(SEARCH('Карта учёта'!$B$21,Расходка[[#This Row],[Наименование расходного материала]])),MAX($M$1:M25)+1,0)</f>
        <v>25</v>
      </c>
      <c r="N26" s="117">
        <f>IF(ISNUMBER(SEARCH('Карта учёта'!$B$22,Расходка[[#This Row],[Наименование расходного материала]])),MAX($N$1:N25)+1,0)</f>
        <v>25</v>
      </c>
      <c r="O26" s="117">
        <f>IF(ISNUMBER(SEARCH('Карта учёта'!$B$23,Расходка[[#This Row],[Наименование расходного материала]])),MAX($O$1:O25)+1,0)</f>
        <v>25</v>
      </c>
      <c r="P26" s="117">
        <f>IF(ISNUMBER(SEARCH('Карта учёта'!$B$24,Расходка[[#This Row],[Наименование расходного материала]])),MAX($P$1:P25)+1,0)</f>
        <v>25</v>
      </c>
      <c r="Q26" s="117">
        <f>IF(ISNUMBER(SEARCH('Карта учёта'!$B$25,Расходка[[#This Row],[Наименование расходного материала]])),MAX($Q$1:Q25)+1,0)</f>
        <v>25</v>
      </c>
      <c r="R26" s="116" t="str">
        <f>IFERROR(INDEX(Расходка[Наименование расходного материала],MATCH(Расходка[[#This Row],[№]],Поиск_расходки[Индекс1],0)),"")</f>
        <v/>
      </c>
      <c r="S26" s="116" t="str">
        <f>IFERROR(INDEX(Расходка[Наименование расходного материала],MATCH(Расходка[[#This Row],[№]],Поиск_расходки[Индекс2],0)),"")</f>
        <v/>
      </c>
      <c r="T26" s="116" t="str">
        <f>IFERROR(INDEX(Расходка[Наименование расходного материала],MATCH(Расходка[[#This Row],[№]],Поиск_расходки[Индекс3],0)),"")</f>
        <v/>
      </c>
      <c r="U26" s="116" t="str">
        <f>IFERROR(INDEX(Расходка[Наименование расходного материала],MATCH(Расходка[[#This Row],[№]],Поиск_расходки[Индекс4],0)),"")</f>
        <v/>
      </c>
      <c r="V26" s="116" t="str">
        <f>IFERROR(INDEX(Расходка[Наименование расходного материала],MATCH(Расходка[[#This Row],[№]],Поиск_расходки[Индекс5],0)),"")</f>
        <v/>
      </c>
      <c r="W26" s="116" t="str">
        <f>IFERROR(INDEX(Расходка[Наименование расходного материала],MATCH(Расходка[[#This Row],[№]],Поиск_расходки[Индекс6],0)),"")</f>
        <v>Fielder XT-R</v>
      </c>
      <c r="X26" s="116" t="str">
        <f>IFERROR(INDEX(Расходка[Наименование расходного материала],MATCH(Расходка[[#This Row],[№]],Поиск_расходки[Индекс7],0)),"")</f>
        <v>Fielder XT-R</v>
      </c>
      <c r="Y26" s="116" t="str">
        <f>IFERROR(INDEX(Расходка[Наименование расходного материала],MATCH(Расходка[[#This Row],[№]],Поиск_расходки[Индекс8],0)),"")</f>
        <v>Fielder XT-R</v>
      </c>
      <c r="Z26" s="116" t="str">
        <f>IFERROR(INDEX(Расходка[Наименование расходного материала],MATCH(Расходка[[#This Row],[№]],Поиск_расходки[Индекс9],0)),"")</f>
        <v>Fielder XT-R</v>
      </c>
      <c r="AA26" s="116" t="str">
        <f>IFERROR(INDEX(Расходка[Наименование расходного материала],MATCH(Расходка[[#This Row],[№]],Поиск_расходки[Индекс10],0)),"")</f>
        <v>Fielder XT-R</v>
      </c>
      <c r="AB26" s="116" t="str">
        <f>IFERROR(INDEX(Расходка[Наименование расходного материала],MATCH(Расходка[[#This Row],[№]],Поиск_расходки[Индекс11],0)),"")</f>
        <v>Fielder XT-R</v>
      </c>
      <c r="AC26" s="116" t="str">
        <f>IFERROR(INDEX(Расходка[Наименование расходного материала],MATCH(Расходка[[#This Row],[№]],Поиск_расходки[Индекс12],0)),"")</f>
        <v>Fielder XT-R</v>
      </c>
      <c r="AD26" s="116" t="str">
        <f>IFERROR(INDEX(Расходка[Наименование расходного материала],MATCH(Расходка[[#This Row],[№]],Поиск_расходки[Индекс13],0)),"")</f>
        <v>Fielder XT-R</v>
      </c>
      <c r="AF26" s="4" t="s">
        <v>5</v>
      </c>
      <c r="AG26" s="4" t="s">
        <v>432</v>
      </c>
    </row>
    <row r="27" spans="1:35" x14ac:dyDescent="0.2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учёта'!$B$15,Расходка[[#This Row],[Наименование расходного материала]])),MAX($G$1:G26)+1,0)</f>
        <v>0</v>
      </c>
      <c r="H27" s="117">
        <f>IF(ISNUMBER(SEARCH('Карта учёта'!$B$16,Расходка[[#This Row],[Наименование расходного материала]])),MAX($H$1:H26)+1,0)</f>
        <v>0</v>
      </c>
      <c r="I27" s="117">
        <f>IF(ISNUMBER(SEARCH('Карта учёта'!$B$17,Расходка[[#This Row],[Наименование расходного материала]])),MAX($I$1:I26)+1,0)</f>
        <v>0</v>
      </c>
      <c r="J27" s="117">
        <f>IF(ISNUMBER(SEARCH('Карта учёта'!$B$18,Расходка[[#This Row],[Наименование расходного материала]])),MAX($J$1:J26)+1,0)</f>
        <v>26</v>
      </c>
      <c r="K27" s="117">
        <f>IF(ISNUMBER(SEARCH('Карта учёта'!$B$19,Расходка[[#This Row],[Наименование расходного материала]])),MAX($K$1:K26)+1,0)</f>
        <v>26</v>
      </c>
      <c r="L27" s="117">
        <f>IF(ISNUMBER(SEARCH('Карта учёта'!$B$20,Расходка[[#This Row],[Наименование расходного материала]])),MAX($L$1:L26)+1,0)</f>
        <v>26</v>
      </c>
      <c r="M27" s="117">
        <f>IF(ISNUMBER(SEARCH('Карта учёта'!$B$21,Расходка[[#This Row],[Наименование расходного материала]])),MAX($M$1:M26)+1,0)</f>
        <v>26</v>
      </c>
      <c r="N27" s="117">
        <f>IF(ISNUMBER(SEARCH('Карта учёта'!$B$22,Расходка[[#This Row],[Наименование расходного материала]])),MAX($N$1:N26)+1,0)</f>
        <v>26</v>
      </c>
      <c r="O27" s="117">
        <f>IF(ISNUMBER(SEARCH('Карта учёта'!$B$23,Расходка[[#This Row],[Наименование расходного материала]])),MAX($O$1:O26)+1,0)</f>
        <v>26</v>
      </c>
      <c r="P27" s="117">
        <f>IF(ISNUMBER(SEARCH('Карта учёта'!$B$24,Расходка[[#This Row],[Наименование расходного материала]])),MAX($P$1:P26)+1,0)</f>
        <v>26</v>
      </c>
      <c r="Q27" s="117">
        <f>IF(ISNUMBER(SEARCH('Карта учёта'!$B$25,Расходка[[#This Row],[Наименование расходного материала]])),MAX($Q$1:Q26)+1,0)</f>
        <v>26</v>
      </c>
      <c r="R27" s="116" t="str">
        <f>IFERROR(INDEX(Расходка[Наименование расходного материала],MATCH(Расходка[[#This Row],[№]],Поиск_расходки[Индекс1],0)),"")</f>
        <v/>
      </c>
      <c r="S27" s="116" t="str">
        <f>IFERROR(INDEX(Расходка[Наименование расходного материала],MATCH(Расходка[[#This Row],[№]],Поиск_расходки[Индекс2],0)),"")</f>
        <v/>
      </c>
      <c r="T27" s="116" t="str">
        <f>IFERROR(INDEX(Расходка[Наименование расходного материала],MATCH(Расходка[[#This Row],[№]],Поиск_расходки[Индекс3],0)),"")</f>
        <v/>
      </c>
      <c r="U27" s="116" t="str">
        <f>IFERROR(INDEX(Расходка[Наименование расходного материала],MATCH(Расходка[[#This Row],[№]],Поиск_расходки[Индекс4],0)),"")</f>
        <v/>
      </c>
      <c r="V27" s="116" t="str">
        <f>IFERROR(INDEX(Расходка[Наименование расходного материала],MATCH(Расходка[[#This Row],[№]],Поиск_расходки[Индекс5],0)),"")</f>
        <v/>
      </c>
      <c r="W27" s="116" t="str">
        <f>IFERROR(INDEX(Расходка[Наименование расходного материала],MATCH(Расходка[[#This Row],[№]],Поиск_расходки[Индекс6],0)),"")</f>
        <v>Gaia Second</v>
      </c>
      <c r="X27" s="116" t="str">
        <f>IFERROR(INDEX(Расходка[Наименование расходного материала],MATCH(Расходка[[#This Row],[№]],Поиск_расходки[Индекс7],0)),"")</f>
        <v>Gaia Second</v>
      </c>
      <c r="Y27" s="116" t="str">
        <f>IFERROR(INDEX(Расходка[Наименование расходного материала],MATCH(Расходка[[#This Row],[№]],Поиск_расходки[Индекс8],0)),"")</f>
        <v>Gaia Second</v>
      </c>
      <c r="Z27" s="116" t="str">
        <f>IFERROR(INDEX(Расходка[Наименование расходного материала],MATCH(Расходка[[#This Row],[№]],Поиск_расходки[Индекс9],0)),"")</f>
        <v>Gaia Second</v>
      </c>
      <c r="AA27" s="116" t="str">
        <f>IFERROR(INDEX(Расходка[Наименование расходного материала],MATCH(Расходка[[#This Row],[№]],Поиск_расходки[Индекс10],0)),"")</f>
        <v>Gaia Second</v>
      </c>
      <c r="AB27" s="116" t="str">
        <f>IFERROR(INDEX(Расходка[Наименование расходного материала],MATCH(Расходка[[#This Row],[№]],Поиск_расходки[Индекс11],0)),"")</f>
        <v>Gaia Second</v>
      </c>
      <c r="AC27" s="116" t="str">
        <f>IFERROR(INDEX(Расходка[Наименование расходного материала],MATCH(Расходка[[#This Row],[№]],Поиск_расходки[Индекс12],0)),"")</f>
        <v>Gaia Second</v>
      </c>
      <c r="AD27" s="116" t="str">
        <f>IFERROR(INDEX(Расходка[Наименование расходного материала],MATCH(Расходка[[#This Row],[№]],Поиск_расходки[Индекс13],0)),"")</f>
        <v>Gaia Second</v>
      </c>
      <c r="AF27" s="4" t="s">
        <v>5</v>
      </c>
      <c r="AG27" s="4" t="s">
        <v>433</v>
      </c>
    </row>
    <row r="28" spans="1:35" x14ac:dyDescent="0.25">
      <c r="A28">
        <v>27</v>
      </c>
      <c r="B28" t="s">
        <v>3</v>
      </c>
      <c r="C28" s="1" t="s">
        <v>373</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учёта'!$B$15,Расходка[[#This Row],[Наименование расходного материала]])),MAX($G$1:G27)+1,0)</f>
        <v>0</v>
      </c>
      <c r="H28" s="117">
        <f>IF(ISNUMBER(SEARCH('Карта учёта'!$B$16,Расходка[[#This Row],[Наименование расходного материала]])),MAX($H$1:H27)+1,0)</f>
        <v>0</v>
      </c>
      <c r="I28" s="117">
        <f>IF(ISNUMBER(SEARCH('Карта учёта'!$B$17,Расходка[[#This Row],[Наименование расходного материала]])),MAX($I$1:I27)+1,0)</f>
        <v>0</v>
      </c>
      <c r="J28" s="117">
        <f>IF(ISNUMBER(SEARCH('Карта учёта'!$B$18,Расходка[[#This Row],[Наименование расходного материала]])),MAX($J$1:J27)+1,0)</f>
        <v>27</v>
      </c>
      <c r="K28" s="117">
        <f>IF(ISNUMBER(SEARCH('Карта учёта'!$B$19,Расходка[[#This Row],[Наименование расходного материала]])),MAX($K$1:K27)+1,0)</f>
        <v>27</v>
      </c>
      <c r="L28" s="117">
        <f>IF(ISNUMBER(SEARCH('Карта учёта'!$B$20,Расходка[[#This Row],[Наименование расходного материала]])),MAX($L$1:L27)+1,0)</f>
        <v>27</v>
      </c>
      <c r="M28" s="117">
        <f>IF(ISNUMBER(SEARCH('Карта учёта'!$B$21,Расходка[[#This Row],[Наименование расходного материала]])),MAX($M$1:M27)+1,0)</f>
        <v>27</v>
      </c>
      <c r="N28" s="117">
        <f>IF(ISNUMBER(SEARCH('Карта учёта'!$B$22,Расходка[[#This Row],[Наименование расходного материала]])),MAX($N$1:N27)+1,0)</f>
        <v>27</v>
      </c>
      <c r="O28" s="117">
        <f>IF(ISNUMBER(SEARCH('Карта учёта'!$B$23,Расходка[[#This Row],[Наименование расходного материала]])),MAX($O$1:O27)+1,0)</f>
        <v>27</v>
      </c>
      <c r="P28" s="117">
        <f>IF(ISNUMBER(SEARCH('Карта учёта'!$B$24,Расходка[[#This Row],[Наименование расходного материала]])),MAX($P$1:P27)+1,0)</f>
        <v>27</v>
      </c>
      <c r="Q28" s="117">
        <f>IF(ISNUMBER(SEARCH('Карта учёта'!$B$25,Расходка[[#This Row],[Наименование расходного материала]])),MAX($Q$1:Q27)+1,0)</f>
        <v>27</v>
      </c>
      <c r="R28" s="116" t="str">
        <f>IFERROR(INDEX(Расходка[Наименование расходного материала],MATCH(Расходка[[#This Row],[№]],Поиск_расходки[Индекс1],0)),"")</f>
        <v/>
      </c>
      <c r="S28" s="116" t="str">
        <f>IFERROR(INDEX(Расходка[Наименование расходного материала],MATCH(Расходка[[#This Row],[№]],Поиск_расходки[Индекс2],0)),"")</f>
        <v/>
      </c>
      <c r="T28" s="116" t="str">
        <f>IFERROR(INDEX(Расходка[Наименование расходного материала],MATCH(Расходка[[#This Row],[№]],Поиск_расходки[Индекс3],0)),"")</f>
        <v/>
      </c>
      <c r="U28" s="116" t="str">
        <f>IFERROR(INDEX(Расходка[Наименование расходного материала],MATCH(Расходка[[#This Row],[№]],Поиск_расходки[Индекс4],0)),"")</f>
        <v/>
      </c>
      <c r="V28" s="116" t="str">
        <f>IFERROR(INDEX(Расходка[Наименование расходного материала],MATCH(Расходка[[#This Row],[№]],Поиск_расходки[Индекс5],0)),"")</f>
        <v/>
      </c>
      <c r="W28" s="116" t="str">
        <f>IFERROR(INDEX(Расходка[Наименование расходного материала],MATCH(Расходка[[#This Row],[№]],Поиск_расходки[Индекс6],0)),"")</f>
        <v>Gaia Third</v>
      </c>
      <c r="X28" s="116" t="str">
        <f>IFERROR(INDEX(Расходка[Наименование расходного материала],MATCH(Расходка[[#This Row],[№]],Поиск_расходки[Индекс7],0)),"")</f>
        <v>Gaia Third</v>
      </c>
      <c r="Y28" s="116" t="str">
        <f>IFERROR(INDEX(Расходка[Наименование расходного материала],MATCH(Расходка[[#This Row],[№]],Поиск_расходки[Индекс8],0)),"")</f>
        <v>Gaia Third</v>
      </c>
      <c r="Z28" s="116" t="str">
        <f>IFERROR(INDEX(Расходка[Наименование расходного материала],MATCH(Расходка[[#This Row],[№]],Поиск_расходки[Индекс9],0)),"")</f>
        <v>Gaia Third</v>
      </c>
      <c r="AA28" s="116" t="str">
        <f>IFERROR(INDEX(Расходка[Наименование расходного материала],MATCH(Расходка[[#This Row],[№]],Поиск_расходки[Индекс10],0)),"")</f>
        <v>Gaia Third</v>
      </c>
      <c r="AB28" s="116" t="str">
        <f>IFERROR(INDEX(Расходка[Наименование расходного материала],MATCH(Расходка[[#This Row],[№]],Поиск_расходки[Индекс11],0)),"")</f>
        <v>Gaia Third</v>
      </c>
      <c r="AC28" s="116" t="str">
        <f>IFERROR(INDEX(Расходка[Наименование расходного материала],MATCH(Расходка[[#This Row],[№]],Поиск_расходки[Индекс12],0)),"")</f>
        <v>Gaia Third</v>
      </c>
      <c r="AD28" s="116" t="str">
        <f>IFERROR(INDEX(Расходка[Наименование расходного материала],MATCH(Расходка[[#This Row],[№]],Поиск_расходки[Индекс13],0)),"")</f>
        <v>Gaia Third</v>
      </c>
      <c r="AF28" s="4" t="s">
        <v>5</v>
      </c>
      <c r="AG28" s="4" t="s">
        <v>434</v>
      </c>
    </row>
    <row r="29" spans="1:35" x14ac:dyDescent="0.2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учёта'!$B$15,Расходка[[#This Row],[Наименование расходного материала]])),MAX($G$1:G28)+1,0)</f>
        <v>0</v>
      </c>
      <c r="H29" s="117">
        <f>IF(ISNUMBER(SEARCH('Карта учёта'!$B$16,Расходка[[#This Row],[Наименование расходного материала]])),MAX($H$1:H28)+1,0)</f>
        <v>0</v>
      </c>
      <c r="I29" s="117">
        <f>IF(ISNUMBER(SEARCH('Карта учёта'!$B$17,Расходка[[#This Row],[Наименование расходного материала]])),MAX($I$1:I28)+1,0)</f>
        <v>0</v>
      </c>
      <c r="J29" s="117">
        <f>IF(ISNUMBER(SEARCH('Карта учёта'!$B$18,Расходка[[#This Row],[Наименование расходного материала]])),MAX($J$1:J28)+1,0)</f>
        <v>28</v>
      </c>
      <c r="K29" s="117">
        <f>IF(ISNUMBER(SEARCH('Карта учёта'!$B$19,Расходка[[#This Row],[Наименование расходного материала]])),MAX($K$1:K28)+1,0)</f>
        <v>28</v>
      </c>
      <c r="L29" s="117">
        <f>IF(ISNUMBER(SEARCH('Карта учёта'!$B$20,Расходка[[#This Row],[Наименование расходного материала]])),MAX($L$1:L28)+1,0)</f>
        <v>28</v>
      </c>
      <c r="M29" s="117">
        <f>IF(ISNUMBER(SEARCH('Карта учёта'!$B$21,Расходка[[#This Row],[Наименование расходного материала]])),MAX($M$1:M28)+1,0)</f>
        <v>28</v>
      </c>
      <c r="N29" s="117">
        <f>IF(ISNUMBER(SEARCH('Карта учёта'!$B$22,Расходка[[#This Row],[Наименование расходного материала]])),MAX($N$1:N28)+1,0)</f>
        <v>28</v>
      </c>
      <c r="O29" s="117">
        <f>IF(ISNUMBER(SEARCH('Карта учёта'!$B$23,Расходка[[#This Row],[Наименование расходного материала]])),MAX($O$1:O28)+1,0)</f>
        <v>28</v>
      </c>
      <c r="P29" s="117">
        <f>IF(ISNUMBER(SEARCH('Карта учёта'!$B$24,Расходка[[#This Row],[Наименование расходного материала]])),MAX($P$1:P28)+1,0)</f>
        <v>28</v>
      </c>
      <c r="Q29" s="117">
        <f>IF(ISNUMBER(SEARCH('Карта учёта'!$B$25,Расходка[[#This Row],[Наименование расходного материала]])),MAX($Q$1:Q28)+1,0)</f>
        <v>28</v>
      </c>
      <c r="R29" s="116" t="str">
        <f>IFERROR(INDEX(Расходка[Наименование расходного материала],MATCH(Расходка[[#This Row],[№]],Поиск_расходки[Индекс1],0)),"")</f>
        <v/>
      </c>
      <c r="S29" s="116" t="str">
        <f>IFERROR(INDEX(Расходка[Наименование расходного материала],MATCH(Расходка[[#This Row],[№]],Поиск_расходки[Индекс2],0)),"")</f>
        <v/>
      </c>
      <c r="T29" s="116" t="str">
        <f>IFERROR(INDEX(Расходка[Наименование расходного материала],MATCH(Расходка[[#This Row],[№]],Поиск_расходки[Индекс3],0)),"")</f>
        <v/>
      </c>
      <c r="U29" s="116" t="str">
        <f>IFERROR(INDEX(Расходка[Наименование расходного материала],MATCH(Расходка[[#This Row],[№]],Поиск_расходки[Индекс4],0)),"")</f>
        <v/>
      </c>
      <c r="V29" s="116" t="str">
        <f>IFERROR(INDEX(Расходка[Наименование расходного материала],MATCH(Расходка[[#This Row],[№]],Поиск_расходки[Индекс5],0)),"")</f>
        <v/>
      </c>
      <c r="W29" s="116" t="str">
        <f>IFERROR(INDEX(Расходка[Наименование расходного материала],MATCH(Расходка[[#This Row],[№]],Поиск_расходки[Индекс6],0)),"")</f>
        <v>Intuition</v>
      </c>
      <c r="X29" s="116" t="str">
        <f>IFERROR(INDEX(Расходка[Наименование расходного материала],MATCH(Расходка[[#This Row],[№]],Поиск_расходки[Индекс7],0)),"")</f>
        <v>Intuition</v>
      </c>
      <c r="Y29" s="116" t="str">
        <f>IFERROR(INDEX(Расходка[Наименование расходного материала],MATCH(Расходка[[#This Row],[№]],Поиск_расходки[Индекс8],0)),"")</f>
        <v>Intuition</v>
      </c>
      <c r="Z29" s="116" t="str">
        <f>IFERROR(INDEX(Расходка[Наименование расходного материала],MATCH(Расходка[[#This Row],[№]],Поиск_расходки[Индекс9],0)),"")</f>
        <v>Intuition</v>
      </c>
      <c r="AA29" s="116" t="str">
        <f>IFERROR(INDEX(Расходка[Наименование расходного материала],MATCH(Расходка[[#This Row],[№]],Поиск_расходки[Индекс10],0)),"")</f>
        <v>Intuition</v>
      </c>
      <c r="AB29" s="116" t="str">
        <f>IFERROR(INDEX(Расходка[Наименование расходного материала],MATCH(Расходка[[#This Row],[№]],Поиск_расходки[Индекс11],0)),"")</f>
        <v>Intuition</v>
      </c>
      <c r="AC29" s="116" t="str">
        <f>IFERROR(INDEX(Расходка[Наименование расходного материала],MATCH(Расходка[[#This Row],[№]],Поиск_расходки[Индекс12],0)),"")</f>
        <v>Intuition</v>
      </c>
      <c r="AD29" s="116" t="str">
        <f>IFERROR(INDEX(Расходка[Наименование расходного материала],MATCH(Расходка[[#This Row],[№]],Поиск_расходки[Индекс13],0)),"")</f>
        <v>Intuition</v>
      </c>
      <c r="AF29" s="4" t="s">
        <v>5</v>
      </c>
      <c r="AG29" s="4" t="s">
        <v>435</v>
      </c>
    </row>
    <row r="30" spans="1:35" x14ac:dyDescent="0.2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учёта'!$B$15,Расходка[[#This Row],[Наименование расходного материала]])),MAX($G$1:G29)+1,0)</f>
        <v>0</v>
      </c>
      <c r="H30" s="117">
        <f>IF(ISNUMBER(SEARCH('Карта учёта'!$B$16,Расходка[[#This Row],[Наименование расходного материала]])),MAX($H$1:H29)+1,0)</f>
        <v>0</v>
      </c>
      <c r="I30" s="117">
        <f>IF(ISNUMBER(SEARCH('Карта учёта'!$B$17,Расходка[[#This Row],[Наименование расходного материала]])),MAX($I$1:I29)+1,0)</f>
        <v>0</v>
      </c>
      <c r="J30" s="117">
        <f>IF(ISNUMBER(SEARCH('Карта учёта'!$B$18,Расходка[[#This Row],[Наименование расходного материала]])),MAX($J$1:J29)+1,0)</f>
        <v>29</v>
      </c>
      <c r="K30" s="117">
        <f>IF(ISNUMBER(SEARCH('Карта учёта'!$B$19,Расходка[[#This Row],[Наименование расходного материала]])),MAX($K$1:K29)+1,0)</f>
        <v>29</v>
      </c>
      <c r="L30" s="117">
        <f>IF(ISNUMBER(SEARCH('Карта учёта'!$B$20,Расходка[[#This Row],[Наименование расходного материала]])),MAX($L$1:L29)+1,0)</f>
        <v>29</v>
      </c>
      <c r="M30" s="117">
        <f>IF(ISNUMBER(SEARCH('Карта учёта'!$B$21,Расходка[[#This Row],[Наименование расходного материала]])),MAX($M$1:M29)+1,0)</f>
        <v>29</v>
      </c>
      <c r="N30" s="117">
        <f>IF(ISNUMBER(SEARCH('Карта учёта'!$B$22,Расходка[[#This Row],[Наименование расходного материала]])),MAX($N$1:N29)+1,0)</f>
        <v>29</v>
      </c>
      <c r="O30" s="117">
        <f>IF(ISNUMBER(SEARCH('Карта учёта'!$B$23,Расходка[[#This Row],[Наименование расходного материала]])),MAX($O$1:O29)+1,0)</f>
        <v>29</v>
      </c>
      <c r="P30" s="117">
        <f>IF(ISNUMBER(SEARCH('Карта учёта'!$B$24,Расходка[[#This Row],[Наименование расходного материала]])),MAX($P$1:P29)+1,0)</f>
        <v>29</v>
      </c>
      <c r="Q30" s="117">
        <f>IF(ISNUMBER(SEARCH('Карта учёта'!$B$25,Расходка[[#This Row],[Наименование расходного материала]])),MAX($Q$1:Q29)+1,0)</f>
        <v>29</v>
      </c>
      <c r="R30" s="116" t="str">
        <f>IFERROR(INDEX(Расходка[Наименование расходного материала],MATCH(Расходка[[#This Row],[№]],Поиск_расходки[Индекс1],0)),"")</f>
        <v/>
      </c>
      <c r="S30" s="116" t="str">
        <f>IFERROR(INDEX(Расходка[Наименование расходного материала],MATCH(Расходка[[#This Row],[№]],Поиск_расходки[Индекс2],0)),"")</f>
        <v/>
      </c>
      <c r="T30" s="116" t="str">
        <f>IFERROR(INDEX(Расходка[Наименование расходного материала],MATCH(Расходка[[#This Row],[№]],Поиск_расходки[Индекс3],0)),"")</f>
        <v/>
      </c>
      <c r="U30" s="116" t="str">
        <f>IFERROR(INDEX(Расходка[Наименование расходного материала],MATCH(Расходка[[#This Row],[№]],Поиск_расходки[Индекс4],0)),"")</f>
        <v/>
      </c>
      <c r="V30" s="116" t="str">
        <f>IFERROR(INDEX(Расходка[Наименование расходного материала],MATCH(Расходка[[#This Row],[№]],Поиск_расходки[Индекс5],0)),"")</f>
        <v/>
      </c>
      <c r="W30" s="116" t="str">
        <f>IFERROR(INDEX(Расходка[Наименование расходного материала],MATCH(Расходка[[#This Row],[№]],Поиск_расходки[Индекс6],0)),"")</f>
        <v>ProVia 3 Hydro-Track®</v>
      </c>
      <c r="X30" s="116" t="str">
        <f>IFERROR(INDEX(Расходка[Наименование расходного материала],MATCH(Расходка[[#This Row],[№]],Поиск_расходки[Индекс7],0)),"")</f>
        <v>ProVia 3 Hydro-Track®</v>
      </c>
      <c r="Y30" s="116" t="str">
        <f>IFERROR(INDEX(Расходка[Наименование расходного материала],MATCH(Расходка[[#This Row],[№]],Поиск_расходки[Индекс8],0)),"")</f>
        <v>ProVia 3 Hydro-Track®</v>
      </c>
      <c r="Z30" s="116" t="str">
        <f>IFERROR(INDEX(Расходка[Наименование расходного материала],MATCH(Расходка[[#This Row],[№]],Поиск_расходки[Индекс9],0)),"")</f>
        <v>ProVia 3 Hydro-Track®</v>
      </c>
      <c r="AA30" s="116" t="str">
        <f>IFERROR(INDEX(Расходка[Наименование расходного материала],MATCH(Расходка[[#This Row],[№]],Поиск_расходки[Индекс10],0)),"")</f>
        <v>ProVia 3 Hydro-Track®</v>
      </c>
      <c r="AB30" s="116" t="str">
        <f>IFERROR(INDEX(Расходка[Наименование расходного материала],MATCH(Расходка[[#This Row],[№]],Поиск_расходки[Индекс11],0)),"")</f>
        <v>ProVia 3 Hydro-Track®</v>
      </c>
      <c r="AC30" s="116" t="str">
        <f>IFERROR(INDEX(Расходка[Наименование расходного материала],MATCH(Расходка[[#This Row],[№]],Поиск_расходки[Индекс12],0)),"")</f>
        <v>ProVia 3 Hydro-Track®</v>
      </c>
      <c r="AD30" s="116" t="str">
        <f>IFERROR(INDEX(Расходка[Наименование расходного материала],MATCH(Расходка[[#This Row],[№]],Поиск_расходки[Индекс13],0)),"")</f>
        <v>ProVia 3 Hydro-Track®</v>
      </c>
      <c r="AF30" s="4" t="s">
        <v>5</v>
      </c>
      <c r="AG30" s="4" t="s">
        <v>497</v>
      </c>
    </row>
    <row r="31" spans="1:35" x14ac:dyDescent="0.2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учёта'!$B$15,Расходка[[#This Row],[Наименование расходного материала]])),MAX($G$1:G30)+1,0)</f>
        <v>0</v>
      </c>
      <c r="H31" s="117">
        <f>IF(ISNUMBER(SEARCH('Карта учёта'!$B$16,Расходка[[#This Row],[Наименование расходного материала]])),MAX($H$1:H30)+1,0)</f>
        <v>0</v>
      </c>
      <c r="I31" s="117">
        <f>IF(ISNUMBER(SEARCH('Карта учёта'!$B$17,Расходка[[#This Row],[Наименование расходного материала]])),MAX($I$1:I30)+1,0)</f>
        <v>0</v>
      </c>
      <c r="J31" s="117">
        <f>IF(ISNUMBER(SEARCH('Карта учёта'!$B$18,Расходка[[#This Row],[Наименование расходного материала]])),MAX($J$1:J30)+1,0)</f>
        <v>30</v>
      </c>
      <c r="K31" s="117">
        <f>IF(ISNUMBER(SEARCH('Карта учёта'!$B$19,Расходка[[#This Row],[Наименование расходного материала]])),MAX($K$1:K30)+1,0)</f>
        <v>30</v>
      </c>
      <c r="L31" s="117">
        <f>IF(ISNUMBER(SEARCH('Карта учёта'!$B$20,Расходка[[#This Row],[Наименование расходного материала]])),MAX($L$1:L30)+1,0)</f>
        <v>30</v>
      </c>
      <c r="M31" s="117">
        <f>IF(ISNUMBER(SEARCH('Карта учёта'!$B$21,Расходка[[#This Row],[Наименование расходного материала]])),MAX($M$1:M30)+1,0)</f>
        <v>30</v>
      </c>
      <c r="N31" s="117">
        <f>IF(ISNUMBER(SEARCH('Карта учёта'!$B$22,Расходка[[#This Row],[Наименование расходного материала]])),MAX($N$1:N30)+1,0)</f>
        <v>30</v>
      </c>
      <c r="O31" s="117">
        <f>IF(ISNUMBER(SEARCH('Карта учёта'!$B$23,Расходка[[#This Row],[Наименование расходного материала]])),MAX($O$1:O30)+1,0)</f>
        <v>30</v>
      </c>
      <c r="P31" s="117">
        <f>IF(ISNUMBER(SEARCH('Карта учёта'!$B$24,Расходка[[#This Row],[Наименование расходного материала]])),MAX($P$1:P30)+1,0)</f>
        <v>30</v>
      </c>
      <c r="Q31" s="117">
        <f>IF(ISNUMBER(SEARCH('Карта учёта'!$B$25,Расходка[[#This Row],[Наименование расходного материала]])),MAX($Q$1:Q30)+1,0)</f>
        <v>30</v>
      </c>
      <c r="R31" s="116" t="str">
        <f>IFERROR(INDEX(Расходка[Наименование расходного материала],MATCH(Расходка[[#This Row],[№]],Поиск_расходки[Индекс1],0)),"")</f>
        <v/>
      </c>
      <c r="S31" s="116" t="str">
        <f>IFERROR(INDEX(Расходка[Наименование расходного материала],MATCH(Расходка[[#This Row],[№]],Поиск_расходки[Индекс2],0)),"")</f>
        <v/>
      </c>
      <c r="T31" s="116" t="str">
        <f>IFERROR(INDEX(Расходка[Наименование расходного материала],MATCH(Расходка[[#This Row],[№]],Поиск_расходки[Индекс3],0)),"")</f>
        <v/>
      </c>
      <c r="U31" s="116" t="str">
        <f>IFERROR(INDEX(Расходка[Наименование расходного материала],MATCH(Расходка[[#This Row],[№]],Поиск_расходки[Индекс4],0)),"")</f>
        <v/>
      </c>
      <c r="V31" s="116" t="str">
        <f>IFERROR(INDEX(Расходка[Наименование расходного материала],MATCH(Расходка[[#This Row],[№]],Поиск_расходки[Индекс5],0)),"")</f>
        <v/>
      </c>
      <c r="W31" s="116" t="str">
        <f>IFERROR(INDEX(Расходка[Наименование расходного материала],MATCH(Расходка[[#This Row],[№]],Поиск_расходки[Индекс6],0)),"")</f>
        <v>ProVia 6 Hydro-Track®</v>
      </c>
      <c r="X31" s="116" t="str">
        <f>IFERROR(INDEX(Расходка[Наименование расходного материала],MATCH(Расходка[[#This Row],[№]],Поиск_расходки[Индекс7],0)),"")</f>
        <v>ProVia 6 Hydro-Track®</v>
      </c>
      <c r="Y31" s="116" t="str">
        <f>IFERROR(INDEX(Расходка[Наименование расходного материала],MATCH(Расходка[[#This Row],[№]],Поиск_расходки[Индекс8],0)),"")</f>
        <v>ProVia 6 Hydro-Track®</v>
      </c>
      <c r="Z31" s="116" t="str">
        <f>IFERROR(INDEX(Расходка[Наименование расходного материала],MATCH(Расходка[[#This Row],[№]],Поиск_расходки[Индекс9],0)),"")</f>
        <v>ProVia 6 Hydro-Track®</v>
      </c>
      <c r="AA31" s="116" t="str">
        <f>IFERROR(INDEX(Расходка[Наименование расходного материала],MATCH(Расходка[[#This Row],[№]],Поиск_расходки[Индекс10],0)),"")</f>
        <v>ProVia 6 Hydro-Track®</v>
      </c>
      <c r="AB31" s="116" t="str">
        <f>IFERROR(INDEX(Расходка[Наименование расходного материала],MATCH(Расходка[[#This Row],[№]],Поиск_расходки[Индекс11],0)),"")</f>
        <v>ProVia 6 Hydro-Track®</v>
      </c>
      <c r="AC31" s="116" t="str">
        <f>IFERROR(INDEX(Расходка[Наименование расходного материала],MATCH(Расходка[[#This Row],[№]],Поиск_расходки[Индекс12],0)),"")</f>
        <v>ProVia 6 Hydro-Track®</v>
      </c>
      <c r="AD31" s="116" t="str">
        <f>IFERROR(INDEX(Расходка[Наименование расходного материала],MATCH(Расходка[[#This Row],[№]],Поиск_расходки[Индекс13],0)),"")</f>
        <v>ProVia 6 Hydro-Track®</v>
      </c>
      <c r="AF31" s="4" t="s">
        <v>5</v>
      </c>
      <c r="AG31" s="4" t="s">
        <v>436</v>
      </c>
    </row>
    <row r="32" spans="1:35" x14ac:dyDescent="0.2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учёта'!$B$15,Расходка[[#This Row],[Наименование расходного материала]])),MAX($G$1:G31)+1,0)</f>
        <v>0</v>
      </c>
      <c r="H32" s="117">
        <f>IF(ISNUMBER(SEARCH('Карта учёта'!$B$16,Расходка[[#This Row],[Наименование расходного материала]])),MAX($H$1:H31)+1,0)</f>
        <v>0</v>
      </c>
      <c r="I32" s="117">
        <f>IF(ISNUMBER(SEARCH('Карта учёта'!$B$17,Расходка[[#This Row],[Наименование расходного материала]])),MAX($I$1:I31)+1,0)</f>
        <v>0</v>
      </c>
      <c r="J32" s="117">
        <f>IF(ISNUMBER(SEARCH('Карта учёта'!$B$18,Расходка[[#This Row],[Наименование расходного материала]])),MAX($J$1:J31)+1,0)</f>
        <v>31</v>
      </c>
      <c r="K32" s="117">
        <f>IF(ISNUMBER(SEARCH('Карта учёта'!$B$19,Расходка[[#This Row],[Наименование расходного материала]])),MAX($K$1:K31)+1,0)</f>
        <v>31</v>
      </c>
      <c r="L32" s="117">
        <f>IF(ISNUMBER(SEARCH('Карта учёта'!$B$20,Расходка[[#This Row],[Наименование расходного материала]])),MAX($L$1:L31)+1,0)</f>
        <v>31</v>
      </c>
      <c r="M32" s="117">
        <f>IF(ISNUMBER(SEARCH('Карта учёта'!$B$21,Расходка[[#This Row],[Наименование расходного материала]])),MAX($M$1:M31)+1,0)</f>
        <v>31</v>
      </c>
      <c r="N32" s="117">
        <f>IF(ISNUMBER(SEARCH('Карта учёта'!$B$22,Расходка[[#This Row],[Наименование расходного материала]])),MAX($N$1:N31)+1,0)</f>
        <v>31</v>
      </c>
      <c r="O32" s="117">
        <f>IF(ISNUMBER(SEARCH('Карта учёта'!$B$23,Расходка[[#This Row],[Наименование расходного материала]])),MAX($O$1:O31)+1,0)</f>
        <v>31</v>
      </c>
      <c r="P32" s="117">
        <f>IF(ISNUMBER(SEARCH('Карта учёта'!$B$24,Расходка[[#This Row],[Наименование расходного материала]])),MAX($P$1:P31)+1,0)</f>
        <v>31</v>
      </c>
      <c r="Q32" s="117">
        <f>IF(ISNUMBER(SEARCH('Карта учёта'!$B$25,Расходка[[#This Row],[Наименование расходного материала]])),MAX($Q$1:Q31)+1,0)</f>
        <v>31</v>
      </c>
      <c r="R32" s="116" t="str">
        <f>IFERROR(INDEX(Расходка[Наименование расходного материала],MATCH(Расходка[[#This Row],[№]],Поиск_расходки[Индекс1],0)),"")</f>
        <v/>
      </c>
      <c r="S32" s="116" t="str">
        <f>IFERROR(INDEX(Расходка[Наименование расходного материала],MATCH(Расходка[[#This Row],[№]],Поиск_расходки[Индекс2],0)),"")</f>
        <v/>
      </c>
      <c r="T32" s="116" t="str">
        <f>IFERROR(INDEX(Расходка[Наименование расходного материала],MATCH(Расходка[[#This Row],[№]],Поиск_расходки[Индекс3],0)),"")</f>
        <v/>
      </c>
      <c r="U32" s="116" t="str">
        <f>IFERROR(INDEX(Расходка[Наименование расходного материала],MATCH(Расходка[[#This Row],[№]],Поиск_расходки[Индекс4],0)),"")</f>
        <v/>
      </c>
      <c r="V32" s="116" t="str">
        <f>IFERROR(INDEX(Расходка[Наименование расходного материала],MATCH(Расходка[[#This Row],[№]],Поиск_расходки[Индекс5],0)),"")</f>
        <v/>
      </c>
      <c r="W32" s="116" t="str">
        <f>IFERROR(INDEX(Расходка[Наименование расходного материала],MATCH(Расходка[[#This Row],[№]],Поиск_расходки[Индекс6],0)),"")</f>
        <v>ProVia 9 Hydro-Track®</v>
      </c>
      <c r="X32" s="116" t="str">
        <f>IFERROR(INDEX(Расходка[Наименование расходного материала],MATCH(Расходка[[#This Row],[№]],Поиск_расходки[Индекс7],0)),"")</f>
        <v>ProVia 9 Hydro-Track®</v>
      </c>
      <c r="Y32" s="116" t="str">
        <f>IFERROR(INDEX(Расходка[Наименование расходного материала],MATCH(Расходка[[#This Row],[№]],Поиск_расходки[Индекс8],0)),"")</f>
        <v>ProVia 9 Hydro-Track®</v>
      </c>
      <c r="Z32" s="116" t="str">
        <f>IFERROR(INDEX(Расходка[Наименование расходного материала],MATCH(Расходка[[#This Row],[№]],Поиск_расходки[Индекс9],0)),"")</f>
        <v>ProVia 9 Hydro-Track®</v>
      </c>
      <c r="AA32" s="116" t="str">
        <f>IFERROR(INDEX(Расходка[Наименование расходного материала],MATCH(Расходка[[#This Row],[№]],Поиск_расходки[Индекс10],0)),"")</f>
        <v>ProVia 9 Hydro-Track®</v>
      </c>
      <c r="AB32" s="116" t="str">
        <f>IFERROR(INDEX(Расходка[Наименование расходного материала],MATCH(Расходка[[#This Row],[№]],Поиск_расходки[Индекс11],0)),"")</f>
        <v>ProVia 9 Hydro-Track®</v>
      </c>
      <c r="AC32" s="116" t="str">
        <f>IFERROR(INDEX(Расходка[Наименование расходного материала],MATCH(Расходка[[#This Row],[№]],Поиск_расходки[Индекс12],0)),"")</f>
        <v>ProVia 9 Hydro-Track®</v>
      </c>
      <c r="AD32" s="116" t="str">
        <f>IFERROR(INDEX(Расходка[Наименование расходного материала],MATCH(Расходка[[#This Row],[№]],Поиск_расходки[Индекс13],0)),"")</f>
        <v>ProVia 9 Hydro-Track®</v>
      </c>
      <c r="AF32" s="4" t="s">
        <v>5</v>
      </c>
      <c r="AG32" s="4" t="s">
        <v>437</v>
      </c>
    </row>
    <row r="33" spans="1:33" x14ac:dyDescent="0.25">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учёта'!$B$15,Расходка[[#This Row],[Наименование расходного материала]])),MAX($G$1:G32)+1,0)</f>
        <v>0</v>
      </c>
      <c r="H33" s="117">
        <f>IF(ISNUMBER(SEARCH('Карта учёта'!$B$16,Расходка[[#This Row],[Наименование расходного материала]])),MAX($H$1:H32)+1,0)</f>
        <v>0</v>
      </c>
      <c r="I33" s="117">
        <f>IF(ISNUMBER(SEARCH('Карта учёта'!$B$17,Расходка[[#This Row],[Наименование расходного материала]])),MAX($I$1:I32)+1,0)</f>
        <v>0</v>
      </c>
      <c r="J33" s="117">
        <f>IF(ISNUMBER(SEARCH('Карта учёта'!$B$18,Расходка[[#This Row],[Наименование расходного материала]])),MAX($J$1:J32)+1,0)</f>
        <v>32</v>
      </c>
      <c r="K33" s="117">
        <f>IF(ISNUMBER(SEARCH('Карта учёта'!$B$19,Расходка[[#This Row],[Наименование расходного материала]])),MAX($K$1:K32)+1,0)</f>
        <v>32</v>
      </c>
      <c r="L33" s="117">
        <f>IF(ISNUMBER(SEARCH('Карта учёта'!$B$20,Расходка[[#This Row],[Наименование расходного материала]])),MAX($L$1:L32)+1,0)</f>
        <v>32</v>
      </c>
      <c r="M33" s="117">
        <f>IF(ISNUMBER(SEARCH('Карта учёта'!$B$21,Расходка[[#This Row],[Наименование расходного материала]])),MAX($M$1:M32)+1,0)</f>
        <v>32</v>
      </c>
      <c r="N33" s="117">
        <f>IF(ISNUMBER(SEARCH('Карта учёта'!$B$22,Расходка[[#This Row],[Наименование расходного материала]])),MAX($N$1:N32)+1,0)</f>
        <v>32</v>
      </c>
      <c r="O33" s="117">
        <f>IF(ISNUMBER(SEARCH('Карта учёта'!$B$23,Расходка[[#This Row],[Наименование расходного материала]])),MAX($O$1:O32)+1,0)</f>
        <v>32</v>
      </c>
      <c r="P33" s="117">
        <f>IF(ISNUMBER(SEARCH('Карта учёта'!$B$24,Расходка[[#This Row],[Наименование расходного материала]])),MAX($P$1:P32)+1,0)</f>
        <v>32</v>
      </c>
      <c r="Q33" s="117">
        <f>IF(ISNUMBER(SEARCH('Карта учёта'!$B$25,Расходка[[#This Row],[Наименование расходного материала]])),MAX($Q$1:Q32)+1,0)</f>
        <v>32</v>
      </c>
      <c r="R33" s="116" t="str">
        <f>IFERROR(INDEX(Расходка[Наименование расходного материала],MATCH(Расходка[[#This Row],[№]],Поиск_расходки[Индекс1],0)),"")</f>
        <v/>
      </c>
      <c r="S33" s="116" t="str">
        <f>IFERROR(INDEX(Расходка[Наименование расходного материала],MATCH(Расходка[[#This Row],[№]],Поиск_расходки[Индекс2],0)),"")</f>
        <v/>
      </c>
      <c r="T33" s="116" t="str">
        <f>IFERROR(INDEX(Расходка[Наименование расходного материала],MATCH(Расходка[[#This Row],[№]],Поиск_расходки[Индекс3],0)),"")</f>
        <v/>
      </c>
      <c r="U33" s="116" t="str">
        <f>IFERROR(INDEX(Расходка[Наименование расходного материала],MATCH(Расходка[[#This Row],[№]],Поиск_расходки[Индекс4],0)),"")</f>
        <v/>
      </c>
      <c r="V33" s="116" t="str">
        <f>IFERROR(INDEX(Расходка[Наименование расходного материала],MATCH(Расходка[[#This Row],[№]],Поиск_расходки[Индекс5],0)),"")</f>
        <v/>
      </c>
      <c r="W33" s="116" t="str">
        <f>IFERROR(INDEX(Расходка[Наименование расходного материала],MATCH(Расходка[[#This Row],[№]],Поиск_расходки[Индекс6],0)),"")</f>
        <v>Rinato</v>
      </c>
      <c r="X33" s="116" t="str">
        <f>IFERROR(INDEX(Расходка[Наименование расходного материала],MATCH(Расходка[[#This Row],[№]],Поиск_расходки[Индекс7],0)),"")</f>
        <v>Rinato</v>
      </c>
      <c r="Y33" s="116" t="str">
        <f>IFERROR(INDEX(Расходка[Наименование расходного материала],MATCH(Расходка[[#This Row],[№]],Поиск_расходки[Индекс8],0)),"")</f>
        <v>Rinato</v>
      </c>
      <c r="Z33" s="116" t="str">
        <f>IFERROR(INDEX(Расходка[Наименование расходного материала],MATCH(Расходка[[#This Row],[№]],Поиск_расходки[Индекс9],0)),"")</f>
        <v>Rinato</v>
      </c>
      <c r="AA33" s="116" t="str">
        <f>IFERROR(INDEX(Расходка[Наименование расходного материала],MATCH(Расходка[[#This Row],[№]],Поиск_расходки[Индекс10],0)),"")</f>
        <v>Rinato</v>
      </c>
      <c r="AB33" s="116" t="str">
        <f>IFERROR(INDEX(Расходка[Наименование расходного материала],MATCH(Расходка[[#This Row],[№]],Поиск_расходки[Индекс11],0)),"")</f>
        <v>Rinato</v>
      </c>
      <c r="AC33" s="116" t="str">
        <f>IFERROR(INDEX(Расходка[Наименование расходного материала],MATCH(Расходка[[#This Row],[№]],Поиск_расходки[Индекс12],0)),"")</f>
        <v>Rinato</v>
      </c>
      <c r="AD33" s="116" t="str">
        <f>IFERROR(INDEX(Расходка[Наименование расходного материала],MATCH(Расходка[[#This Row],[№]],Поиск_расходки[Индекс13],0)),"")</f>
        <v>Rinato</v>
      </c>
      <c r="AF33" s="4" t="s">
        <v>5</v>
      </c>
      <c r="AG33" s="4" t="s">
        <v>438</v>
      </c>
    </row>
    <row r="34" spans="1:33" x14ac:dyDescent="0.25">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учёта'!$B$15,Расходка[[#This Row],[Наименование расходного материала]])),MAX($G$1:G33)+1,0)</f>
        <v>0</v>
      </c>
      <c r="H34" s="117">
        <f>IF(ISNUMBER(SEARCH('Карта учёта'!$B$16,Расходка[[#This Row],[Наименование расходного материала]])),MAX($H$1:H33)+1,0)</f>
        <v>0</v>
      </c>
      <c r="I34" s="117">
        <f>IF(ISNUMBER(SEARCH('Карта учёта'!$B$17,Расходка[[#This Row],[Наименование расходного материала]])),MAX($I$1:I33)+1,0)</f>
        <v>0</v>
      </c>
      <c r="J34" s="117">
        <f>IF(ISNUMBER(SEARCH('Карта учёта'!$B$18,Расходка[[#This Row],[Наименование расходного материала]])),MAX($J$1:J33)+1,0)</f>
        <v>33</v>
      </c>
      <c r="K34" s="117">
        <f>IF(ISNUMBER(SEARCH('Карта учёта'!$B$19,Расходка[[#This Row],[Наименование расходного материала]])),MAX($K$1:K33)+1,0)</f>
        <v>33</v>
      </c>
      <c r="L34" s="117">
        <f>IF(ISNUMBER(SEARCH('Карта учёта'!$B$20,Расходка[[#This Row],[Наименование расходного материала]])),MAX($L$1:L33)+1,0)</f>
        <v>33</v>
      </c>
      <c r="M34" s="117">
        <f>IF(ISNUMBER(SEARCH('Карта учёта'!$B$21,Расходка[[#This Row],[Наименование расходного материала]])),MAX($M$1:M33)+1,0)</f>
        <v>33</v>
      </c>
      <c r="N34" s="117">
        <f>IF(ISNUMBER(SEARCH('Карта учёта'!$B$22,Расходка[[#This Row],[Наименование расходного материала]])),MAX($N$1:N33)+1,0)</f>
        <v>33</v>
      </c>
      <c r="O34" s="117">
        <f>IF(ISNUMBER(SEARCH('Карта учёта'!$B$23,Расходка[[#This Row],[Наименование расходного материала]])),MAX($O$1:O33)+1,0)</f>
        <v>33</v>
      </c>
      <c r="P34" s="117">
        <f>IF(ISNUMBER(SEARCH('Карта учёта'!$B$24,Расходка[[#This Row],[Наименование расходного материала]])),MAX($P$1:P33)+1,0)</f>
        <v>33</v>
      </c>
      <c r="Q34" s="117">
        <f>IF(ISNUMBER(SEARCH('Карта учёта'!$B$25,Расходка[[#This Row],[Наименование расходного материала]])),MAX($Q$1:Q33)+1,0)</f>
        <v>33</v>
      </c>
      <c r="R34" s="116" t="str">
        <f>IFERROR(INDEX(Расходка[Наименование расходного материала],MATCH(Расходка[[#This Row],[№]],Поиск_расходки[Индекс1],0)),"")</f>
        <v/>
      </c>
      <c r="S34" s="116" t="str">
        <f>IFERROR(INDEX(Расходка[Наименование расходного материала],MATCH(Расходка[[#This Row],[№]],Поиск_расходки[Индекс2],0)),"")</f>
        <v/>
      </c>
      <c r="T34" s="116" t="str">
        <f>IFERROR(INDEX(Расходка[Наименование расходного материала],MATCH(Расходка[[#This Row],[№]],Поиск_расходки[Индекс3],0)),"")</f>
        <v/>
      </c>
      <c r="U34" s="116" t="str">
        <f>IFERROR(INDEX(Расходка[Наименование расходного материала],MATCH(Расходка[[#This Row],[№]],Поиск_расходки[Индекс4],0)),"")</f>
        <v/>
      </c>
      <c r="V34" s="116" t="str">
        <f>IFERROR(INDEX(Расходка[Наименование расходного материала],MATCH(Расходка[[#This Row],[№]],Поиск_расходки[Индекс5],0)),"")</f>
        <v/>
      </c>
      <c r="W34" s="116" t="str">
        <f>IFERROR(INDEX(Расходка[Наименование расходного материала],MATCH(Расходка[[#This Row],[№]],Поиск_расходки[Индекс6],0)),"")</f>
        <v>Runthrough NS (Floppy)</v>
      </c>
      <c r="X34" s="116" t="str">
        <f>IFERROR(INDEX(Расходка[Наименование расходного материала],MATCH(Расходка[[#This Row],[№]],Поиск_расходки[Индекс7],0)),"")</f>
        <v>Runthrough NS (Floppy)</v>
      </c>
      <c r="Y34" s="116" t="str">
        <f>IFERROR(INDEX(Расходка[Наименование расходного материала],MATCH(Расходка[[#This Row],[№]],Поиск_расходки[Индекс8],0)),"")</f>
        <v>Runthrough NS (Floppy)</v>
      </c>
      <c r="Z34" s="116" t="str">
        <f>IFERROR(INDEX(Расходка[Наименование расходного материала],MATCH(Расходка[[#This Row],[№]],Поиск_расходки[Индекс9],0)),"")</f>
        <v>Runthrough NS (Floppy)</v>
      </c>
      <c r="AA34" s="116" t="str">
        <f>IFERROR(INDEX(Расходка[Наименование расходного материала],MATCH(Расходка[[#This Row],[№]],Поиск_расходки[Индекс10],0)),"")</f>
        <v>Runthrough NS (Floppy)</v>
      </c>
      <c r="AB34" s="116" t="str">
        <f>IFERROR(INDEX(Расходка[Наименование расходного материала],MATCH(Расходка[[#This Row],[№]],Поиск_расходки[Индекс11],0)),"")</f>
        <v>Runthrough NS (Floppy)</v>
      </c>
      <c r="AC34" s="116" t="str">
        <f>IFERROR(INDEX(Расходка[Наименование расходного материала],MATCH(Расходка[[#This Row],[№]],Поиск_расходки[Индекс12],0)),"")</f>
        <v>Runthrough NS (Floppy)</v>
      </c>
      <c r="AD34" s="116" t="str">
        <f>IFERROR(INDEX(Расходка[Наименование расходного материала],MATCH(Расходка[[#This Row],[№]],Поиск_расходки[Индекс13],0)),"")</f>
        <v>Runthrough NS (Floppy)</v>
      </c>
      <c r="AF34" s="4" t="s">
        <v>5</v>
      </c>
      <c r="AG34" s="4" t="s">
        <v>439</v>
      </c>
    </row>
    <row r="35" spans="1:33" x14ac:dyDescent="0.25">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учёта'!$B$15,Расходка[[#This Row],[Наименование расходного материала]])),MAX($G$1:G34)+1,0)</f>
        <v>0</v>
      </c>
      <c r="H35" s="117">
        <f>IF(ISNUMBER(SEARCH('Карта учёта'!$B$16,Расходка[[#This Row],[Наименование расходного материала]])),MAX($H$1:H34)+1,0)</f>
        <v>0</v>
      </c>
      <c r="I35" s="117">
        <f>IF(ISNUMBER(SEARCH('Карта учёта'!$B$17,Расходка[[#This Row],[Наименование расходного материала]])),MAX($I$1:I34)+1,0)</f>
        <v>0</v>
      </c>
      <c r="J35" s="117">
        <f>IF(ISNUMBER(SEARCH('Карта учёта'!$B$18,Расходка[[#This Row],[Наименование расходного материала]])),MAX($J$1:J34)+1,0)</f>
        <v>34</v>
      </c>
      <c r="K35" s="117">
        <f>IF(ISNUMBER(SEARCH('Карта учёта'!$B$19,Расходка[[#This Row],[Наименование расходного материала]])),MAX($K$1:K34)+1,0)</f>
        <v>34</v>
      </c>
      <c r="L35" s="117">
        <f>IF(ISNUMBER(SEARCH('Карта учёта'!$B$20,Расходка[[#This Row],[Наименование расходного материала]])),MAX($L$1:L34)+1,0)</f>
        <v>34</v>
      </c>
      <c r="M35" s="117">
        <f>IF(ISNUMBER(SEARCH('Карта учёта'!$B$21,Расходка[[#This Row],[Наименование расходного материала]])),MAX($M$1:M34)+1,0)</f>
        <v>34</v>
      </c>
      <c r="N35" s="117">
        <f>IF(ISNUMBER(SEARCH('Карта учёта'!$B$22,Расходка[[#This Row],[Наименование расходного материала]])),MAX($N$1:N34)+1,0)</f>
        <v>34</v>
      </c>
      <c r="O35" s="117">
        <f>IF(ISNUMBER(SEARCH('Карта учёта'!$B$23,Расходка[[#This Row],[Наименование расходного материала]])),MAX($O$1:O34)+1,0)</f>
        <v>34</v>
      </c>
      <c r="P35" s="117">
        <f>IF(ISNUMBER(SEARCH('Карта учёта'!$B$24,Расходка[[#This Row],[Наименование расходного материала]])),MAX($P$1:P34)+1,0)</f>
        <v>34</v>
      </c>
      <c r="Q35" s="117">
        <f>IF(ISNUMBER(SEARCH('Карта учёта'!$B$25,Расходка[[#This Row],[Наименование расходного материала]])),MAX($Q$1:Q34)+1,0)</f>
        <v>34</v>
      </c>
      <c r="R35" s="116" t="str">
        <f>IFERROR(INDEX(Расходка[Наименование расходного материала],MATCH(Расходка[[#This Row],[№]],Поиск_расходки[Индекс1],0)),"")</f>
        <v/>
      </c>
      <c r="S35" s="116" t="str">
        <f>IFERROR(INDEX(Расходка[Наименование расходного материала],MATCH(Расходка[[#This Row],[№]],Поиск_расходки[Индекс2],0)),"")</f>
        <v/>
      </c>
      <c r="T35" s="116" t="str">
        <f>IFERROR(INDEX(Расходка[Наименование расходного материала],MATCH(Расходка[[#This Row],[№]],Поиск_расходки[Индекс3],0)),"")</f>
        <v/>
      </c>
      <c r="U35" s="116" t="str">
        <f>IFERROR(INDEX(Расходка[Наименование расходного материала],MATCH(Расходка[[#This Row],[№]],Поиск_расходки[Индекс4],0)),"")</f>
        <v/>
      </c>
      <c r="V35" s="116" t="str">
        <f>IFERROR(INDEX(Расходка[Наименование расходного материала],MATCH(Расходка[[#This Row],[№]],Поиск_расходки[Индекс5],0)),"")</f>
        <v/>
      </c>
      <c r="W35" s="116" t="str">
        <f>IFERROR(INDEX(Расходка[Наименование расходного материала],MATCH(Расходка[[#This Row],[№]],Поиск_расходки[Индекс6],0)),"")</f>
        <v>Runthrough NS Hypercoat</v>
      </c>
      <c r="X35" s="116" t="str">
        <f>IFERROR(INDEX(Расходка[Наименование расходного материала],MATCH(Расходка[[#This Row],[№]],Поиск_расходки[Индекс7],0)),"")</f>
        <v>Runthrough NS Hypercoat</v>
      </c>
      <c r="Y35" s="116" t="str">
        <f>IFERROR(INDEX(Расходка[Наименование расходного материала],MATCH(Расходка[[#This Row],[№]],Поиск_расходки[Индекс8],0)),"")</f>
        <v>Runthrough NS Hypercoat</v>
      </c>
      <c r="Z35" s="116" t="str">
        <f>IFERROR(INDEX(Расходка[Наименование расходного материала],MATCH(Расходка[[#This Row],[№]],Поиск_расходки[Индекс9],0)),"")</f>
        <v>Runthrough NS Hypercoat</v>
      </c>
      <c r="AA35" s="116" t="str">
        <f>IFERROR(INDEX(Расходка[Наименование расходного материала],MATCH(Расходка[[#This Row],[№]],Поиск_расходки[Индекс10],0)),"")</f>
        <v>Runthrough NS Hypercoat</v>
      </c>
      <c r="AB35" s="116" t="str">
        <f>IFERROR(INDEX(Расходка[Наименование расходного материала],MATCH(Расходка[[#This Row],[№]],Поиск_расходки[Индекс11],0)),"")</f>
        <v>Runthrough NS Hypercoat</v>
      </c>
      <c r="AC35" s="116" t="str">
        <f>IFERROR(INDEX(Расходка[Наименование расходного материала],MATCH(Расходка[[#This Row],[№]],Поиск_расходки[Индекс12],0)),"")</f>
        <v>Runthrough NS Hypercoat</v>
      </c>
      <c r="AD35" s="116" t="str">
        <f>IFERROR(INDEX(Расходка[Наименование расходного материала],MATCH(Расходка[[#This Row],[№]],Поиск_расходки[Индекс13],0)),"")</f>
        <v>Runthrough NS Hypercoat</v>
      </c>
      <c r="AF35" s="4" t="s">
        <v>5</v>
      </c>
      <c r="AG35" s="4" t="s">
        <v>498</v>
      </c>
    </row>
    <row r="36" spans="1:33" x14ac:dyDescent="0.25">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учёта'!$B$15,Расходка[[#This Row],[Наименование расходного материала]])),MAX($G$1:G35)+1,0)</f>
        <v>0</v>
      </c>
      <c r="H36" s="117">
        <f>IF(ISNUMBER(SEARCH('Карта учёта'!$B$16,Расходка[[#This Row],[Наименование расходного материала]])),MAX($H$1:H35)+1,0)</f>
        <v>0</v>
      </c>
      <c r="I36" s="117">
        <f>IF(ISNUMBER(SEARCH('Карта учёта'!$B$17,Расходка[[#This Row],[Наименование расходного материала]])),MAX($I$1:I35)+1,0)</f>
        <v>0</v>
      </c>
      <c r="J36" s="117">
        <f>IF(ISNUMBER(SEARCH('Карта учёта'!$B$18,Расходка[[#This Row],[Наименование расходного материала]])),MAX($J$1:J35)+1,0)</f>
        <v>35</v>
      </c>
      <c r="K36" s="117">
        <f>IF(ISNUMBER(SEARCH('Карта учёта'!$B$19,Расходка[[#This Row],[Наименование расходного материала]])),MAX($K$1:K35)+1,0)</f>
        <v>35</v>
      </c>
      <c r="L36" s="117">
        <f>IF(ISNUMBER(SEARCH('Карта учёта'!$B$20,Расходка[[#This Row],[Наименование расходного материала]])),MAX($L$1:L35)+1,0)</f>
        <v>35</v>
      </c>
      <c r="M36" s="117">
        <f>IF(ISNUMBER(SEARCH('Карта учёта'!$B$21,Расходка[[#This Row],[Наименование расходного материала]])),MAX($M$1:M35)+1,0)</f>
        <v>35</v>
      </c>
      <c r="N36" s="117">
        <f>IF(ISNUMBER(SEARCH('Карта учёта'!$B$22,Расходка[[#This Row],[Наименование расходного материала]])),MAX($N$1:N35)+1,0)</f>
        <v>35</v>
      </c>
      <c r="O36" s="117">
        <f>IF(ISNUMBER(SEARCH('Карта учёта'!$B$23,Расходка[[#This Row],[Наименование расходного материала]])),MAX($O$1:O35)+1,0)</f>
        <v>35</v>
      </c>
      <c r="P36" s="117">
        <f>IF(ISNUMBER(SEARCH('Карта учёта'!$B$24,Расходка[[#This Row],[Наименование расходного материала]])),MAX($P$1:P35)+1,0)</f>
        <v>35</v>
      </c>
      <c r="Q36" s="117">
        <f>IF(ISNUMBER(SEARCH('Карта учёта'!$B$25,Расходка[[#This Row],[Наименование расходного материала]])),MAX($Q$1:Q35)+1,0)</f>
        <v>35</v>
      </c>
      <c r="R36" s="116" t="str">
        <f>IFERROR(INDEX(Расходка[Наименование расходного материала],MATCH(Расходка[[#This Row],[№]],Поиск_расходки[Индекс1],0)),"")</f>
        <v/>
      </c>
      <c r="S36" s="116" t="str">
        <f>IFERROR(INDEX(Расходка[Наименование расходного материала],MATCH(Расходка[[#This Row],[№]],Поиск_расходки[Индекс2],0)),"")</f>
        <v/>
      </c>
      <c r="T36" s="116" t="str">
        <f>IFERROR(INDEX(Расходка[Наименование расходного материала],MATCH(Расходка[[#This Row],[№]],Поиск_расходки[Индекс3],0)),"")</f>
        <v/>
      </c>
      <c r="U36" s="116" t="str">
        <f>IFERROR(INDEX(Расходка[Наименование расходного материала],MATCH(Расходка[[#This Row],[№]],Поиск_расходки[Индекс4],0)),"")</f>
        <v/>
      </c>
      <c r="V36" s="116" t="str">
        <f>IFERROR(INDEX(Расходка[Наименование расходного материала],MATCH(Расходка[[#This Row],[№]],Поиск_расходки[Индекс5],0)),"")</f>
        <v/>
      </c>
      <c r="W36" s="116" t="str">
        <f>IFERROR(INDEX(Расходка[Наименование расходного материала],MATCH(Расходка[[#This Row],[№]],Поиск_расходки[Индекс6],0)),"")</f>
        <v>Runthrough NS Intermediate</v>
      </c>
      <c r="X36" s="116" t="str">
        <f>IFERROR(INDEX(Расходка[Наименование расходного материала],MATCH(Расходка[[#This Row],[№]],Поиск_расходки[Индекс7],0)),"")</f>
        <v>Runthrough NS Intermediate</v>
      </c>
      <c r="Y36" s="116" t="str">
        <f>IFERROR(INDEX(Расходка[Наименование расходного материала],MATCH(Расходка[[#This Row],[№]],Поиск_расходки[Индекс8],0)),"")</f>
        <v>Runthrough NS Intermediate</v>
      </c>
      <c r="Z36" s="116" t="str">
        <f>IFERROR(INDEX(Расходка[Наименование расходного материала],MATCH(Расходка[[#This Row],[№]],Поиск_расходки[Индекс9],0)),"")</f>
        <v>Runthrough NS Intermediate</v>
      </c>
      <c r="AA36" s="116" t="str">
        <f>IFERROR(INDEX(Расходка[Наименование расходного материала],MATCH(Расходка[[#This Row],[№]],Поиск_расходки[Индекс10],0)),"")</f>
        <v>Runthrough NS Intermediate</v>
      </c>
      <c r="AB36" s="116" t="str">
        <f>IFERROR(INDEX(Расходка[Наименование расходного материала],MATCH(Расходка[[#This Row],[№]],Поиск_расходки[Индекс11],0)),"")</f>
        <v>Runthrough NS Intermediate</v>
      </c>
      <c r="AC36" s="116" t="str">
        <f>IFERROR(INDEX(Расходка[Наименование расходного материала],MATCH(Расходка[[#This Row],[№]],Поиск_расходки[Индекс12],0)),"")</f>
        <v>Runthrough NS Intermediate</v>
      </c>
      <c r="AD36" s="116" t="str">
        <f>IFERROR(INDEX(Расходка[Наименование расходного материала],MATCH(Расходка[[#This Row],[№]],Поиск_расходки[Индекс13],0)),"")</f>
        <v>Runthrough NS Intermediate</v>
      </c>
      <c r="AF36" s="4" t="s">
        <v>5</v>
      </c>
      <c r="AG36" s="4" t="s">
        <v>440</v>
      </c>
    </row>
    <row r="37" spans="1:33" x14ac:dyDescent="0.25">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учёта'!$B$15,Расходка[[#This Row],[Наименование расходного материала]])),MAX($G$1:G36)+1,0)</f>
        <v>0</v>
      </c>
      <c r="H37" s="117">
        <f>IF(ISNUMBER(SEARCH('Карта учёта'!$B$16,Расходка[[#This Row],[Наименование расходного материала]])),MAX($H$1:H36)+1,0)</f>
        <v>0</v>
      </c>
      <c r="I37" s="117">
        <f>IF(ISNUMBER(SEARCH('Карта учёта'!$B$17,Расходка[[#This Row],[Наименование расходного материала]])),MAX($I$1:I36)+1,0)</f>
        <v>0</v>
      </c>
      <c r="J37" s="117">
        <f>IF(ISNUMBER(SEARCH('Карта учёта'!$B$18,Расходка[[#This Row],[Наименование расходного материала]])),MAX($J$1:J36)+1,0)</f>
        <v>36</v>
      </c>
      <c r="K37" s="117">
        <f>IF(ISNUMBER(SEARCH('Карта учёта'!$B$19,Расходка[[#This Row],[Наименование расходного материала]])),MAX($K$1:K36)+1,0)</f>
        <v>36</v>
      </c>
      <c r="L37" s="117">
        <f>IF(ISNUMBER(SEARCH('Карта учёта'!$B$20,Расходка[[#This Row],[Наименование расходного материала]])),MAX($L$1:L36)+1,0)</f>
        <v>36</v>
      </c>
      <c r="M37" s="117">
        <f>IF(ISNUMBER(SEARCH('Карта учёта'!$B$21,Расходка[[#This Row],[Наименование расходного материала]])),MAX($M$1:M36)+1,0)</f>
        <v>36</v>
      </c>
      <c r="N37" s="117">
        <f>IF(ISNUMBER(SEARCH('Карта учёта'!$B$22,Расходка[[#This Row],[Наименование расходного материала]])),MAX($N$1:N36)+1,0)</f>
        <v>36</v>
      </c>
      <c r="O37" s="117">
        <f>IF(ISNUMBER(SEARCH('Карта учёта'!$B$23,Расходка[[#This Row],[Наименование расходного материала]])),MAX($O$1:O36)+1,0)</f>
        <v>36</v>
      </c>
      <c r="P37" s="117">
        <f>IF(ISNUMBER(SEARCH('Карта учёта'!$B$24,Расходка[[#This Row],[Наименование расходного материала]])),MAX($P$1:P36)+1,0)</f>
        <v>36</v>
      </c>
      <c r="Q37" s="117">
        <f>IF(ISNUMBER(SEARCH('Карта учёта'!$B$25,Расходка[[#This Row],[Наименование расходного материала]])),MAX($Q$1:Q36)+1,0)</f>
        <v>36</v>
      </c>
      <c r="R37" s="116" t="str">
        <f>IFERROR(INDEX(Расходка[Наименование расходного материала],MATCH(Расходка[[#This Row],[№]],Поиск_расходки[Индекс1],0)),"")</f>
        <v/>
      </c>
      <c r="S37" s="116" t="str">
        <f>IFERROR(INDEX(Расходка[Наименование расходного материала],MATCH(Расходка[[#This Row],[№]],Поиск_расходки[Индекс2],0)),"")</f>
        <v/>
      </c>
      <c r="T37" s="116" t="str">
        <f>IFERROR(INDEX(Расходка[Наименование расходного материала],MATCH(Расходка[[#This Row],[№]],Поиск_расходки[Индекс3],0)),"")</f>
        <v/>
      </c>
      <c r="U37" s="116" t="str">
        <f>IFERROR(INDEX(Расходка[Наименование расходного материала],MATCH(Расходка[[#This Row],[№]],Поиск_расходки[Индекс4],0)),"")</f>
        <v/>
      </c>
      <c r="V37" s="116" t="str">
        <f>IFERROR(INDEX(Расходка[Наименование расходного материала],MATCH(Расходка[[#This Row],[№]],Поиск_расходки[Индекс5],0)),"")</f>
        <v/>
      </c>
      <c r="W37" s="116" t="str">
        <f>IFERROR(INDEX(Расходка[Наименование расходного материала],MATCH(Расходка[[#This Row],[№]],Поиск_расходки[Индекс6],0)),"")</f>
        <v>Sion</v>
      </c>
      <c r="X37" s="116" t="str">
        <f>IFERROR(INDEX(Расходка[Наименование расходного материала],MATCH(Расходка[[#This Row],[№]],Поиск_расходки[Индекс7],0)),"")</f>
        <v>Sion</v>
      </c>
      <c r="Y37" s="116" t="str">
        <f>IFERROR(INDEX(Расходка[Наименование расходного материала],MATCH(Расходка[[#This Row],[№]],Поиск_расходки[Индекс8],0)),"")</f>
        <v>Sion</v>
      </c>
      <c r="Z37" s="116" t="str">
        <f>IFERROR(INDEX(Расходка[Наименование расходного материала],MATCH(Расходка[[#This Row],[№]],Поиск_расходки[Индекс9],0)),"")</f>
        <v>Sion</v>
      </c>
      <c r="AA37" s="116" t="str">
        <f>IFERROR(INDEX(Расходка[Наименование расходного материала],MATCH(Расходка[[#This Row],[№]],Поиск_расходки[Индекс10],0)),"")</f>
        <v>Sion</v>
      </c>
      <c r="AB37" s="116" t="str">
        <f>IFERROR(INDEX(Расходка[Наименование расходного материала],MATCH(Расходка[[#This Row],[№]],Поиск_расходки[Индекс11],0)),"")</f>
        <v>Sion</v>
      </c>
      <c r="AC37" s="116" t="str">
        <f>IFERROR(INDEX(Расходка[Наименование расходного материала],MATCH(Расходка[[#This Row],[№]],Поиск_расходки[Индекс12],0)),"")</f>
        <v>Sion</v>
      </c>
      <c r="AD37" s="116" t="str">
        <f>IFERROR(INDEX(Расходка[Наименование расходного материала],MATCH(Расходка[[#This Row],[№]],Поиск_расходки[Индекс13],0)),"")</f>
        <v>Sion</v>
      </c>
      <c r="AF37" s="4" t="s">
        <v>6</v>
      </c>
      <c r="AG37" s="4" t="s">
        <v>413</v>
      </c>
    </row>
    <row r="38" spans="1:33" x14ac:dyDescent="0.25">
      <c r="A38">
        <v>37</v>
      </c>
      <c r="B38" t="s">
        <v>3</v>
      </c>
      <c r="C38" t="s">
        <v>382</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учёта'!$B$15,Расходка[[#This Row],[Наименование расходного материала]])),MAX($G$1:G37)+1,0)</f>
        <v>0</v>
      </c>
      <c r="H38" s="117">
        <f>IF(ISNUMBER(SEARCH('Карта учёта'!$B$16,Расходка[[#This Row],[Наименование расходного материала]])),MAX($H$1:H37)+1,0)</f>
        <v>0</v>
      </c>
      <c r="I38" s="117">
        <f>IF(ISNUMBER(SEARCH('Карта учёта'!$B$17,Расходка[[#This Row],[Наименование расходного материала]])),MAX($I$1:I37)+1,0)</f>
        <v>0</v>
      </c>
      <c r="J38" s="117">
        <f>IF(ISNUMBER(SEARCH('Карта учёта'!$B$18,Расходка[[#This Row],[Наименование расходного материала]])),MAX($J$1:J37)+1,0)</f>
        <v>37</v>
      </c>
      <c r="K38" s="117">
        <f>IF(ISNUMBER(SEARCH('Карта учёта'!$B$19,Расходка[[#This Row],[Наименование расходного материала]])),MAX($K$1:K37)+1,0)</f>
        <v>37</v>
      </c>
      <c r="L38" s="117">
        <f>IF(ISNUMBER(SEARCH('Карта учёта'!$B$20,Расходка[[#This Row],[Наименование расходного материала]])),MAX($L$1:L37)+1,0)</f>
        <v>37</v>
      </c>
      <c r="M38" s="117">
        <f>IF(ISNUMBER(SEARCH('Карта учёта'!$B$21,Расходка[[#This Row],[Наименование расходного материала]])),MAX($M$1:M37)+1,0)</f>
        <v>37</v>
      </c>
      <c r="N38" s="117">
        <f>IF(ISNUMBER(SEARCH('Карта учёта'!$B$22,Расходка[[#This Row],[Наименование расходного материала]])),MAX($N$1:N37)+1,0)</f>
        <v>37</v>
      </c>
      <c r="O38" s="117">
        <f>IF(ISNUMBER(SEARCH('Карта учёта'!$B$23,Расходка[[#This Row],[Наименование расходного материала]])),MAX($O$1:O37)+1,0)</f>
        <v>37</v>
      </c>
      <c r="P38" s="117">
        <f>IF(ISNUMBER(SEARCH('Карта учёта'!$B$24,Расходка[[#This Row],[Наименование расходного материала]])),MAX($P$1:P37)+1,0)</f>
        <v>37</v>
      </c>
      <c r="Q38" s="117">
        <f>IF(ISNUMBER(SEARCH('Карта учёта'!$B$25,Расходка[[#This Row],[Наименование расходного материала]])),MAX($Q$1:Q37)+1,0)</f>
        <v>37</v>
      </c>
      <c r="R38" s="116" t="str">
        <f>IFERROR(INDEX(Расходка[Наименование расходного материала],MATCH(Расходка[[#This Row],[№]],Поиск_расходки[Индекс1],0)),"")</f>
        <v/>
      </c>
      <c r="S38" s="116" t="str">
        <f>IFERROR(INDEX(Расходка[Наименование расходного материала],MATCH(Расходка[[#This Row],[№]],Поиск_расходки[Индекс2],0)),"")</f>
        <v/>
      </c>
      <c r="T38" s="116" t="str">
        <f>IFERROR(INDEX(Расходка[Наименование расходного материала],MATCH(Расходка[[#This Row],[№]],Поиск_расходки[Индекс3],0)),"")</f>
        <v/>
      </c>
      <c r="U38" s="116" t="str">
        <f>IFERROR(INDEX(Расходка[Наименование расходного материала],MATCH(Расходка[[#This Row],[№]],Поиск_расходки[Индекс4],0)),"")</f>
        <v/>
      </c>
      <c r="V38" s="116" t="str">
        <f>IFERROR(INDEX(Расходка[Наименование расходного материала],MATCH(Расходка[[#This Row],[№]],Поиск_расходки[Индекс5],0)),"")</f>
        <v/>
      </c>
      <c r="W38" s="116" t="str">
        <f>IFERROR(INDEX(Расходка[Наименование расходного материала],MATCH(Расходка[[#This Row],[№]],Поиск_расходки[Индекс6],0)),"")</f>
        <v>Sion Black</v>
      </c>
      <c r="X38" s="116" t="str">
        <f>IFERROR(INDEX(Расходка[Наименование расходного материала],MATCH(Расходка[[#This Row],[№]],Поиск_расходки[Индекс7],0)),"")</f>
        <v>Sion Black</v>
      </c>
      <c r="Y38" s="116" t="str">
        <f>IFERROR(INDEX(Расходка[Наименование расходного материала],MATCH(Расходка[[#This Row],[№]],Поиск_расходки[Индекс8],0)),"")</f>
        <v>Sion Black</v>
      </c>
      <c r="Z38" s="116" t="str">
        <f>IFERROR(INDEX(Расходка[Наименование расходного материала],MATCH(Расходка[[#This Row],[№]],Поиск_расходки[Индекс9],0)),"")</f>
        <v>Sion Black</v>
      </c>
      <c r="AA38" s="116" t="str">
        <f>IFERROR(INDEX(Расходка[Наименование расходного материала],MATCH(Расходка[[#This Row],[№]],Поиск_расходки[Индекс10],0)),"")</f>
        <v>Sion Black</v>
      </c>
      <c r="AB38" s="116" t="str">
        <f>IFERROR(INDEX(Расходка[Наименование расходного материала],MATCH(Расходка[[#This Row],[№]],Поиск_расходки[Индекс11],0)),"")</f>
        <v>Sion Black</v>
      </c>
      <c r="AC38" s="116" t="str">
        <f>IFERROR(INDEX(Расходка[Наименование расходного материала],MATCH(Расходка[[#This Row],[№]],Поиск_расходки[Индекс12],0)),"")</f>
        <v>Sion Black</v>
      </c>
      <c r="AD38" s="116" t="str">
        <f>IFERROR(INDEX(Расходка[Наименование расходного материала],MATCH(Расходка[[#This Row],[№]],Поиск_расходки[Индекс13],0)),"")</f>
        <v>Sion Black</v>
      </c>
      <c r="AF38" s="4" t="s">
        <v>6</v>
      </c>
      <c r="AG38" s="4" t="s">
        <v>500</v>
      </c>
    </row>
    <row r="39" spans="1:33" x14ac:dyDescent="0.25">
      <c r="A39">
        <v>38</v>
      </c>
      <c r="B39" t="s">
        <v>3</v>
      </c>
      <c r="C39" s="1" t="s">
        <v>376</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учёта'!$B$15,Расходка[[#This Row],[Наименование расходного материала]])),MAX($G$1:G38)+1,0)</f>
        <v>0</v>
      </c>
      <c r="H39" s="117">
        <f>IF(ISNUMBER(SEARCH('Карта учёта'!$B$16,Расходка[[#This Row],[Наименование расходного материала]])),MAX($H$1:H38)+1,0)</f>
        <v>0</v>
      </c>
      <c r="I39" s="117">
        <f>IF(ISNUMBER(SEARCH('Карта учёта'!$B$17,Расходка[[#This Row],[Наименование расходного материала]])),MAX($I$1:I38)+1,0)</f>
        <v>0</v>
      </c>
      <c r="J39" s="117">
        <f>IF(ISNUMBER(SEARCH('Карта учёта'!$B$18,Расходка[[#This Row],[Наименование расходного материала]])),MAX($J$1:J38)+1,0)</f>
        <v>38</v>
      </c>
      <c r="K39" s="117">
        <f>IF(ISNUMBER(SEARCH('Карта учёта'!$B$19,Расходка[[#This Row],[Наименование расходного материала]])),MAX($K$1:K38)+1,0)</f>
        <v>38</v>
      </c>
      <c r="L39" s="117">
        <f>IF(ISNUMBER(SEARCH('Карта учёта'!$B$20,Расходка[[#This Row],[Наименование расходного материала]])),MAX($L$1:L38)+1,0)</f>
        <v>38</v>
      </c>
      <c r="M39" s="117">
        <f>IF(ISNUMBER(SEARCH('Карта учёта'!$B$21,Расходка[[#This Row],[Наименование расходного материала]])),MAX($M$1:M38)+1,0)</f>
        <v>38</v>
      </c>
      <c r="N39" s="117">
        <f>IF(ISNUMBER(SEARCH('Карта учёта'!$B$22,Расходка[[#This Row],[Наименование расходного материала]])),MAX($N$1:N38)+1,0)</f>
        <v>38</v>
      </c>
      <c r="O39" s="117">
        <f>IF(ISNUMBER(SEARCH('Карта учёта'!$B$23,Расходка[[#This Row],[Наименование расходного материала]])),MAX($O$1:O38)+1,0)</f>
        <v>38</v>
      </c>
      <c r="P39" s="117">
        <f>IF(ISNUMBER(SEARCH('Карта учёта'!$B$24,Расходка[[#This Row],[Наименование расходного материала]])),MAX($P$1:P38)+1,0)</f>
        <v>38</v>
      </c>
      <c r="Q39" s="117">
        <f>IF(ISNUMBER(SEARCH('Карта учёта'!$B$25,Расходка[[#This Row],[Наименование расходного материала]])),MAX($Q$1:Q38)+1,0)</f>
        <v>38</v>
      </c>
      <c r="R39" s="116" t="str">
        <f>IFERROR(INDEX(Расходка[Наименование расходного материала],MATCH(Расходка[[#This Row],[№]],Поиск_расходки[Индекс1],0)),"")</f>
        <v/>
      </c>
      <c r="S39" s="116" t="str">
        <f>IFERROR(INDEX(Расходка[Наименование расходного материала],MATCH(Расходка[[#This Row],[№]],Поиск_расходки[Индекс2],0)),"")</f>
        <v/>
      </c>
      <c r="T39" s="116" t="str">
        <f>IFERROR(INDEX(Расходка[Наименование расходного материала],MATCH(Расходка[[#This Row],[№]],Поиск_расходки[Индекс3],0)),"")</f>
        <v/>
      </c>
      <c r="U39" s="116" t="str">
        <f>IFERROR(INDEX(Расходка[Наименование расходного материала],MATCH(Расходка[[#This Row],[№]],Поиск_расходки[Индекс4],0)),"")</f>
        <v/>
      </c>
      <c r="V39" s="116" t="str">
        <f>IFERROR(INDEX(Расходка[Наименование расходного материала],MATCH(Расходка[[#This Row],[№]],Поиск_расходки[Индекс5],0)),"")</f>
        <v/>
      </c>
      <c r="W39" s="116" t="str">
        <f>IFERROR(INDEX(Расходка[Наименование расходного материала],MATCH(Расходка[[#This Row],[№]],Поиск_расходки[Индекс6],0)),"")</f>
        <v>Sion Blue</v>
      </c>
      <c r="X39" s="116" t="str">
        <f>IFERROR(INDEX(Расходка[Наименование расходного материала],MATCH(Расходка[[#This Row],[№]],Поиск_расходки[Индекс7],0)),"")</f>
        <v>Sion Blue</v>
      </c>
      <c r="Y39" s="116" t="str">
        <f>IFERROR(INDEX(Расходка[Наименование расходного материала],MATCH(Расходка[[#This Row],[№]],Поиск_расходки[Индекс8],0)),"")</f>
        <v>Sion Blue</v>
      </c>
      <c r="Z39" s="116" t="str">
        <f>IFERROR(INDEX(Расходка[Наименование расходного материала],MATCH(Расходка[[#This Row],[№]],Поиск_расходки[Индекс9],0)),"")</f>
        <v>Sion Blue</v>
      </c>
      <c r="AA39" s="116" t="str">
        <f>IFERROR(INDEX(Расходка[Наименование расходного материала],MATCH(Расходка[[#This Row],[№]],Поиск_расходки[Индекс10],0)),"")</f>
        <v>Sion Blue</v>
      </c>
      <c r="AB39" s="116" t="str">
        <f>IFERROR(INDEX(Расходка[Наименование расходного материала],MATCH(Расходка[[#This Row],[№]],Поиск_расходки[Индекс11],0)),"")</f>
        <v>Sion Blue</v>
      </c>
      <c r="AC39" s="116" t="str">
        <f>IFERROR(INDEX(Расходка[Наименование расходного материала],MATCH(Расходка[[#This Row],[№]],Поиск_расходки[Индекс12],0)),"")</f>
        <v>Sion Blue</v>
      </c>
      <c r="AD39" s="116" t="str">
        <f>IFERROR(INDEX(Расходка[Наименование расходного материала],MATCH(Расходка[[#This Row],[№]],Поиск_расходки[Индекс13],0)),"")</f>
        <v>Sion Blue</v>
      </c>
      <c r="AF39" s="4" t="s">
        <v>6</v>
      </c>
      <c r="AG39" s="4" t="s">
        <v>441</v>
      </c>
    </row>
    <row r="40" spans="1:33" x14ac:dyDescent="0.25">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учёта'!$B$15,Расходка[[#This Row],[Наименование расходного материала]])),MAX($G$1:G39)+1,0)</f>
        <v>0</v>
      </c>
      <c r="H40" s="117">
        <f>IF(ISNUMBER(SEARCH('Карта учёта'!$B$16,Расходка[[#This Row],[Наименование расходного материала]])),MAX($H$1:H39)+1,0)</f>
        <v>0</v>
      </c>
      <c r="I40" s="117">
        <f>IF(ISNUMBER(SEARCH('Карта учёта'!$B$17,Расходка[[#This Row],[Наименование расходного материала]])),MAX($I$1:I39)+1,0)</f>
        <v>0</v>
      </c>
      <c r="J40" s="117">
        <f>IF(ISNUMBER(SEARCH('Карта учёта'!$B$18,Расходка[[#This Row],[Наименование расходного материала]])),MAX($J$1:J39)+1,0)</f>
        <v>39</v>
      </c>
      <c r="K40" s="117">
        <f>IF(ISNUMBER(SEARCH('Карта учёта'!$B$19,Расходка[[#This Row],[Наименование расходного материала]])),MAX($K$1:K39)+1,0)</f>
        <v>39</v>
      </c>
      <c r="L40" s="117">
        <f>IF(ISNUMBER(SEARCH('Карта учёта'!$B$20,Расходка[[#This Row],[Наименование расходного материала]])),MAX($L$1:L39)+1,0)</f>
        <v>39</v>
      </c>
      <c r="M40" s="117">
        <f>IF(ISNUMBER(SEARCH('Карта учёта'!$B$21,Расходка[[#This Row],[Наименование расходного материала]])),MAX($M$1:M39)+1,0)</f>
        <v>39</v>
      </c>
      <c r="N40" s="117">
        <f>IF(ISNUMBER(SEARCH('Карта учёта'!$B$22,Расходка[[#This Row],[Наименование расходного материала]])),MAX($N$1:N39)+1,0)</f>
        <v>39</v>
      </c>
      <c r="O40" s="117">
        <f>IF(ISNUMBER(SEARCH('Карта учёта'!$B$23,Расходка[[#This Row],[Наименование расходного материала]])),MAX($O$1:O39)+1,0)</f>
        <v>39</v>
      </c>
      <c r="P40" s="117">
        <f>IF(ISNUMBER(SEARCH('Карта учёта'!$B$24,Расходка[[#This Row],[Наименование расходного материала]])),MAX($P$1:P39)+1,0)</f>
        <v>39</v>
      </c>
      <c r="Q40" s="117">
        <f>IF(ISNUMBER(SEARCH('Карта учёта'!$B$25,Расходка[[#This Row],[Наименование расходного материала]])),MAX($Q$1:Q39)+1,0)</f>
        <v>39</v>
      </c>
      <c r="R40" s="116" t="str">
        <f>IFERROR(INDEX(Расходка[Наименование расходного материала],MATCH(Расходка[[#This Row],[№]],Поиск_расходки[Индекс1],0)),"")</f>
        <v/>
      </c>
      <c r="S40" s="116" t="str">
        <f>IFERROR(INDEX(Расходка[Наименование расходного материала],MATCH(Расходка[[#This Row],[№]],Поиск_расходки[Индекс2],0)),"")</f>
        <v/>
      </c>
      <c r="T40" s="116" t="str">
        <f>IFERROR(INDEX(Расходка[Наименование расходного материала],MATCH(Расходка[[#This Row],[№]],Поиск_расходки[Индекс3],0)),"")</f>
        <v/>
      </c>
      <c r="U40" s="116" t="str">
        <f>IFERROR(INDEX(Расходка[Наименование расходного материала],MATCH(Расходка[[#This Row],[№]],Поиск_расходки[Индекс4],0)),"")</f>
        <v/>
      </c>
      <c r="V40" s="116" t="str">
        <f>IFERROR(INDEX(Расходка[Наименование расходного материала],MATCH(Расходка[[#This Row],[№]],Поиск_расходки[Индекс5],0)),"")</f>
        <v/>
      </c>
      <c r="W40" s="116" t="str">
        <f>IFERROR(INDEX(Расходка[Наименование расходного материала],MATCH(Расходка[[#This Row],[№]],Поиск_расходки[Индекс6],0)),"")</f>
        <v>Thunder</v>
      </c>
      <c r="X40" s="116" t="str">
        <f>IFERROR(INDEX(Расходка[Наименование расходного материала],MATCH(Расходка[[#This Row],[№]],Поиск_расходки[Индекс7],0)),"")</f>
        <v>Thunder</v>
      </c>
      <c r="Y40" s="116" t="str">
        <f>IFERROR(INDEX(Расходка[Наименование расходного материала],MATCH(Расходка[[#This Row],[№]],Поиск_расходки[Индекс8],0)),"")</f>
        <v>Thunder</v>
      </c>
      <c r="Z40" s="116" t="str">
        <f>IFERROR(INDEX(Расходка[Наименование расходного материала],MATCH(Расходка[[#This Row],[№]],Поиск_расходки[Индекс9],0)),"")</f>
        <v>Thunder</v>
      </c>
      <c r="AA40" s="116" t="str">
        <f>IFERROR(INDEX(Расходка[Наименование расходного материала],MATCH(Расходка[[#This Row],[№]],Поиск_расходки[Индекс10],0)),"")</f>
        <v>Thunder</v>
      </c>
      <c r="AB40" s="116" t="str">
        <f>IFERROR(INDEX(Расходка[Наименование расходного материала],MATCH(Расходка[[#This Row],[№]],Поиск_расходки[Индекс11],0)),"")</f>
        <v>Thunder</v>
      </c>
      <c r="AC40" s="116" t="str">
        <f>IFERROR(INDEX(Расходка[Наименование расходного материала],MATCH(Расходка[[#This Row],[№]],Поиск_расходки[Индекс12],0)),"")</f>
        <v>Thunder</v>
      </c>
      <c r="AD40" s="116" t="str">
        <f>IFERROR(INDEX(Расходка[Наименование расходного материала],MATCH(Расходка[[#This Row],[№]],Поиск_расходки[Индекс13],0)),"")</f>
        <v>Thunder</v>
      </c>
      <c r="AF40" s="4" t="s">
        <v>6</v>
      </c>
      <c r="AG40" s="4" t="s">
        <v>442</v>
      </c>
    </row>
    <row r="41" spans="1:33" x14ac:dyDescent="0.25">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учёта'!$B$15,Расходка[[#This Row],[Наименование расходного материала]])),MAX($G$1:G40)+1,0)</f>
        <v>0</v>
      </c>
      <c r="H41" s="117">
        <f>IF(ISNUMBER(SEARCH('Карта учёта'!$B$16,Расходка[[#This Row],[Наименование расходного материала]])),MAX($H$1:H40)+1,0)</f>
        <v>0</v>
      </c>
      <c r="I41" s="117">
        <f>IF(ISNUMBER(SEARCH('Карта учёта'!$B$17,Расходка[[#This Row],[Наименование расходного материала]])),MAX($I$1:I40)+1,0)</f>
        <v>0</v>
      </c>
      <c r="J41" s="117">
        <f>IF(ISNUMBER(SEARCH('Карта учёта'!$B$18,Расходка[[#This Row],[Наименование расходного материала]])),MAX($J$1:J40)+1,0)</f>
        <v>40</v>
      </c>
      <c r="K41" s="117">
        <f>IF(ISNUMBER(SEARCH('Карта учёта'!$B$19,Расходка[[#This Row],[Наименование расходного материала]])),MAX($K$1:K40)+1,0)</f>
        <v>40</v>
      </c>
      <c r="L41" s="117">
        <f>IF(ISNUMBER(SEARCH('Карта учёта'!$B$20,Расходка[[#This Row],[Наименование расходного материала]])),MAX($L$1:L40)+1,0)</f>
        <v>40</v>
      </c>
      <c r="M41" s="117">
        <f>IF(ISNUMBER(SEARCH('Карта учёта'!$B$21,Расходка[[#This Row],[Наименование расходного материала]])),MAX($M$1:M40)+1,0)</f>
        <v>40</v>
      </c>
      <c r="N41" s="117">
        <f>IF(ISNUMBER(SEARCH('Карта учёта'!$B$22,Расходка[[#This Row],[Наименование расходного материала]])),MAX($N$1:N40)+1,0)</f>
        <v>40</v>
      </c>
      <c r="O41" s="117">
        <f>IF(ISNUMBER(SEARCH('Карта учёта'!$B$23,Расходка[[#This Row],[Наименование расходного материала]])),MAX($O$1:O40)+1,0)</f>
        <v>40</v>
      </c>
      <c r="P41" s="117">
        <f>IF(ISNUMBER(SEARCH('Карта учёта'!$B$24,Расходка[[#This Row],[Наименование расходного материала]])),MAX($P$1:P40)+1,0)</f>
        <v>40</v>
      </c>
      <c r="Q41" s="117">
        <f>IF(ISNUMBER(SEARCH('Карта учёта'!$B$25,Расходка[[#This Row],[Наименование расходного материала]])),MAX($Q$1:Q40)+1,0)</f>
        <v>40</v>
      </c>
      <c r="R41" s="116" t="str">
        <f>IFERROR(INDEX(Расходка[Наименование расходного материала],MATCH(Расходка[[#This Row],[№]],Поиск_расходки[Индекс1],0)),"")</f>
        <v/>
      </c>
      <c r="S41" s="116" t="str">
        <f>IFERROR(INDEX(Расходка[Наименование расходного материала],MATCH(Расходка[[#This Row],[№]],Поиск_расходки[Индекс2],0)),"")</f>
        <v/>
      </c>
      <c r="T41" s="116" t="str">
        <f>IFERROR(INDEX(Расходка[Наименование расходного материала],MATCH(Расходка[[#This Row],[№]],Поиск_расходки[Индекс3],0)),"")</f>
        <v/>
      </c>
      <c r="U41" s="116" t="str">
        <f>IFERROR(INDEX(Расходка[Наименование расходного материала],MATCH(Расходка[[#This Row],[№]],Поиск_расходки[Индекс4],0)),"")</f>
        <v/>
      </c>
      <c r="V41" s="116" t="str">
        <f>IFERROR(INDEX(Расходка[Наименование расходного материала],MATCH(Расходка[[#This Row],[№]],Поиск_расходки[Индекс5],0)),"")</f>
        <v/>
      </c>
      <c r="W41" s="116" t="str">
        <f>IFERROR(INDEX(Расходка[Наименование расходного материала],MATCH(Расходка[[#This Row],[№]],Поиск_расходки[Индекс6],0)),"")</f>
        <v>Whisper MS</v>
      </c>
      <c r="X41" s="116" t="str">
        <f>IFERROR(INDEX(Расходка[Наименование расходного материала],MATCH(Расходка[[#This Row],[№]],Поиск_расходки[Индекс7],0)),"")</f>
        <v>Whisper MS</v>
      </c>
      <c r="Y41" s="116" t="str">
        <f>IFERROR(INDEX(Расходка[Наименование расходного материала],MATCH(Расходка[[#This Row],[№]],Поиск_расходки[Индекс8],0)),"")</f>
        <v>Whisper MS</v>
      </c>
      <c r="Z41" s="116" t="str">
        <f>IFERROR(INDEX(Расходка[Наименование расходного материала],MATCH(Расходка[[#This Row],[№]],Поиск_расходки[Индекс9],0)),"")</f>
        <v>Whisper MS</v>
      </c>
      <c r="AA41" s="116" t="str">
        <f>IFERROR(INDEX(Расходка[Наименование расходного материала],MATCH(Расходка[[#This Row],[№]],Поиск_расходки[Индекс10],0)),"")</f>
        <v>Whisper MS</v>
      </c>
      <c r="AB41" s="116" t="str">
        <f>IFERROR(INDEX(Расходка[Наименование расходного материала],MATCH(Расходка[[#This Row],[№]],Поиск_расходки[Индекс11],0)),"")</f>
        <v>Whisper MS</v>
      </c>
      <c r="AC41" s="116" t="str">
        <f>IFERROR(INDEX(Расходка[Наименование расходного материала],MATCH(Расходка[[#This Row],[№]],Поиск_расходки[Индекс12],0)),"")</f>
        <v>Whisper MS</v>
      </c>
      <c r="AD41" s="116" t="str">
        <f>IFERROR(INDEX(Расходка[Наименование расходного материала],MATCH(Расходка[[#This Row],[№]],Поиск_расходки[Индекс13],0)),"")</f>
        <v>Whisper MS</v>
      </c>
      <c r="AF41" s="4" t="s">
        <v>6</v>
      </c>
      <c r="AG41" s="4" t="s">
        <v>443</v>
      </c>
    </row>
    <row r="42" spans="1:33" x14ac:dyDescent="0.25">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учёта'!$B$15,Расходка[[#This Row],[Наименование расходного материала]])),MAX($G$1:G41)+1,0)</f>
        <v>0</v>
      </c>
      <c r="H42" s="117">
        <f>IF(ISNUMBER(SEARCH('Карта учёта'!$B$16,Расходка[[#This Row],[Наименование расходного материала]])),MAX($H$1:H41)+1,0)</f>
        <v>0</v>
      </c>
      <c r="I42" s="117">
        <f>IF(ISNUMBER(SEARCH('Карта учёта'!$B$17,Расходка[[#This Row],[Наименование расходного материала]])),MAX($I$1:I41)+1,0)</f>
        <v>0</v>
      </c>
      <c r="J42" s="117">
        <f>IF(ISNUMBER(SEARCH('Карта учёта'!$B$18,Расходка[[#This Row],[Наименование расходного материала]])),MAX($J$1:J41)+1,0)</f>
        <v>41</v>
      </c>
      <c r="K42" s="117">
        <f>IF(ISNUMBER(SEARCH('Карта учёта'!$B$19,Расходка[[#This Row],[Наименование расходного материала]])),MAX($K$1:K41)+1,0)</f>
        <v>41</v>
      </c>
      <c r="L42" s="117">
        <f>IF(ISNUMBER(SEARCH('Карта учёта'!$B$20,Расходка[[#This Row],[Наименование расходного материала]])),MAX($L$1:L41)+1,0)</f>
        <v>41</v>
      </c>
      <c r="M42" s="117">
        <f>IF(ISNUMBER(SEARCH('Карта учёта'!$B$21,Расходка[[#This Row],[Наименование расходного материала]])),MAX($M$1:M41)+1,0)</f>
        <v>41</v>
      </c>
      <c r="N42" s="117">
        <f>IF(ISNUMBER(SEARCH('Карта учёта'!$B$22,Расходка[[#This Row],[Наименование расходного материала]])),MAX($N$1:N41)+1,0)</f>
        <v>41</v>
      </c>
      <c r="O42" s="117">
        <f>IF(ISNUMBER(SEARCH('Карта учёта'!$B$23,Расходка[[#This Row],[Наименование расходного материала]])),MAX($O$1:O41)+1,0)</f>
        <v>41</v>
      </c>
      <c r="P42" s="117">
        <f>IF(ISNUMBER(SEARCH('Карта учёта'!$B$24,Расходка[[#This Row],[Наименование расходного материала]])),MAX($P$1:P41)+1,0)</f>
        <v>41</v>
      </c>
      <c r="Q42" s="117">
        <f>IF(ISNUMBER(SEARCH('Карта учёта'!$B$25,Расходка[[#This Row],[Наименование расходного материала]])),MAX($Q$1:Q41)+1,0)</f>
        <v>41</v>
      </c>
      <c r="R42" s="116" t="str">
        <f>IFERROR(INDEX(Расходка[Наименование расходного материала],MATCH(Расходка[[#This Row],[№]],Поиск_расходки[Индекс1],0)),"")</f>
        <v/>
      </c>
      <c r="S42" s="116" t="str">
        <f>IFERROR(INDEX(Расходка[Наименование расходного материала],MATCH(Расходка[[#This Row],[№]],Поиск_расходки[Индекс2],0)),"")</f>
        <v/>
      </c>
      <c r="T42" s="116" t="str">
        <f>IFERROR(INDEX(Расходка[Наименование расходного материала],MATCH(Расходка[[#This Row],[№]],Поиск_расходки[Индекс3],0)),"")</f>
        <v/>
      </c>
      <c r="U42" s="116" t="str">
        <f>IFERROR(INDEX(Расходка[Наименование расходного материала],MATCH(Расходка[[#This Row],[№]],Поиск_расходки[Индекс4],0)),"")</f>
        <v/>
      </c>
      <c r="V42" s="116" t="str">
        <f>IFERROR(INDEX(Расходка[Наименование расходного материала],MATCH(Расходка[[#This Row],[№]],Поиск_расходки[Индекс5],0)),"")</f>
        <v/>
      </c>
      <c r="W42" s="116" t="str">
        <f>IFERROR(INDEX(Расходка[Наименование расходного материала],MATCH(Расходка[[#This Row],[№]],Поиск_расходки[Индекс6],0)),"")</f>
        <v>Winn 200T</v>
      </c>
      <c r="X42" s="116" t="str">
        <f>IFERROR(INDEX(Расходка[Наименование расходного материала],MATCH(Расходка[[#This Row],[№]],Поиск_расходки[Индекс7],0)),"")</f>
        <v>Winn 200T</v>
      </c>
      <c r="Y42" s="116" t="str">
        <f>IFERROR(INDEX(Расходка[Наименование расходного материала],MATCH(Расходка[[#This Row],[№]],Поиск_расходки[Индекс8],0)),"")</f>
        <v>Winn 200T</v>
      </c>
      <c r="Z42" s="116" t="str">
        <f>IFERROR(INDEX(Расходка[Наименование расходного материала],MATCH(Расходка[[#This Row],[№]],Поиск_расходки[Индекс9],0)),"")</f>
        <v>Winn 200T</v>
      </c>
      <c r="AA42" s="116" t="str">
        <f>IFERROR(INDEX(Расходка[Наименование расходного материала],MATCH(Расходка[[#This Row],[№]],Поиск_расходки[Индекс10],0)),"")</f>
        <v>Winn 200T</v>
      </c>
      <c r="AB42" s="116" t="str">
        <f>IFERROR(INDEX(Расходка[Наименование расходного материала],MATCH(Расходка[[#This Row],[№]],Поиск_расходки[Индекс11],0)),"")</f>
        <v>Winn 200T</v>
      </c>
      <c r="AC42" s="116" t="str">
        <f>IFERROR(INDEX(Расходка[Наименование расходного материала],MATCH(Расходка[[#This Row],[№]],Поиск_расходки[Индекс12],0)),"")</f>
        <v>Winn 200T</v>
      </c>
      <c r="AD42" s="116" t="str">
        <f>IFERROR(INDEX(Расходка[Наименование расходного материала],MATCH(Расходка[[#This Row],[№]],Поиск_расходки[Индекс13],0)),"")</f>
        <v>Winn 200T</v>
      </c>
      <c r="AF42" s="4" t="s">
        <v>6</v>
      </c>
      <c r="AG42" s="4" t="s">
        <v>444</v>
      </c>
    </row>
    <row r="43" spans="1:33" x14ac:dyDescent="0.25">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учёта'!$B$15,Расходка[[#This Row],[Наименование расходного материала]])),MAX($G$1:G42)+1,0)</f>
        <v>0</v>
      </c>
      <c r="H43" s="117">
        <f>IF(ISNUMBER(SEARCH('Карта учёта'!$B$16,Расходка[[#This Row],[Наименование расходного материала]])),MAX($H$1:H42)+1,0)</f>
        <v>0</v>
      </c>
      <c r="I43" s="117">
        <f>IF(ISNUMBER(SEARCH('Карта учёта'!$B$17,Расходка[[#This Row],[Наименование расходного материала]])),MAX($I$1:I42)+1,0)</f>
        <v>0</v>
      </c>
      <c r="J43" s="117">
        <f>IF(ISNUMBER(SEARCH('Карта учёта'!$B$18,Расходка[[#This Row],[Наименование расходного материала]])),MAX($J$1:J42)+1,0)</f>
        <v>42</v>
      </c>
      <c r="K43" s="117">
        <f>IF(ISNUMBER(SEARCH('Карта учёта'!$B$19,Расходка[[#This Row],[Наименование расходного материала]])),MAX($K$1:K42)+1,0)</f>
        <v>42</v>
      </c>
      <c r="L43" s="117">
        <f>IF(ISNUMBER(SEARCH('Карта учёта'!$B$20,Расходка[[#This Row],[Наименование расходного материала]])),MAX($L$1:L42)+1,0)</f>
        <v>42</v>
      </c>
      <c r="M43" s="117">
        <f>IF(ISNUMBER(SEARCH('Карта учёта'!$B$21,Расходка[[#This Row],[Наименование расходного материала]])),MAX($M$1:M42)+1,0)</f>
        <v>42</v>
      </c>
      <c r="N43" s="117">
        <f>IF(ISNUMBER(SEARCH('Карта учёта'!$B$22,Расходка[[#This Row],[Наименование расходного материала]])),MAX($N$1:N42)+1,0)</f>
        <v>42</v>
      </c>
      <c r="O43" s="117">
        <f>IF(ISNUMBER(SEARCH('Карта учёта'!$B$23,Расходка[[#This Row],[Наименование расходного материала]])),MAX($O$1:O42)+1,0)</f>
        <v>42</v>
      </c>
      <c r="P43" s="117">
        <f>IF(ISNUMBER(SEARCH('Карта учёта'!$B$24,Расходка[[#This Row],[Наименование расходного материала]])),MAX($P$1:P42)+1,0)</f>
        <v>42</v>
      </c>
      <c r="Q43" s="117">
        <f>IF(ISNUMBER(SEARCH('Карта учёта'!$B$25,Расходка[[#This Row],[Наименование расходного материала]])),MAX($Q$1:Q42)+1,0)</f>
        <v>42</v>
      </c>
      <c r="R43" s="116" t="str">
        <f>IFERROR(INDEX(Расходка[Наименование расходного материала],MATCH(Расходка[[#This Row],[№]],Поиск_расходки[Индекс1],0)),"")</f>
        <v/>
      </c>
      <c r="S43" s="116" t="str">
        <f>IFERROR(INDEX(Расходка[Наименование расходного материала],MATCH(Расходка[[#This Row],[№]],Поиск_расходки[Индекс2],0)),"")</f>
        <v/>
      </c>
      <c r="T43" s="116" t="str">
        <f>IFERROR(INDEX(Расходка[Наименование расходного материала],MATCH(Расходка[[#This Row],[№]],Поиск_расходки[Индекс3],0)),"")</f>
        <v/>
      </c>
      <c r="U43" s="116" t="str">
        <f>IFERROR(INDEX(Расходка[Наименование расходного материала],MATCH(Расходка[[#This Row],[№]],Поиск_расходки[Индекс4],0)),"")</f>
        <v/>
      </c>
      <c r="V43" s="116" t="str">
        <f>IFERROR(INDEX(Расходка[Наименование расходного материала],MATCH(Расходка[[#This Row],[№]],Поиск_расходки[Индекс5],0)),"")</f>
        <v/>
      </c>
      <c r="W43" s="116" t="str">
        <f>IFERROR(INDEX(Расходка[Наименование расходного материала],MATCH(Расходка[[#This Row],[№]],Поиск_расходки[Индекс6],0)),"")</f>
        <v>Проводник коронарный  1g, Angioline</v>
      </c>
      <c r="X43" s="116" t="str">
        <f>IFERROR(INDEX(Расходка[Наименование расходного материала],MATCH(Расходка[[#This Row],[№]],Поиск_расходки[Индекс7],0)),"")</f>
        <v>Проводник коронарный  1g, Angioline</v>
      </c>
      <c r="Y43" s="116" t="str">
        <f>IFERROR(INDEX(Расходка[Наименование расходного материала],MATCH(Расходка[[#This Row],[№]],Поиск_расходки[Индекс8],0)),"")</f>
        <v>Проводник коронарный  1g, Angioline</v>
      </c>
      <c r="Z43" s="116" t="str">
        <f>IFERROR(INDEX(Расходка[Наименование расходного материала],MATCH(Расходка[[#This Row],[№]],Поиск_расходки[Индекс9],0)),"")</f>
        <v>Проводник коронарный  1g, Angioline</v>
      </c>
      <c r="AA43" s="116" t="str">
        <f>IFERROR(INDEX(Расходка[Наименование расходного материала],MATCH(Расходка[[#This Row],[№]],Поиск_расходки[Индекс10],0)),"")</f>
        <v>Проводник коронарный  1g, Angioline</v>
      </c>
      <c r="AB43" s="116" t="str">
        <f>IFERROR(INDEX(Расходка[Наименование расходного материала],MATCH(Расходка[[#This Row],[№]],Поиск_расходки[Индекс11],0)),"")</f>
        <v>Проводник коронарный  1g, Angioline</v>
      </c>
      <c r="AC43" s="116" t="str">
        <f>IFERROR(INDEX(Расходка[Наименование расходного материала],MATCH(Расходка[[#This Row],[№]],Поиск_расходки[Индекс12],0)),"")</f>
        <v>Проводник коронарный  1g, Angioline</v>
      </c>
      <c r="AD43" s="116" t="str">
        <f>IFERROR(INDEX(Расходка[Наименование расходного материала],MATCH(Расходка[[#This Row],[№]],Поиск_расходки[Индекс13],0)),"")</f>
        <v>Проводник коронарный  1g, Angioline</v>
      </c>
      <c r="AF43" s="4" t="s">
        <v>6</v>
      </c>
      <c r="AG43" s="4" t="s">
        <v>417</v>
      </c>
    </row>
    <row r="44" spans="1:33" x14ac:dyDescent="0.25">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учёта'!$B$15,Расходка[[#This Row],[Наименование расходного материала]])),MAX($G$1:G43)+1,0)</f>
        <v>0</v>
      </c>
      <c r="H44" s="117">
        <f>IF(ISNUMBER(SEARCH('Карта учёта'!$B$16,Расходка[[#This Row],[Наименование расходного материала]])),MAX($H$1:H43)+1,0)</f>
        <v>0</v>
      </c>
      <c r="I44" s="117">
        <f>IF(ISNUMBER(SEARCH('Карта учёта'!$B$17,Расходка[[#This Row],[Наименование расходного материала]])),MAX($I$1:I43)+1,0)</f>
        <v>0</v>
      </c>
      <c r="J44" s="117">
        <f>IF(ISNUMBER(SEARCH('Карта учёта'!$B$18,Расходка[[#This Row],[Наименование расходного материала]])),MAX($J$1:J43)+1,0)</f>
        <v>43</v>
      </c>
      <c r="K44" s="117">
        <f>IF(ISNUMBER(SEARCH('Карта учёта'!$B$19,Расходка[[#This Row],[Наименование расходного материала]])),MAX($K$1:K43)+1,0)</f>
        <v>43</v>
      </c>
      <c r="L44" s="117">
        <f>IF(ISNUMBER(SEARCH('Карта учёта'!$B$20,Расходка[[#This Row],[Наименование расходного материала]])),MAX($L$1:L43)+1,0)</f>
        <v>43</v>
      </c>
      <c r="M44" s="117">
        <f>IF(ISNUMBER(SEARCH('Карта учёта'!$B$21,Расходка[[#This Row],[Наименование расходного материала]])),MAX($M$1:M43)+1,0)</f>
        <v>43</v>
      </c>
      <c r="N44" s="117">
        <f>IF(ISNUMBER(SEARCH('Карта учёта'!$B$22,Расходка[[#This Row],[Наименование расходного материала]])),MAX($N$1:N43)+1,0)</f>
        <v>43</v>
      </c>
      <c r="O44" s="117">
        <f>IF(ISNUMBER(SEARCH('Карта учёта'!$B$23,Расходка[[#This Row],[Наименование расходного материала]])),MAX($O$1:O43)+1,0)</f>
        <v>43</v>
      </c>
      <c r="P44" s="117">
        <f>IF(ISNUMBER(SEARCH('Карта учёта'!$B$24,Расходка[[#This Row],[Наименование расходного материала]])),MAX($P$1:P43)+1,0)</f>
        <v>43</v>
      </c>
      <c r="Q44" s="117">
        <f>IF(ISNUMBER(SEARCH('Карта учёта'!$B$25,Расходка[[#This Row],[Наименование расходного материала]])),MAX($Q$1:Q43)+1,0)</f>
        <v>43</v>
      </c>
      <c r="R44" s="116" t="str">
        <f>IFERROR(INDEX(Расходка[Наименование расходного материала],MATCH(Расходка[[#This Row],[№]],Поиск_расходки[Индекс1],0)),"")</f>
        <v/>
      </c>
      <c r="S44" s="116" t="str">
        <f>IFERROR(INDEX(Расходка[Наименование расходного материала],MATCH(Расходка[[#This Row],[№]],Поиск_расходки[Индекс2],0)),"")</f>
        <v/>
      </c>
      <c r="T44" s="116" t="str">
        <f>IFERROR(INDEX(Расходка[Наименование расходного материала],MATCH(Расходка[[#This Row],[№]],Поиск_расходки[Индекс3],0)),"")</f>
        <v/>
      </c>
      <c r="U44" s="116" t="str">
        <f>IFERROR(INDEX(Расходка[Наименование расходного материала],MATCH(Расходка[[#This Row],[№]],Поиск_расходки[Индекс4],0)),"")</f>
        <v/>
      </c>
      <c r="V44" s="116" t="str">
        <f>IFERROR(INDEX(Расходка[Наименование расходного материала],MATCH(Расходка[[#This Row],[№]],Поиск_расходки[Индекс5],0)),"")</f>
        <v/>
      </c>
      <c r="W44" s="116" t="str">
        <f>IFERROR(INDEX(Расходка[Наименование расходного материала],MATCH(Расходка[[#This Row],[№]],Поиск_расходки[Индекс6],0)),"")</f>
        <v>Проводник коронарный  3g, Angioline</v>
      </c>
      <c r="X44" s="116" t="str">
        <f>IFERROR(INDEX(Расходка[Наименование расходного материала],MATCH(Расходка[[#This Row],[№]],Поиск_расходки[Индекс7],0)),"")</f>
        <v>Проводник коронарный  3g, Angioline</v>
      </c>
      <c r="Y44" s="116" t="str">
        <f>IFERROR(INDEX(Расходка[Наименование расходного материала],MATCH(Расходка[[#This Row],[№]],Поиск_расходки[Индекс8],0)),"")</f>
        <v>Проводник коронарный  3g, Angioline</v>
      </c>
      <c r="Z44" s="116" t="str">
        <f>IFERROR(INDEX(Расходка[Наименование расходного материала],MATCH(Расходка[[#This Row],[№]],Поиск_расходки[Индекс9],0)),"")</f>
        <v>Проводник коронарный  3g, Angioline</v>
      </c>
      <c r="AA44" s="116" t="str">
        <f>IFERROR(INDEX(Расходка[Наименование расходного материала],MATCH(Расходка[[#This Row],[№]],Поиск_расходки[Индекс10],0)),"")</f>
        <v>Проводник коронарный  3g, Angioline</v>
      </c>
      <c r="AB44" s="116" t="str">
        <f>IFERROR(INDEX(Расходка[Наименование расходного материала],MATCH(Расходка[[#This Row],[№]],Поиск_расходки[Индекс11],0)),"")</f>
        <v>Проводник коронарный  3g, Angioline</v>
      </c>
      <c r="AC44" s="116" t="str">
        <f>IFERROR(INDEX(Расходка[Наименование расходного материала],MATCH(Расходка[[#This Row],[№]],Поиск_расходки[Индекс12],0)),"")</f>
        <v>Проводник коронарный  3g, Angioline</v>
      </c>
      <c r="AD44" s="116" t="str">
        <f>IFERROR(INDEX(Расходка[Наименование расходного материала],MATCH(Расходка[[#This Row],[№]],Поиск_расходки[Индекс13],0)),"")</f>
        <v>Проводник коронарный  3g, Angioline</v>
      </c>
      <c r="AF44" s="4" t="s">
        <v>6</v>
      </c>
      <c r="AG44" s="4" t="s">
        <v>445</v>
      </c>
    </row>
    <row r="45" spans="1:33" x14ac:dyDescent="0.25">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учёта'!$B$15,Расходка[[#This Row],[Наименование расходного материала]])),MAX($G$1:G44)+1,0)</f>
        <v>0</v>
      </c>
      <c r="H45" s="117">
        <f>IF(ISNUMBER(SEARCH('Карта учёта'!$B$16,Расходка[[#This Row],[Наименование расходного материала]])),MAX($H$1:H44)+1,0)</f>
        <v>0</v>
      </c>
      <c r="I45" s="117">
        <f>IF(ISNUMBER(SEARCH('Карта учёта'!$B$17,Расходка[[#This Row],[Наименование расходного материала]])),MAX($I$1:I44)+1,0)</f>
        <v>0</v>
      </c>
      <c r="J45" s="117">
        <f>IF(ISNUMBER(SEARCH('Карта учёта'!$B$18,Расходка[[#This Row],[Наименование расходного материала]])),MAX($J$1:J44)+1,0)</f>
        <v>44</v>
      </c>
      <c r="K45" s="117">
        <f>IF(ISNUMBER(SEARCH('Карта учёта'!$B$19,Расходка[[#This Row],[Наименование расходного материала]])),MAX($K$1:K44)+1,0)</f>
        <v>44</v>
      </c>
      <c r="L45" s="117">
        <f>IF(ISNUMBER(SEARCH('Карта учёта'!$B$20,Расходка[[#This Row],[Наименование расходного материала]])),MAX($L$1:L44)+1,0)</f>
        <v>44</v>
      </c>
      <c r="M45" s="117">
        <f>IF(ISNUMBER(SEARCH('Карта учёта'!$B$21,Расходка[[#This Row],[Наименование расходного материала]])),MAX($M$1:M44)+1,0)</f>
        <v>44</v>
      </c>
      <c r="N45" s="117">
        <f>IF(ISNUMBER(SEARCH('Карта учёта'!$B$22,Расходка[[#This Row],[Наименование расходного материала]])),MAX($N$1:N44)+1,0)</f>
        <v>44</v>
      </c>
      <c r="O45" s="117">
        <f>IF(ISNUMBER(SEARCH('Карта учёта'!$B$23,Расходка[[#This Row],[Наименование расходного материала]])),MAX($O$1:O44)+1,0)</f>
        <v>44</v>
      </c>
      <c r="P45" s="117">
        <f>IF(ISNUMBER(SEARCH('Карта учёта'!$B$24,Расходка[[#This Row],[Наименование расходного материала]])),MAX($P$1:P44)+1,0)</f>
        <v>44</v>
      </c>
      <c r="Q45" s="117">
        <f>IF(ISNUMBER(SEARCH('Карта учёта'!$B$25,Расходка[[#This Row],[Наименование расходного материала]])),MAX($Q$1:Q44)+1,0)</f>
        <v>44</v>
      </c>
      <c r="R45" s="116" t="str">
        <f>IFERROR(INDEX(Расходка[Наименование расходного материала],MATCH(Расходка[[#This Row],[№]],Поиск_расходки[Индекс1],0)),"")</f>
        <v/>
      </c>
      <c r="S45" s="116" t="str">
        <f>IFERROR(INDEX(Расходка[Наименование расходного материала],MATCH(Расходка[[#This Row],[№]],Поиск_расходки[Индекс2],0)),"")</f>
        <v/>
      </c>
      <c r="T45" s="116" t="str">
        <f>IFERROR(INDEX(Расходка[Наименование расходного материала],MATCH(Расходка[[#This Row],[№]],Поиск_расходки[Индекс3],0)),"")</f>
        <v/>
      </c>
      <c r="U45" s="116" t="str">
        <f>IFERROR(INDEX(Расходка[Наименование расходного материала],MATCH(Расходка[[#This Row],[№]],Поиск_расходки[Индекс4],0)),"")</f>
        <v/>
      </c>
      <c r="V45" s="116" t="str">
        <f>IFERROR(INDEX(Расходка[Наименование расходного материала],MATCH(Расходка[[#This Row],[№]],Поиск_расходки[Индекс5],0)),"")</f>
        <v/>
      </c>
      <c r="W45" s="116" t="str">
        <f>IFERROR(INDEX(Расходка[Наименование расходного материала],MATCH(Расходка[[#This Row],[№]],Поиск_расходки[Индекс6],0)),"")</f>
        <v>BMS, Integtity</v>
      </c>
      <c r="X45" s="116" t="str">
        <f>IFERROR(INDEX(Расходка[Наименование расходного материала],MATCH(Расходка[[#This Row],[№]],Поиск_расходки[Индекс7],0)),"")</f>
        <v>BMS, Integtity</v>
      </c>
      <c r="Y45" s="116" t="str">
        <f>IFERROR(INDEX(Расходка[Наименование расходного материала],MATCH(Расходка[[#This Row],[№]],Поиск_расходки[Индекс8],0)),"")</f>
        <v>BMS, Integtity</v>
      </c>
      <c r="Z45" s="116" t="str">
        <f>IFERROR(INDEX(Расходка[Наименование расходного материала],MATCH(Расходка[[#This Row],[№]],Поиск_расходки[Индекс9],0)),"")</f>
        <v>BMS, Integtity</v>
      </c>
      <c r="AA45" s="116" t="str">
        <f>IFERROR(INDEX(Расходка[Наименование расходного материала],MATCH(Расходка[[#This Row],[№]],Поиск_расходки[Индекс10],0)),"")</f>
        <v>BMS, Integtity</v>
      </c>
      <c r="AB45" s="116" t="str">
        <f>IFERROR(INDEX(Расходка[Наименование расходного материала],MATCH(Расходка[[#This Row],[№]],Поиск_расходки[Индекс11],0)),"")</f>
        <v>BMS, Integtity</v>
      </c>
      <c r="AC45" s="116" t="str">
        <f>IFERROR(INDEX(Расходка[Наименование расходного материала],MATCH(Расходка[[#This Row],[№]],Поиск_расходки[Индекс12],0)),"")</f>
        <v>BMS, Integtity</v>
      </c>
      <c r="AD45" s="116" t="str">
        <f>IFERROR(INDEX(Расходка[Наименование расходного материала],MATCH(Расходка[[#This Row],[№]],Поиск_расходки[Индекс13],0)),"")</f>
        <v>BMS, Integtity</v>
      </c>
      <c r="AF45" s="4" t="s">
        <v>6</v>
      </c>
      <c r="AG45" s="4" t="s">
        <v>446</v>
      </c>
    </row>
    <row r="46" spans="1:33" x14ac:dyDescent="0.25">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учёта'!$B$15,Расходка[[#This Row],[Наименование расходного материала]])),MAX($G$1:G45)+1,0)</f>
        <v>0</v>
      </c>
      <c r="H46" s="117">
        <f>IF(ISNUMBER(SEARCH('Карта учёта'!$B$16,Расходка[[#This Row],[Наименование расходного материала]])),MAX($H$1:H45)+1,0)</f>
        <v>0</v>
      </c>
      <c r="I46" s="117">
        <f>IF(ISNUMBER(SEARCH('Карта учёта'!$B$17,Расходка[[#This Row],[Наименование расходного материала]])),MAX($I$1:I45)+1,0)</f>
        <v>0</v>
      </c>
      <c r="J46" s="117">
        <f>IF(ISNUMBER(SEARCH('Карта учёта'!$B$18,Расходка[[#This Row],[Наименование расходного материала]])),MAX($J$1:J45)+1,0)</f>
        <v>45</v>
      </c>
      <c r="K46" s="117">
        <f>IF(ISNUMBER(SEARCH('Карта учёта'!$B$19,Расходка[[#This Row],[Наименование расходного материала]])),MAX($K$1:K45)+1,0)</f>
        <v>45</v>
      </c>
      <c r="L46" s="117">
        <f>IF(ISNUMBER(SEARCH('Карта учёта'!$B$20,Расходка[[#This Row],[Наименование расходного материала]])),MAX($L$1:L45)+1,0)</f>
        <v>45</v>
      </c>
      <c r="M46" s="117">
        <f>IF(ISNUMBER(SEARCH('Карта учёта'!$B$21,Расходка[[#This Row],[Наименование расходного материала]])),MAX($M$1:M45)+1,0)</f>
        <v>45</v>
      </c>
      <c r="N46" s="117">
        <f>IF(ISNUMBER(SEARCH('Карта учёта'!$B$22,Расходка[[#This Row],[Наименование расходного материала]])),MAX($N$1:N45)+1,0)</f>
        <v>45</v>
      </c>
      <c r="O46" s="117">
        <f>IF(ISNUMBER(SEARCH('Карта учёта'!$B$23,Расходка[[#This Row],[Наименование расходного материала]])),MAX($O$1:O45)+1,0)</f>
        <v>45</v>
      </c>
      <c r="P46" s="117">
        <f>IF(ISNUMBER(SEARCH('Карта учёта'!$B$24,Расходка[[#This Row],[Наименование расходного материала]])),MAX($P$1:P45)+1,0)</f>
        <v>45</v>
      </c>
      <c r="Q46" s="117">
        <f>IF(ISNUMBER(SEARCH('Карта учёта'!$B$25,Расходка[[#This Row],[Наименование расходного материала]])),MAX($Q$1:Q45)+1,0)</f>
        <v>45</v>
      </c>
      <c r="R46" s="116" t="str">
        <f>IFERROR(INDEX(Расходка[Наименование расходного материала],MATCH(Расходка[[#This Row],[№]],Поиск_расходки[Индекс1],0)),"")</f>
        <v/>
      </c>
      <c r="S46" s="116" t="str">
        <f>IFERROR(INDEX(Расходка[Наименование расходного материала],MATCH(Расходка[[#This Row],[№]],Поиск_расходки[Индекс2],0)),"")</f>
        <v/>
      </c>
      <c r="T46" s="116" t="str">
        <f>IFERROR(INDEX(Расходка[Наименование расходного материала],MATCH(Расходка[[#This Row],[№]],Поиск_расходки[Индекс3],0)),"")</f>
        <v/>
      </c>
      <c r="U46" s="116" t="str">
        <f>IFERROR(INDEX(Расходка[Наименование расходного материала],MATCH(Расходка[[#This Row],[№]],Поиск_расходки[Индекс4],0)),"")</f>
        <v/>
      </c>
      <c r="V46" s="116" t="str">
        <f>IFERROR(INDEX(Расходка[Наименование расходного материала],MATCH(Расходка[[#This Row],[№]],Поиск_расходки[Индекс5],0)),"")</f>
        <v/>
      </c>
      <c r="W46" s="116" t="str">
        <f>IFERROR(INDEX(Расходка[Наименование расходного материала],MATCH(Расходка[[#This Row],[№]],Поиск_расходки[Индекс6],0)),"")</f>
        <v>DES, Calipso</v>
      </c>
      <c r="X46" s="116" t="str">
        <f>IFERROR(INDEX(Расходка[Наименование расходного материала],MATCH(Расходка[[#This Row],[№]],Поиск_расходки[Индекс7],0)),"")</f>
        <v>DES, Calipso</v>
      </c>
      <c r="Y46" s="116" t="str">
        <f>IFERROR(INDEX(Расходка[Наименование расходного материала],MATCH(Расходка[[#This Row],[№]],Поиск_расходки[Индекс8],0)),"")</f>
        <v>DES, Calipso</v>
      </c>
      <c r="Z46" s="116" t="str">
        <f>IFERROR(INDEX(Расходка[Наименование расходного материала],MATCH(Расходка[[#This Row],[№]],Поиск_расходки[Индекс9],0)),"")</f>
        <v>DES, Calipso</v>
      </c>
      <c r="AA46" s="116" t="str">
        <f>IFERROR(INDEX(Расходка[Наименование расходного материала],MATCH(Расходка[[#This Row],[№]],Поиск_расходки[Индекс10],0)),"")</f>
        <v>DES, Calipso</v>
      </c>
      <c r="AB46" s="116" t="str">
        <f>IFERROR(INDEX(Расходка[Наименование расходного материала],MATCH(Расходка[[#This Row],[№]],Поиск_расходки[Индекс11],0)),"")</f>
        <v>DES, Calipso</v>
      </c>
      <c r="AC46" s="116" t="str">
        <f>IFERROR(INDEX(Расходка[Наименование расходного материала],MATCH(Расходка[[#This Row],[№]],Поиск_расходки[Индекс12],0)),"")</f>
        <v>DES, Calipso</v>
      </c>
      <c r="AD46" s="116" t="str">
        <f>IFERROR(INDEX(Расходка[Наименование расходного материала],MATCH(Расходка[[#This Row],[№]],Поиск_расходки[Индекс13],0)),"")</f>
        <v>DES, Calipso</v>
      </c>
      <c r="AF46" s="4" t="s">
        <v>6</v>
      </c>
      <c r="AG46" s="4" t="s">
        <v>447</v>
      </c>
    </row>
    <row r="47" spans="1:33" x14ac:dyDescent="0.25">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учёта'!$B$15,Расходка[[#This Row],[Наименование расходного материала]])),MAX($G$1:G46)+1,0)</f>
        <v>0</v>
      </c>
      <c r="H47" s="117">
        <f>IF(ISNUMBER(SEARCH('Карта учёта'!$B$16,Расходка[[#This Row],[Наименование расходного материала]])),MAX($H$1:H46)+1,0)</f>
        <v>0</v>
      </c>
      <c r="I47" s="117">
        <f>IF(ISNUMBER(SEARCH('Карта учёта'!$B$17,Расходка[[#This Row],[Наименование расходного материала]])),MAX($I$1:I46)+1,0)</f>
        <v>0</v>
      </c>
      <c r="J47" s="117">
        <f>IF(ISNUMBER(SEARCH('Карта учёта'!$B$18,Расходка[[#This Row],[Наименование расходного материала]])),MAX($J$1:J46)+1,0)</f>
        <v>46</v>
      </c>
      <c r="K47" s="117">
        <f>IF(ISNUMBER(SEARCH('Карта учёта'!$B$19,Расходка[[#This Row],[Наименование расходного материала]])),MAX($K$1:K46)+1,0)</f>
        <v>46</v>
      </c>
      <c r="L47" s="117">
        <f>IF(ISNUMBER(SEARCH('Карта учёта'!$B$20,Расходка[[#This Row],[Наименование расходного материала]])),MAX($L$1:L46)+1,0)</f>
        <v>46</v>
      </c>
      <c r="M47" s="117">
        <f>IF(ISNUMBER(SEARCH('Карта учёта'!$B$21,Расходка[[#This Row],[Наименование расходного материала]])),MAX($M$1:M46)+1,0)</f>
        <v>46</v>
      </c>
      <c r="N47" s="117">
        <f>IF(ISNUMBER(SEARCH('Карта учёта'!$B$22,Расходка[[#This Row],[Наименование расходного материала]])),MAX($N$1:N46)+1,0)</f>
        <v>46</v>
      </c>
      <c r="O47" s="117">
        <f>IF(ISNUMBER(SEARCH('Карта учёта'!$B$23,Расходка[[#This Row],[Наименование расходного материала]])),MAX($O$1:O46)+1,0)</f>
        <v>46</v>
      </c>
      <c r="P47" s="117">
        <f>IF(ISNUMBER(SEARCH('Карта учёта'!$B$24,Расходка[[#This Row],[Наименование расходного материала]])),MAX($P$1:P46)+1,0)</f>
        <v>46</v>
      </c>
      <c r="Q47" s="117">
        <f>IF(ISNUMBER(SEARCH('Карта учёта'!$B$25,Расходка[[#This Row],[Наименование расходного материала]])),MAX($Q$1:Q46)+1,0)</f>
        <v>46</v>
      </c>
      <c r="R47" s="116" t="str">
        <f>IFERROR(INDEX(Расходка[Наименование расходного материала],MATCH(Расходка[[#This Row],[№]],Поиск_расходки[Индекс1],0)),"")</f>
        <v/>
      </c>
      <c r="S47" s="116" t="str">
        <f>IFERROR(INDEX(Расходка[Наименование расходного материала],MATCH(Расходка[[#This Row],[№]],Поиск_расходки[Индекс2],0)),"")</f>
        <v/>
      </c>
      <c r="T47" s="116" t="str">
        <f>IFERROR(INDEX(Расходка[Наименование расходного материала],MATCH(Расходка[[#This Row],[№]],Поиск_расходки[Индекс3],0)),"")</f>
        <v/>
      </c>
      <c r="U47" s="116" t="str">
        <f>IFERROR(INDEX(Расходка[Наименование расходного материала],MATCH(Расходка[[#This Row],[№]],Поиск_расходки[Индекс4],0)),"")</f>
        <v/>
      </c>
      <c r="V47" s="116" t="str">
        <f>IFERROR(INDEX(Расходка[Наименование расходного материала],MATCH(Расходка[[#This Row],[№]],Поиск_расходки[Индекс5],0)),"")</f>
        <v/>
      </c>
      <c r="W47" s="116" t="str">
        <f>IFERROR(INDEX(Расходка[Наименование расходного материала],MATCH(Расходка[[#This Row],[№]],Поиск_расходки[Индекс6],0)),"")</f>
        <v>DES, NanoMed</v>
      </c>
      <c r="X47" s="116" t="str">
        <f>IFERROR(INDEX(Расходка[Наименование расходного материала],MATCH(Расходка[[#This Row],[№]],Поиск_расходки[Индекс7],0)),"")</f>
        <v>DES, NanoMed</v>
      </c>
      <c r="Y47" s="116" t="str">
        <f>IFERROR(INDEX(Расходка[Наименование расходного материала],MATCH(Расходка[[#This Row],[№]],Поиск_расходки[Индекс8],0)),"")</f>
        <v>DES, NanoMed</v>
      </c>
      <c r="Z47" s="116" t="str">
        <f>IFERROR(INDEX(Расходка[Наименование расходного материала],MATCH(Расходка[[#This Row],[№]],Поиск_расходки[Индекс9],0)),"")</f>
        <v>DES, NanoMed</v>
      </c>
      <c r="AA47" s="116" t="str">
        <f>IFERROR(INDEX(Расходка[Наименование расходного материала],MATCH(Расходка[[#This Row],[№]],Поиск_расходки[Индекс10],0)),"")</f>
        <v>DES, NanoMed</v>
      </c>
      <c r="AB47" s="116" t="str">
        <f>IFERROR(INDEX(Расходка[Наименование расходного материала],MATCH(Расходка[[#This Row],[№]],Поиск_расходки[Индекс11],0)),"")</f>
        <v>DES, NanoMed</v>
      </c>
      <c r="AC47" s="116" t="str">
        <f>IFERROR(INDEX(Расходка[Наименование расходного материала],MATCH(Расходка[[#This Row],[№]],Поиск_расходки[Индекс12],0)),"")</f>
        <v>DES, NanoMed</v>
      </c>
      <c r="AD47" s="116" t="str">
        <f>IFERROR(INDEX(Расходка[Наименование расходного материала],MATCH(Расходка[[#This Row],[№]],Поиск_расходки[Индекс13],0)),"")</f>
        <v>DES, NanoMed</v>
      </c>
      <c r="AF47" s="4" t="s">
        <v>6</v>
      </c>
      <c r="AG47" s="4" t="s">
        <v>448</v>
      </c>
    </row>
    <row r="48" spans="1:33" x14ac:dyDescent="0.25">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учёта'!$B$15,Расходка[[#This Row],[Наименование расходного материала]])),MAX($G$1:G47)+1,0)</f>
        <v>0</v>
      </c>
      <c r="H48" s="117">
        <f>IF(ISNUMBER(SEARCH('Карта учёта'!$B$16,Расходка[[#This Row],[Наименование расходного материала]])),MAX($H$1:H47)+1,0)</f>
        <v>0</v>
      </c>
      <c r="I48" s="117">
        <f>IF(ISNUMBER(SEARCH('Карта учёта'!$B$17,Расходка[[#This Row],[Наименование расходного материала]])),MAX($I$1:I47)+1,0)</f>
        <v>1</v>
      </c>
      <c r="J48" s="117">
        <f>IF(ISNUMBER(SEARCH('Карта учёта'!$B$18,Расходка[[#This Row],[Наименование расходного материала]])),MAX($J$1:J47)+1,0)</f>
        <v>47</v>
      </c>
      <c r="K48" s="117">
        <f>IF(ISNUMBER(SEARCH('Карта учёта'!$B$19,Расходка[[#This Row],[Наименование расходного материала]])),MAX($K$1:K47)+1,0)</f>
        <v>47</v>
      </c>
      <c r="L48" s="117">
        <f>IF(ISNUMBER(SEARCH('Карта учёта'!$B$20,Расходка[[#This Row],[Наименование расходного материала]])),MAX($L$1:L47)+1,0)</f>
        <v>47</v>
      </c>
      <c r="M48" s="117">
        <f>IF(ISNUMBER(SEARCH('Карта учёта'!$B$21,Расходка[[#This Row],[Наименование расходного материала]])),MAX($M$1:M47)+1,0)</f>
        <v>47</v>
      </c>
      <c r="N48" s="117">
        <f>IF(ISNUMBER(SEARCH('Карта учёта'!$B$22,Расходка[[#This Row],[Наименование расходного материала]])),MAX($N$1:N47)+1,0)</f>
        <v>47</v>
      </c>
      <c r="O48" s="117">
        <f>IF(ISNUMBER(SEARCH('Карта учёта'!$B$23,Расходка[[#This Row],[Наименование расходного материала]])),MAX($O$1:O47)+1,0)</f>
        <v>47</v>
      </c>
      <c r="P48" s="117">
        <f>IF(ISNUMBER(SEARCH('Карта учёта'!$B$24,Расходка[[#This Row],[Наименование расходного материала]])),MAX($P$1:P47)+1,0)</f>
        <v>47</v>
      </c>
      <c r="Q48" s="117">
        <f>IF(ISNUMBER(SEARCH('Карта учёта'!$B$25,Расходка[[#This Row],[Наименование расходного материала]])),MAX($Q$1:Q47)+1,0)</f>
        <v>47</v>
      </c>
      <c r="R48" s="116" t="str">
        <f>IFERROR(INDEX(Расходка[Наименование расходного материала],MATCH(Расходка[[#This Row],[№]],Поиск_расходки[Индекс1],0)),"")</f>
        <v/>
      </c>
      <c r="S48" s="116" t="str">
        <f>IFERROR(INDEX(Расходка[Наименование расходного материала],MATCH(Расходка[[#This Row],[№]],Поиск_расходки[Индекс2],0)),"")</f>
        <v/>
      </c>
      <c r="T48" s="116" t="str">
        <f>IFERROR(INDEX(Расходка[Наименование расходного материала],MATCH(Расходка[[#This Row],[№]],Поиск_расходки[Индекс3],0)),"")</f>
        <v/>
      </c>
      <c r="U48" s="116" t="str">
        <f>IFERROR(INDEX(Расходка[Наименование расходного материала],MATCH(Расходка[[#This Row],[№]],Поиск_расходки[Индекс4],0)),"")</f>
        <v/>
      </c>
      <c r="V48" s="116" t="str">
        <f>IFERROR(INDEX(Расходка[Наименование расходного материала],MATCH(Расходка[[#This Row],[№]],Поиск_расходки[Индекс5],0)),"")</f>
        <v/>
      </c>
      <c r="W48" s="116" t="str">
        <f>IFERROR(INDEX(Расходка[Наименование расходного материала],MATCH(Расходка[[#This Row],[№]],Поиск_расходки[Индекс6],0)),"")</f>
        <v>DES, Resolute Integtity</v>
      </c>
      <c r="X48" s="116" t="str">
        <f>IFERROR(INDEX(Расходка[Наименование расходного материала],MATCH(Расходка[[#This Row],[№]],Поиск_расходки[Индекс7],0)),"")</f>
        <v>DES, Resolute Integtity</v>
      </c>
      <c r="Y48" s="116" t="str">
        <f>IFERROR(INDEX(Расходка[Наименование расходного материала],MATCH(Расходка[[#This Row],[№]],Поиск_расходки[Индекс8],0)),"")</f>
        <v>DES, Resolute Integtity</v>
      </c>
      <c r="Z48" s="116" t="str">
        <f>IFERROR(INDEX(Расходка[Наименование расходного материала],MATCH(Расходка[[#This Row],[№]],Поиск_расходки[Индекс9],0)),"")</f>
        <v>DES, Resolute Integtity</v>
      </c>
      <c r="AA48" s="116" t="str">
        <f>IFERROR(INDEX(Расходка[Наименование расходного материала],MATCH(Расходка[[#This Row],[№]],Поиск_расходки[Индекс10],0)),"")</f>
        <v>DES, Resolute Integtity</v>
      </c>
      <c r="AB48" s="116" t="str">
        <f>IFERROR(INDEX(Расходка[Наименование расходного материала],MATCH(Расходка[[#This Row],[№]],Поиск_расходки[Индекс11],0)),"")</f>
        <v>DES, Resolute Integtity</v>
      </c>
      <c r="AC48" s="116" t="str">
        <f>IFERROR(INDEX(Расходка[Наименование расходного материала],MATCH(Расходка[[#This Row],[№]],Поиск_расходки[Индекс12],0)),"")</f>
        <v>DES, Resolute Integtity</v>
      </c>
      <c r="AD48" s="116" t="str">
        <f>IFERROR(INDEX(Расходка[Наименование расходного материала],MATCH(Расходка[[#This Row],[№]],Поиск_расходки[Индекс13],0)),"")</f>
        <v>DES, Resolute Integtity</v>
      </c>
      <c r="AF48" s="4" t="s">
        <v>6</v>
      </c>
      <c r="AG48" s="4" t="s">
        <v>449</v>
      </c>
    </row>
    <row r="49" spans="1:33" x14ac:dyDescent="0.25">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учёта'!$B$15,Расходка[[#This Row],[Наименование расходного материала]])),MAX($G$1:G48)+1,0)</f>
        <v>0</v>
      </c>
      <c r="H49" s="117">
        <f>IF(ISNUMBER(SEARCH('Карта учёта'!$B$16,Расходка[[#This Row],[Наименование расходного материала]])),MAX($H$1:H48)+1,0)</f>
        <v>0</v>
      </c>
      <c r="I49" s="117">
        <f>IF(ISNUMBER(SEARCH('Карта учёта'!$B$17,Расходка[[#This Row],[Наименование расходного материала]])),MAX($I$1:I48)+1,0)</f>
        <v>0</v>
      </c>
      <c r="J49" s="117">
        <f>IF(ISNUMBER(SEARCH('Карта учёта'!$B$18,Расходка[[#This Row],[Наименование расходного материала]])),MAX($J$1:J48)+1,0)</f>
        <v>48</v>
      </c>
      <c r="K49" s="117">
        <f>IF(ISNUMBER(SEARCH('Карта учёта'!$B$19,Расходка[[#This Row],[Наименование расходного материала]])),MAX($K$1:K48)+1,0)</f>
        <v>48</v>
      </c>
      <c r="L49" s="117">
        <f>IF(ISNUMBER(SEARCH('Карта учёта'!$B$20,Расходка[[#This Row],[Наименование расходного материала]])),MAX($L$1:L48)+1,0)</f>
        <v>48</v>
      </c>
      <c r="M49" s="117">
        <f>IF(ISNUMBER(SEARCH('Карта учёта'!$B$21,Расходка[[#This Row],[Наименование расходного материала]])),MAX($M$1:M48)+1,0)</f>
        <v>48</v>
      </c>
      <c r="N49" s="117">
        <f>IF(ISNUMBER(SEARCH('Карта учёта'!$B$22,Расходка[[#This Row],[Наименование расходного материала]])),MAX($N$1:N48)+1,0)</f>
        <v>48</v>
      </c>
      <c r="O49" s="117">
        <f>IF(ISNUMBER(SEARCH('Карта учёта'!$B$23,Расходка[[#This Row],[Наименование расходного материала]])),MAX($O$1:O48)+1,0)</f>
        <v>48</v>
      </c>
      <c r="P49" s="117">
        <f>IF(ISNUMBER(SEARCH('Карта учёта'!$B$24,Расходка[[#This Row],[Наименование расходного материала]])),MAX($P$1:P48)+1,0)</f>
        <v>48</v>
      </c>
      <c r="Q49" s="117">
        <f>IF(ISNUMBER(SEARCH('Карта учёта'!$B$25,Расходка[[#This Row],[Наименование расходного материала]])),MAX($Q$1:Q48)+1,0)</f>
        <v>48</v>
      </c>
      <c r="R49" s="116" t="str">
        <f>IFERROR(INDEX(Расходка[Наименование расходного материала],MATCH(Расходка[[#This Row],[№]],Поиск_расходки[Индекс1],0)),"")</f>
        <v/>
      </c>
      <c r="S49" s="116" t="str">
        <f>IFERROR(INDEX(Расходка[Наименование расходного материала],MATCH(Расходка[[#This Row],[№]],Поиск_расходки[Индекс2],0)),"")</f>
        <v/>
      </c>
      <c r="T49" s="116" t="str">
        <f>IFERROR(INDEX(Расходка[Наименование расходного материала],MATCH(Расходка[[#This Row],[№]],Поиск_расходки[Индекс3],0)),"")</f>
        <v/>
      </c>
      <c r="U49" s="116" t="str">
        <f>IFERROR(INDEX(Расходка[Наименование расходного материала],MATCH(Расходка[[#This Row],[№]],Поиск_расходки[Индекс4],0)),"")</f>
        <v/>
      </c>
      <c r="V49" s="116" t="str">
        <f>IFERROR(INDEX(Расходка[Наименование расходного материала],MATCH(Расходка[[#This Row],[№]],Поиск_расходки[Индекс5],0)),"")</f>
        <v/>
      </c>
      <c r="W49" s="116" t="str">
        <f>IFERROR(INDEX(Расходка[Наименование расходного материала],MATCH(Расходка[[#This Row],[№]],Поиск_расходки[Индекс6],0)),"")</f>
        <v>DES, Yukon Chrome PC</v>
      </c>
      <c r="X49" s="116" t="str">
        <f>IFERROR(INDEX(Расходка[Наименование расходного материала],MATCH(Расходка[[#This Row],[№]],Поиск_расходки[Индекс7],0)),"")</f>
        <v>DES, Yukon Chrome PC</v>
      </c>
      <c r="Y49" s="116" t="str">
        <f>IFERROR(INDEX(Расходка[Наименование расходного материала],MATCH(Расходка[[#This Row],[№]],Поиск_расходки[Индекс8],0)),"")</f>
        <v>DES, Yukon Chrome PC</v>
      </c>
      <c r="Z49" s="116" t="str">
        <f>IFERROR(INDEX(Расходка[Наименование расходного материала],MATCH(Расходка[[#This Row],[№]],Поиск_расходки[Индекс9],0)),"")</f>
        <v>DES, Yukon Chrome PC</v>
      </c>
      <c r="AA49" s="116" t="str">
        <f>IFERROR(INDEX(Расходка[Наименование расходного материала],MATCH(Расходка[[#This Row],[№]],Поиск_расходки[Индекс10],0)),"")</f>
        <v>DES, Yukon Chrome PC</v>
      </c>
      <c r="AB49" s="116" t="str">
        <f>IFERROR(INDEX(Расходка[Наименование расходного материала],MATCH(Расходка[[#This Row],[№]],Поиск_расходки[Индекс11],0)),"")</f>
        <v>DES, Yukon Chrome PC</v>
      </c>
      <c r="AC49" s="116" t="str">
        <f>IFERROR(INDEX(Расходка[Наименование расходного материала],MATCH(Расходка[[#This Row],[№]],Поиск_расходки[Индекс12],0)),"")</f>
        <v>DES, Yukon Chrome PC</v>
      </c>
      <c r="AD49" s="116" t="str">
        <f>IFERROR(INDEX(Расходка[Наименование расходного материала],MATCH(Расходка[[#This Row],[№]],Поиск_расходки[Индекс13],0)),"")</f>
        <v>DES, Yukon Chrome PC</v>
      </c>
      <c r="AF49" s="4" t="s">
        <v>6</v>
      </c>
      <c r="AG49" s="4" t="s">
        <v>450</v>
      </c>
    </row>
    <row r="50" spans="1:33" x14ac:dyDescent="0.25">
      <c r="A50">
        <v>49</v>
      </c>
      <c r="B50" t="s">
        <v>6</v>
      </c>
      <c r="C50" s="165" t="s">
        <v>390</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учёта'!$B$15,Расходка[[#This Row],[Наименование расходного материала]])),MAX($G$1:G49)+1,0)</f>
        <v>0</v>
      </c>
      <c r="H50" s="117">
        <f>IF(ISNUMBER(SEARCH('Карта учёта'!$B$16,Расходка[[#This Row],[Наименование расходного материала]])),MAX($H$1:H49)+1,0)</f>
        <v>0</v>
      </c>
      <c r="I50" s="117">
        <f>IF(ISNUMBER(SEARCH('Карта учёта'!$B$17,Расходка[[#This Row],[Наименование расходного материала]])),MAX($I$1:I49)+1,0)</f>
        <v>0</v>
      </c>
      <c r="J50" s="117">
        <f>IF(ISNUMBER(SEARCH('Карта учёта'!$B$18,Расходка[[#This Row],[Наименование расходного материала]])),MAX($J$1:J49)+1,0)</f>
        <v>49</v>
      </c>
      <c r="K50" s="117">
        <f>IF(ISNUMBER(SEARCH('Карта учёта'!$B$19,Расходка[[#This Row],[Наименование расходного материала]])),MAX($K$1:K49)+1,0)</f>
        <v>49</v>
      </c>
      <c r="L50" s="117">
        <f>IF(ISNUMBER(SEARCH('Карта учёта'!$B$20,Расходка[[#This Row],[Наименование расходного материала]])),MAX($L$1:L49)+1,0)</f>
        <v>49</v>
      </c>
      <c r="M50" s="117">
        <f>IF(ISNUMBER(SEARCH('Карта учёта'!$B$21,Расходка[[#This Row],[Наименование расходного материала]])),MAX($M$1:M49)+1,0)</f>
        <v>49</v>
      </c>
      <c r="N50" s="117">
        <f>IF(ISNUMBER(SEARCH('Карта учёта'!$B$22,Расходка[[#This Row],[Наименование расходного материала]])),MAX($N$1:N49)+1,0)</f>
        <v>49</v>
      </c>
      <c r="O50" s="117">
        <f>IF(ISNUMBER(SEARCH('Карта учёта'!$B$23,Расходка[[#This Row],[Наименование расходного материала]])),MAX($O$1:O49)+1,0)</f>
        <v>49</v>
      </c>
      <c r="P50" s="117">
        <f>IF(ISNUMBER(SEARCH('Карта учёта'!$B$24,Расходка[[#This Row],[Наименование расходного материала]])),MAX($P$1:P49)+1,0)</f>
        <v>49</v>
      </c>
      <c r="Q50" s="117">
        <f>IF(ISNUMBER(SEARCH('Карта учёта'!$B$25,Расходка[[#This Row],[Наименование расходного материала]])),MAX($Q$1:Q49)+1,0)</f>
        <v>49</v>
      </c>
      <c r="R50" s="116" t="str">
        <f>IFERROR(INDEX(Расходка[Наименование расходного материала],MATCH(Расходка[[#This Row],[№]],Поиск_расходки[Индекс1],0)),"")</f>
        <v/>
      </c>
      <c r="S50" s="116" t="str">
        <f>IFERROR(INDEX(Расходка[Наименование расходного материала],MATCH(Расходка[[#This Row],[№]],Поиск_расходки[Индекс2],0)),"")</f>
        <v/>
      </c>
      <c r="T50" s="116" t="str">
        <f>IFERROR(INDEX(Расходка[Наименование расходного материала],MATCH(Расходка[[#This Row],[№]],Поиск_расходки[Индекс3],0)),"")</f>
        <v/>
      </c>
      <c r="U50" s="116" t="str">
        <f>IFERROR(INDEX(Расходка[Наименование расходного материала],MATCH(Расходка[[#This Row],[№]],Поиск_расходки[Индекс4],0)),"")</f>
        <v/>
      </c>
      <c r="V50" s="116" t="str">
        <f>IFERROR(INDEX(Расходка[Наименование расходного материала],MATCH(Расходка[[#This Row],[№]],Поиск_расходки[Индекс5],0)),"")</f>
        <v/>
      </c>
      <c r="W50" s="116" t="str">
        <f>IFERROR(INDEX(Расходка[Наименование расходного материала],MATCH(Расходка[[#This Row],[№]],Поиск_расходки[Индекс6],0)),"")</f>
        <v>DES, Firehawk</v>
      </c>
      <c r="X50" s="116" t="str">
        <f>IFERROR(INDEX(Расходка[Наименование расходного материала],MATCH(Расходка[[#This Row],[№]],Поиск_расходки[Индекс7],0)),"")</f>
        <v>DES, Firehawk</v>
      </c>
      <c r="Y50" s="116" t="str">
        <f>IFERROR(INDEX(Расходка[Наименование расходного материала],MATCH(Расходка[[#This Row],[№]],Поиск_расходки[Индекс8],0)),"")</f>
        <v>DES, Firehawk</v>
      </c>
      <c r="Z50" s="116" t="str">
        <f>IFERROR(INDEX(Расходка[Наименование расходного материала],MATCH(Расходка[[#This Row],[№]],Поиск_расходки[Индекс9],0)),"")</f>
        <v>DES, Firehawk</v>
      </c>
      <c r="AA50" s="116" t="str">
        <f>IFERROR(INDEX(Расходка[Наименование расходного материала],MATCH(Расходка[[#This Row],[№]],Поиск_расходки[Индекс10],0)),"")</f>
        <v>DES, Firehawk</v>
      </c>
      <c r="AB50" s="116" t="str">
        <f>IFERROR(INDEX(Расходка[Наименование расходного материала],MATCH(Расходка[[#This Row],[№]],Поиск_расходки[Индекс11],0)),"")</f>
        <v>DES, Firehawk</v>
      </c>
      <c r="AC50" s="116" t="str">
        <f>IFERROR(INDEX(Расходка[Наименование расходного материала],MATCH(Расходка[[#This Row],[№]],Поиск_расходки[Индекс12],0)),"")</f>
        <v>DES, Firehawk</v>
      </c>
      <c r="AD50" s="116" t="str">
        <f>IFERROR(INDEX(Расходка[Наименование расходного материала],MATCH(Расходка[[#This Row],[№]],Поиск_расходки[Индекс13],0)),"")</f>
        <v>DES, Firehawk</v>
      </c>
      <c r="AF50" s="4" t="s">
        <v>6</v>
      </c>
      <c r="AG50" s="4" t="s">
        <v>451</v>
      </c>
    </row>
    <row r="51" spans="1:33" x14ac:dyDescent="0.25">
      <c r="A51">
        <v>50</v>
      </c>
      <c r="B51" t="s">
        <v>6</v>
      </c>
      <c r="C51" t="s">
        <v>389</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учёта'!$B$15,Расходка[[#This Row],[Наименование расходного материала]])),MAX($G$1:G50)+1,0)</f>
        <v>0</v>
      </c>
      <c r="H51" s="117">
        <f>IF(ISNUMBER(SEARCH('Карта учёта'!$B$16,Расходка[[#This Row],[Наименование расходного материала]])),MAX($H$1:H50)+1,0)</f>
        <v>0</v>
      </c>
      <c r="I51" s="117">
        <f>IF(ISNUMBER(SEARCH('Карта учёта'!$B$17,Расходка[[#This Row],[Наименование расходного материала]])),MAX($I$1:I50)+1,0)</f>
        <v>0</v>
      </c>
      <c r="J51" s="117">
        <f>IF(ISNUMBER(SEARCH('Карта учёта'!$B$18,Расходка[[#This Row],[Наименование расходного материала]])),MAX($J$1:J50)+1,0)</f>
        <v>50</v>
      </c>
      <c r="K51" s="117">
        <f>IF(ISNUMBER(SEARCH('Карта учёта'!$B$19,Расходка[[#This Row],[Наименование расходного материала]])),MAX($K$1:K50)+1,0)</f>
        <v>50</v>
      </c>
      <c r="L51" s="117">
        <f>IF(ISNUMBER(SEARCH('Карта учёта'!$B$20,Расходка[[#This Row],[Наименование расходного материала]])),MAX($L$1:L50)+1,0)</f>
        <v>50</v>
      </c>
      <c r="M51" s="117">
        <f>IF(ISNUMBER(SEARCH('Карта учёта'!$B$21,Расходка[[#This Row],[Наименование расходного материала]])),MAX($M$1:M50)+1,0)</f>
        <v>50</v>
      </c>
      <c r="N51" s="117">
        <f>IF(ISNUMBER(SEARCH('Карта учёта'!$B$22,Расходка[[#This Row],[Наименование расходного материала]])),MAX($N$1:N50)+1,0)</f>
        <v>50</v>
      </c>
      <c r="O51" s="117">
        <f>IF(ISNUMBER(SEARCH('Карта учёта'!$B$23,Расходка[[#This Row],[Наименование расходного материала]])),MAX($O$1:O50)+1,0)</f>
        <v>50</v>
      </c>
      <c r="P51" s="117">
        <f>IF(ISNUMBER(SEARCH('Карта учёта'!$B$24,Расходка[[#This Row],[Наименование расходного материала]])),MAX($P$1:P50)+1,0)</f>
        <v>50</v>
      </c>
      <c r="Q51" s="117">
        <f>IF(ISNUMBER(SEARCH('Карта учёта'!$B$25,Расходка[[#This Row],[Наименование расходного материала]])),MAX($Q$1:Q50)+1,0)</f>
        <v>50</v>
      </c>
      <c r="R51" s="116" t="str">
        <f>IFERROR(INDEX(Расходка[Наименование расходного материала],MATCH(Расходка[[#This Row],[№]],Поиск_расходки[Индекс1],0)),"")</f>
        <v/>
      </c>
      <c r="S51" s="116" t="str">
        <f>IFERROR(INDEX(Расходка[Наименование расходного материала],MATCH(Расходка[[#This Row],[№]],Поиск_расходки[Индекс2],0)),"")</f>
        <v/>
      </c>
      <c r="T51" s="116" t="str">
        <f>IFERROR(INDEX(Расходка[Наименование расходного материала],MATCH(Расходка[[#This Row],[№]],Поиск_расходки[Индекс3],0)),"")</f>
        <v/>
      </c>
      <c r="U51" s="116" t="str">
        <f>IFERROR(INDEX(Расходка[Наименование расходного материала],MATCH(Расходка[[#This Row],[№]],Поиск_расходки[Индекс4],0)),"")</f>
        <v/>
      </c>
      <c r="V51" s="116" t="str">
        <f>IFERROR(INDEX(Расходка[Наименование расходного материала],MATCH(Расходка[[#This Row],[№]],Поиск_расходки[Индекс5],0)),"")</f>
        <v/>
      </c>
      <c r="W51" s="116" t="str">
        <f>IFERROR(INDEX(Расходка[Наименование расходного материала],MATCH(Расходка[[#This Row],[№]],Поиск_расходки[Индекс6],0)),"")</f>
        <v>DES, Resolute Onyx</v>
      </c>
      <c r="X51" s="116" t="str">
        <f>IFERROR(INDEX(Расходка[Наименование расходного материала],MATCH(Расходка[[#This Row],[№]],Поиск_расходки[Индекс7],0)),"")</f>
        <v>DES, Resolute Onyx</v>
      </c>
      <c r="Y51" s="116" t="str">
        <f>IFERROR(INDEX(Расходка[Наименование расходного материала],MATCH(Расходка[[#This Row],[№]],Поиск_расходки[Индекс8],0)),"")</f>
        <v>DES, Resolute Onyx</v>
      </c>
      <c r="Z51" s="116" t="str">
        <f>IFERROR(INDEX(Расходка[Наименование расходного материала],MATCH(Расходка[[#This Row],[№]],Поиск_расходки[Индекс9],0)),"")</f>
        <v>DES, Resolute Onyx</v>
      </c>
      <c r="AA51" s="116" t="str">
        <f>IFERROR(INDEX(Расходка[Наименование расходного материала],MATCH(Расходка[[#This Row],[№]],Поиск_расходки[Индекс10],0)),"")</f>
        <v>DES, Resolute Onyx</v>
      </c>
      <c r="AB51" s="116" t="str">
        <f>IFERROR(INDEX(Расходка[Наименование расходного материала],MATCH(Расходка[[#This Row],[№]],Поиск_расходки[Индекс11],0)),"")</f>
        <v>DES, Resolute Onyx</v>
      </c>
      <c r="AC51" s="116" t="str">
        <f>IFERROR(INDEX(Расходка[Наименование расходного материала],MATCH(Расходка[[#This Row],[№]],Поиск_расходки[Индекс12],0)),"")</f>
        <v>DES, Resolute Onyx</v>
      </c>
      <c r="AD51" s="116" t="str">
        <f>IFERROR(INDEX(Расходка[Наименование расходного материала],MATCH(Расходка[[#This Row],[№]],Поиск_расходки[Индекс13],0)),"")</f>
        <v>DES, Resolute Onyx</v>
      </c>
      <c r="AF51" s="4" t="s">
        <v>6</v>
      </c>
      <c r="AG51" s="4" t="s">
        <v>452</v>
      </c>
    </row>
    <row r="52" spans="1:33" x14ac:dyDescent="0.25">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учёта'!$B$15,Расходка[[#This Row],[Наименование расходного материала]])),MAX($G$1:G51)+1,0)</f>
        <v>0</v>
      </c>
      <c r="H52" s="117">
        <f>IF(ISNUMBER(SEARCH('Карта учёта'!$B$16,Расходка[[#This Row],[Наименование расходного материала]])),MAX($H$1:H51)+1,0)</f>
        <v>0</v>
      </c>
      <c r="I52" s="117">
        <f>IF(ISNUMBER(SEARCH('Карта учёта'!$B$17,Расходка[[#This Row],[Наименование расходного материала]])),MAX($I$1:I51)+1,0)</f>
        <v>0</v>
      </c>
      <c r="J52" s="117">
        <f>IF(ISNUMBER(SEARCH('Карта учёта'!$B$18,Расходка[[#This Row],[Наименование расходного материала]])),MAX($J$1:J51)+1,0)</f>
        <v>51</v>
      </c>
      <c r="K52" s="117">
        <f>IF(ISNUMBER(SEARCH('Карта учёта'!$B$19,Расходка[[#This Row],[Наименование расходного материала]])),MAX($K$1:K51)+1,0)</f>
        <v>51</v>
      </c>
      <c r="L52" s="117">
        <f>IF(ISNUMBER(SEARCH('Карта учёта'!$B$20,Расходка[[#This Row],[Наименование расходного материала]])),MAX($L$1:L51)+1,0)</f>
        <v>51</v>
      </c>
      <c r="M52" s="117">
        <f>IF(ISNUMBER(SEARCH('Карта учёта'!$B$21,Расходка[[#This Row],[Наименование расходного материала]])),MAX($M$1:M51)+1,0)</f>
        <v>51</v>
      </c>
      <c r="N52" s="117">
        <f>IF(ISNUMBER(SEARCH('Карта учёта'!$B$22,Расходка[[#This Row],[Наименование расходного материала]])),MAX($N$1:N51)+1,0)</f>
        <v>51</v>
      </c>
      <c r="O52" s="117">
        <f>IF(ISNUMBER(SEARCH('Карта учёта'!$B$23,Расходка[[#This Row],[Наименование расходного материала]])),MAX($O$1:O51)+1,0)</f>
        <v>51</v>
      </c>
      <c r="P52" s="117">
        <f>IF(ISNUMBER(SEARCH('Карта учёта'!$B$24,Расходка[[#This Row],[Наименование расходного материала]])),MAX($P$1:P51)+1,0)</f>
        <v>51</v>
      </c>
      <c r="Q52" s="117">
        <f>IF(ISNUMBER(SEARCH('Карта учёта'!$B$25,Расходка[[#This Row],[Наименование расходного материала]])),MAX($Q$1:Q51)+1,0)</f>
        <v>51</v>
      </c>
      <c r="R52" s="116" t="str">
        <f>IFERROR(INDEX(Расходка[Наименование расходного материала],MATCH(Расходка[[#This Row],[№]],Поиск_расходки[Индекс1],0)),"")</f>
        <v/>
      </c>
      <c r="S52" s="116" t="str">
        <f>IFERROR(INDEX(Расходка[Наименование расходного материала],MATCH(Расходка[[#This Row],[№]],Поиск_расходки[Индекс2],0)),"")</f>
        <v/>
      </c>
      <c r="T52" s="116" t="str">
        <f>IFERROR(INDEX(Расходка[Наименование расходного материала],MATCH(Расходка[[#This Row],[№]],Поиск_расходки[Индекс3],0)),"")</f>
        <v/>
      </c>
      <c r="U52" s="116" t="str">
        <f>IFERROR(INDEX(Расходка[Наименование расходного материала],MATCH(Расходка[[#This Row],[№]],Поиск_расходки[Индекс4],0)),"")</f>
        <v/>
      </c>
      <c r="V52" s="116" t="str">
        <f>IFERROR(INDEX(Расходка[Наименование расходного материала],MATCH(Расходка[[#This Row],[№]],Поиск_расходки[Индекс5],0)),"")</f>
        <v/>
      </c>
      <c r="W52" s="116" t="str">
        <f>IFERROR(INDEX(Расходка[Наименование расходного материала],MATCH(Расходка[[#This Row],[№]],Поиск_расходки[Индекс6],0)),"")</f>
        <v>Guidezilla™ II 6F</v>
      </c>
      <c r="X52" s="116" t="str">
        <f>IFERROR(INDEX(Расходка[Наименование расходного материала],MATCH(Расходка[[#This Row],[№]],Поиск_расходки[Индекс7],0)),"")</f>
        <v>Guidezilla™ II 6F</v>
      </c>
      <c r="Y52" s="116" t="str">
        <f>IFERROR(INDEX(Расходка[Наименование расходного материала],MATCH(Расходка[[#This Row],[№]],Поиск_расходки[Индекс8],0)),"")</f>
        <v>Guidezilla™ II 6F</v>
      </c>
      <c r="Z52" s="116" t="str">
        <f>IFERROR(INDEX(Расходка[Наименование расходного материала],MATCH(Расходка[[#This Row],[№]],Поиск_расходки[Индекс9],0)),"")</f>
        <v>Guidezilla™ II 6F</v>
      </c>
      <c r="AA52" s="116" t="str">
        <f>IFERROR(INDEX(Расходка[Наименование расходного материала],MATCH(Расходка[[#This Row],[№]],Поиск_расходки[Индекс10],0)),"")</f>
        <v>Guidezilla™ II 6F</v>
      </c>
      <c r="AB52" s="116" t="str">
        <f>IFERROR(INDEX(Расходка[Наименование расходного материала],MATCH(Расходка[[#This Row],[№]],Поиск_расходки[Индекс11],0)),"")</f>
        <v>Guidezilla™ II 6F</v>
      </c>
      <c r="AC52" s="116" t="str">
        <f>IFERROR(INDEX(Расходка[Наименование расходного материала],MATCH(Расходка[[#This Row],[№]],Поиск_расходки[Индекс12],0)),"")</f>
        <v>Guidezilla™ II 6F</v>
      </c>
      <c r="AD52" s="116" t="str">
        <f>IFERROR(INDEX(Расходка[Наименование расходного материала],MATCH(Расходка[[#This Row],[№]],Поиск_расходки[Индекс13],0)),"")</f>
        <v>Guidezilla™ II 6F</v>
      </c>
      <c r="AF52" s="4" t="s">
        <v>6</v>
      </c>
      <c r="AG52" s="4" t="s">
        <v>453</v>
      </c>
    </row>
    <row r="53" spans="1:33" x14ac:dyDescent="0.25">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учёта'!$B$15,Расходка[[#This Row],[Наименование расходного материала]])),MAX($G$1:G52)+1,0)</f>
        <v>0</v>
      </c>
      <c r="H53" s="117">
        <f>IF(ISNUMBER(SEARCH('Карта учёта'!$B$16,Расходка[[#This Row],[Наименование расходного материала]])),MAX($H$1:H52)+1,0)</f>
        <v>0</v>
      </c>
      <c r="I53" s="117">
        <f>IF(ISNUMBER(SEARCH('Карта учёта'!$B$17,Расходка[[#This Row],[Наименование расходного материала]])),MAX($I$1:I52)+1,0)</f>
        <v>0</v>
      </c>
      <c r="J53" s="117">
        <f>IF(ISNUMBER(SEARCH('Карта учёта'!$B$18,Расходка[[#This Row],[Наименование расходного материала]])),MAX($J$1:J52)+1,0)</f>
        <v>52</v>
      </c>
      <c r="K53" s="117">
        <f>IF(ISNUMBER(SEARCH('Карта учёта'!$B$19,Расходка[[#This Row],[Наименование расходного материала]])),MAX($K$1:K52)+1,0)</f>
        <v>52</v>
      </c>
      <c r="L53" s="117">
        <f>IF(ISNUMBER(SEARCH('Карта учёта'!$B$20,Расходка[[#This Row],[Наименование расходного материала]])),MAX($L$1:L52)+1,0)</f>
        <v>52</v>
      </c>
      <c r="M53" s="117">
        <f>IF(ISNUMBER(SEARCH('Карта учёта'!$B$21,Расходка[[#This Row],[Наименование расходного материала]])),MAX($M$1:M52)+1,0)</f>
        <v>52</v>
      </c>
      <c r="N53" s="117">
        <f>IF(ISNUMBER(SEARCH('Карта учёта'!$B$22,Расходка[[#This Row],[Наименование расходного материала]])),MAX($N$1:N52)+1,0)</f>
        <v>52</v>
      </c>
      <c r="O53" s="117">
        <f>IF(ISNUMBER(SEARCH('Карта учёта'!$B$23,Расходка[[#This Row],[Наименование расходного материала]])),MAX($O$1:O52)+1,0)</f>
        <v>52</v>
      </c>
      <c r="P53" s="117">
        <f>IF(ISNUMBER(SEARCH('Карта учёта'!$B$24,Расходка[[#This Row],[Наименование расходного материала]])),MAX($P$1:P52)+1,0)</f>
        <v>52</v>
      </c>
      <c r="Q53" s="117">
        <f>IF(ISNUMBER(SEARCH('Карта учёта'!$B$25,Расходка[[#This Row],[Наименование расходного материала]])),MAX($Q$1:Q52)+1,0)</f>
        <v>52</v>
      </c>
      <c r="R53" s="116" t="str">
        <f>IFERROR(INDEX(Расходка[Наименование расходного материала],MATCH(Расходка[[#This Row],[№]],Поиск_расходки[Индекс1],0)),"")</f>
        <v/>
      </c>
      <c r="S53" s="116" t="str">
        <f>IFERROR(INDEX(Расходка[Наименование расходного материала],MATCH(Расходка[[#This Row],[№]],Поиск_расходки[Индекс2],0)),"")</f>
        <v/>
      </c>
      <c r="T53" s="116" t="str">
        <f>IFERROR(INDEX(Расходка[Наименование расходного материала],MATCH(Расходка[[#This Row],[№]],Поиск_расходки[Индекс3],0)),"")</f>
        <v/>
      </c>
      <c r="U53" s="116" t="str">
        <f>IFERROR(INDEX(Расходка[Наименование расходного материала],MATCH(Расходка[[#This Row],[№]],Поиск_расходки[Индекс4],0)),"")</f>
        <v/>
      </c>
      <c r="V53" s="116" t="str">
        <f>IFERROR(INDEX(Расходка[Наименование расходного материала],MATCH(Расходка[[#This Row],[№]],Поиск_расходки[Индекс5],0)),"")</f>
        <v/>
      </c>
      <c r="W53" s="116" t="str">
        <f>IFERROR(INDEX(Расходка[Наименование расходного материала],MATCH(Расходка[[#This Row],[№]],Поиск_расходки[Индекс6],0)),"")</f>
        <v>Telescope ™ II 6F</v>
      </c>
      <c r="X53" s="116" t="str">
        <f>IFERROR(INDEX(Расходка[Наименование расходного материала],MATCH(Расходка[[#This Row],[№]],Поиск_расходки[Индекс7],0)),"")</f>
        <v>Telescope ™ II 6F</v>
      </c>
      <c r="Y53" s="116" t="str">
        <f>IFERROR(INDEX(Расходка[Наименование расходного материала],MATCH(Расходка[[#This Row],[№]],Поиск_расходки[Индекс8],0)),"")</f>
        <v>Telescope ™ II 6F</v>
      </c>
      <c r="Z53" s="116" t="str">
        <f>IFERROR(INDEX(Расходка[Наименование расходного материала],MATCH(Расходка[[#This Row],[№]],Поиск_расходки[Индекс9],0)),"")</f>
        <v>Telescope ™ II 6F</v>
      </c>
      <c r="AA53" s="116" t="str">
        <f>IFERROR(INDEX(Расходка[Наименование расходного материала],MATCH(Расходка[[#This Row],[№]],Поиск_расходки[Индекс10],0)),"")</f>
        <v>Telescope ™ II 6F</v>
      </c>
      <c r="AB53" s="116" t="str">
        <f>IFERROR(INDEX(Расходка[Наименование расходного материала],MATCH(Расходка[[#This Row],[№]],Поиск_расходки[Индекс11],0)),"")</f>
        <v>Telescope ™ II 6F</v>
      </c>
      <c r="AC53" s="116" t="str">
        <f>IFERROR(INDEX(Расходка[Наименование расходного материала],MATCH(Расходка[[#This Row],[№]],Поиск_расходки[Индекс12],0)),"")</f>
        <v>Telescope ™ II 6F</v>
      </c>
      <c r="AD53" s="116" t="str">
        <f>IFERROR(INDEX(Расходка[Наименование расходного материала],MATCH(Расходка[[#This Row],[№]],Поиск_расходки[Индекс13],0)),"")</f>
        <v>Telescope ™ II 6F</v>
      </c>
      <c r="AF53" s="4" t="s">
        <v>6</v>
      </c>
      <c r="AG53" s="4" t="s">
        <v>454</v>
      </c>
    </row>
    <row r="54" spans="1:33" x14ac:dyDescent="0.25">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учёта'!$B$15,Расходка[[#This Row],[Наименование расходного материала]])),MAX($G$1:G53)+1,0)</f>
        <v>0</v>
      </c>
      <c r="H54" s="117">
        <f>IF(ISNUMBER(SEARCH('Карта учёта'!$B$16,Расходка[[#This Row],[Наименование расходного материала]])),MAX($H$1:H53)+1,0)</f>
        <v>0</v>
      </c>
      <c r="I54" s="117">
        <f>IF(ISNUMBER(SEARCH('Карта учёта'!$B$17,Расходка[[#This Row],[Наименование расходного материала]])),MAX($I$1:I53)+1,0)</f>
        <v>0</v>
      </c>
      <c r="J54" s="117">
        <f>IF(ISNUMBER(SEARCH('Карта учёта'!$B$18,Расходка[[#This Row],[Наименование расходного материала]])),MAX($J$1:J53)+1,0)</f>
        <v>53</v>
      </c>
      <c r="K54" s="117">
        <f>IF(ISNUMBER(SEARCH('Карта учёта'!$B$19,Расходка[[#This Row],[Наименование расходного материала]])),MAX($K$1:K53)+1,0)</f>
        <v>53</v>
      </c>
      <c r="L54" s="117">
        <f>IF(ISNUMBER(SEARCH('Карта учёта'!$B$20,Расходка[[#This Row],[Наименование расходного материала]])),MAX($L$1:L53)+1,0)</f>
        <v>53</v>
      </c>
      <c r="M54" s="117">
        <f>IF(ISNUMBER(SEARCH('Карта учёта'!$B$21,Расходка[[#This Row],[Наименование расходного материала]])),MAX($M$1:M53)+1,0)</f>
        <v>53</v>
      </c>
      <c r="N54" s="117">
        <f>IF(ISNUMBER(SEARCH('Карта учёта'!$B$22,Расходка[[#This Row],[Наименование расходного материала]])),MAX($N$1:N53)+1,0)</f>
        <v>53</v>
      </c>
      <c r="O54" s="117">
        <f>IF(ISNUMBER(SEARCH('Карта учёта'!$B$23,Расходка[[#This Row],[Наименование расходного материала]])),MAX($O$1:O53)+1,0)</f>
        <v>53</v>
      </c>
      <c r="P54" s="117">
        <f>IF(ISNUMBER(SEARCH('Карта учёта'!$B$24,Расходка[[#This Row],[Наименование расходного материала]])),MAX($P$1:P53)+1,0)</f>
        <v>53</v>
      </c>
      <c r="Q54" s="117">
        <f>IF(ISNUMBER(SEARCH('Карта учёта'!$B$25,Расходка[[#This Row],[Наименование расходного материала]])),MAX($Q$1:Q53)+1,0)</f>
        <v>53</v>
      </c>
      <c r="R54" s="116" t="str">
        <f>IFERROR(INDEX(Расходка[Наименование расходного материала],MATCH(Расходка[[#This Row],[№]],Поиск_расходки[Индекс1],0)),"")</f>
        <v/>
      </c>
      <c r="S54" s="116" t="str">
        <f>IFERROR(INDEX(Расходка[Наименование расходного материала],MATCH(Расходка[[#This Row],[№]],Поиск_расходки[Индекс2],0)),"")</f>
        <v/>
      </c>
      <c r="T54" s="116" t="str">
        <f>IFERROR(INDEX(Расходка[Наименование расходного материала],MATCH(Расходка[[#This Row],[№]],Поиск_расходки[Индекс3],0)),"")</f>
        <v/>
      </c>
      <c r="U54" s="116" t="str">
        <f>IFERROR(INDEX(Расходка[Наименование расходного материала],MATCH(Расходка[[#This Row],[№]],Поиск_расходки[Индекс4],0)),"")</f>
        <v/>
      </c>
      <c r="V54" s="116" t="str">
        <f>IFERROR(INDEX(Расходка[Наименование расходного материала],MATCH(Расходка[[#This Row],[№]],Поиск_расходки[Индекс5],0)),"")</f>
        <v/>
      </c>
      <c r="W54" s="116" t="str">
        <f>IFERROR(INDEX(Расходка[Наименование расходного материала],MATCH(Расходка[[#This Row],[№]],Поиск_расходки[Индекс6],0)),"")</f>
        <v>Launcher 6F AL 1</v>
      </c>
      <c r="X54" s="116" t="str">
        <f>IFERROR(INDEX(Расходка[Наименование расходного материала],MATCH(Расходка[[#This Row],[№]],Поиск_расходки[Индекс7],0)),"")</f>
        <v>Launcher 6F AL 1</v>
      </c>
      <c r="Y54" s="116" t="str">
        <f>IFERROR(INDEX(Расходка[Наименование расходного материала],MATCH(Расходка[[#This Row],[№]],Поиск_расходки[Индекс8],0)),"")</f>
        <v>Launcher 6F AL 1</v>
      </c>
      <c r="Z54" s="116" t="str">
        <f>IFERROR(INDEX(Расходка[Наименование расходного материала],MATCH(Расходка[[#This Row],[№]],Поиск_расходки[Индекс9],0)),"")</f>
        <v>Launcher 6F AL 1</v>
      </c>
      <c r="AA54" s="116" t="str">
        <f>IFERROR(INDEX(Расходка[Наименование расходного материала],MATCH(Расходка[[#This Row],[№]],Поиск_расходки[Индекс10],0)),"")</f>
        <v>Launcher 6F AL 1</v>
      </c>
      <c r="AB54" s="116" t="str">
        <f>IFERROR(INDEX(Расходка[Наименование расходного материала],MATCH(Расходка[[#This Row],[№]],Поиск_расходки[Индекс11],0)),"")</f>
        <v>Launcher 6F AL 1</v>
      </c>
      <c r="AC54" s="116" t="str">
        <f>IFERROR(INDEX(Расходка[Наименование расходного материала],MATCH(Расходка[[#This Row],[№]],Поиск_расходки[Индекс12],0)),"")</f>
        <v>Launcher 6F AL 1</v>
      </c>
      <c r="AD54" s="116" t="str">
        <f>IFERROR(INDEX(Расходка[Наименование расходного материала],MATCH(Расходка[[#This Row],[№]],Поиск_расходки[Индекс13],0)),"")</f>
        <v>Launcher 6F AL 1</v>
      </c>
      <c r="AF54" s="4" t="s">
        <v>6</v>
      </c>
      <c r="AG54" s="4" t="s">
        <v>455</v>
      </c>
    </row>
    <row r="55" spans="1:33" x14ac:dyDescent="0.25">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учёта'!$B$15,Расходка[[#This Row],[Наименование расходного материала]])),MAX($G$1:G54)+1,0)</f>
        <v>0</v>
      </c>
      <c r="H55" s="117">
        <f>IF(ISNUMBER(SEARCH('Карта учёта'!$B$16,Расходка[[#This Row],[Наименование расходного материала]])),MAX($H$1:H54)+1,0)</f>
        <v>0</v>
      </c>
      <c r="I55" s="117">
        <f>IF(ISNUMBER(SEARCH('Карта учёта'!$B$17,Расходка[[#This Row],[Наименование расходного материала]])),MAX($I$1:I54)+1,0)</f>
        <v>0</v>
      </c>
      <c r="J55" s="117">
        <f>IF(ISNUMBER(SEARCH('Карта учёта'!$B$18,Расходка[[#This Row],[Наименование расходного материала]])),MAX($J$1:J54)+1,0)</f>
        <v>54</v>
      </c>
      <c r="K55" s="117">
        <f>IF(ISNUMBER(SEARCH('Карта учёта'!$B$19,Расходка[[#This Row],[Наименование расходного материала]])),MAX($K$1:K54)+1,0)</f>
        <v>54</v>
      </c>
      <c r="L55" s="117">
        <f>IF(ISNUMBER(SEARCH('Карта учёта'!$B$20,Расходка[[#This Row],[Наименование расходного материала]])),MAX($L$1:L54)+1,0)</f>
        <v>54</v>
      </c>
      <c r="M55" s="117">
        <f>IF(ISNUMBER(SEARCH('Карта учёта'!$B$21,Расходка[[#This Row],[Наименование расходного материала]])),MAX($M$1:M54)+1,0)</f>
        <v>54</v>
      </c>
      <c r="N55" s="117">
        <f>IF(ISNUMBER(SEARCH('Карта учёта'!$B$22,Расходка[[#This Row],[Наименование расходного материала]])),MAX($N$1:N54)+1,0)</f>
        <v>54</v>
      </c>
      <c r="O55" s="117">
        <f>IF(ISNUMBER(SEARCH('Карта учёта'!$B$23,Расходка[[#This Row],[Наименование расходного материала]])),MAX($O$1:O54)+1,0)</f>
        <v>54</v>
      </c>
      <c r="P55" s="117">
        <f>IF(ISNUMBER(SEARCH('Карта учёта'!$B$24,Расходка[[#This Row],[Наименование расходного материала]])),MAX($P$1:P54)+1,0)</f>
        <v>54</v>
      </c>
      <c r="Q55" s="117">
        <f>IF(ISNUMBER(SEARCH('Карта учёта'!$B$25,Расходка[[#This Row],[Наименование расходного материала]])),MAX($Q$1:Q54)+1,0)</f>
        <v>54</v>
      </c>
      <c r="R55" s="116" t="str">
        <f>IFERROR(INDEX(Расходка[Наименование расходного материала],MATCH(Расходка[[#This Row],[№]],Поиск_расходки[Индекс1],0)),"")</f>
        <v/>
      </c>
      <c r="S55" s="116" t="str">
        <f>IFERROR(INDEX(Расходка[Наименование расходного материала],MATCH(Расходка[[#This Row],[№]],Поиск_расходки[Индекс2],0)),"")</f>
        <v/>
      </c>
      <c r="T55" s="116" t="str">
        <f>IFERROR(INDEX(Расходка[Наименование расходного материала],MATCH(Расходка[[#This Row],[№]],Поиск_расходки[Индекс3],0)),"")</f>
        <v/>
      </c>
      <c r="U55" s="116" t="str">
        <f>IFERROR(INDEX(Расходка[Наименование расходного материала],MATCH(Расходка[[#This Row],[№]],Поиск_расходки[Индекс4],0)),"")</f>
        <v/>
      </c>
      <c r="V55" s="116" t="str">
        <f>IFERROR(INDEX(Расходка[Наименование расходного материала],MATCH(Расходка[[#This Row],[№]],Поиск_расходки[Индекс5],0)),"")</f>
        <v/>
      </c>
      <c r="W55" s="116" t="str">
        <f>IFERROR(INDEX(Расходка[Наименование расходного материала],MATCH(Расходка[[#This Row],[№]],Поиск_расходки[Индекс6],0)),"")</f>
        <v>Launcher 6F AL 2</v>
      </c>
      <c r="X55" s="116" t="str">
        <f>IFERROR(INDEX(Расходка[Наименование расходного материала],MATCH(Расходка[[#This Row],[№]],Поиск_расходки[Индекс7],0)),"")</f>
        <v>Launcher 6F AL 2</v>
      </c>
      <c r="Y55" s="116" t="str">
        <f>IFERROR(INDEX(Расходка[Наименование расходного материала],MATCH(Расходка[[#This Row],[№]],Поиск_расходки[Индекс8],0)),"")</f>
        <v>Launcher 6F AL 2</v>
      </c>
      <c r="Z55" s="116" t="str">
        <f>IFERROR(INDEX(Расходка[Наименование расходного материала],MATCH(Расходка[[#This Row],[№]],Поиск_расходки[Индекс9],0)),"")</f>
        <v>Launcher 6F AL 2</v>
      </c>
      <c r="AA55" s="116" t="str">
        <f>IFERROR(INDEX(Расходка[Наименование расходного материала],MATCH(Расходка[[#This Row],[№]],Поиск_расходки[Индекс10],0)),"")</f>
        <v>Launcher 6F AL 2</v>
      </c>
      <c r="AB55" s="116" t="str">
        <f>IFERROR(INDEX(Расходка[Наименование расходного материала],MATCH(Расходка[[#This Row],[№]],Поиск_расходки[Индекс11],0)),"")</f>
        <v>Launcher 6F AL 2</v>
      </c>
      <c r="AC55" s="116" t="str">
        <f>IFERROR(INDEX(Расходка[Наименование расходного материала],MATCH(Расходка[[#This Row],[№]],Поиск_расходки[Индекс12],0)),"")</f>
        <v>Launcher 6F AL 2</v>
      </c>
      <c r="AD55" s="116" t="str">
        <f>IFERROR(INDEX(Расходка[Наименование расходного материала],MATCH(Расходка[[#This Row],[№]],Поиск_расходки[Индекс13],0)),"")</f>
        <v>Launcher 6F AL 2</v>
      </c>
      <c r="AF55" s="4" t="s">
        <v>6</v>
      </c>
      <c r="AG55" s="4" t="s">
        <v>456</v>
      </c>
    </row>
    <row r="56" spans="1:33" x14ac:dyDescent="0.25">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0</v>
      </c>
      <c r="G56" s="117">
        <f>IF(ISNUMBER(SEARCH('Карта учёта'!$B$15,Расходка[[#This Row],[Наименование расходного материала]])),MAX($G$1:G55)+1,0)</f>
        <v>0</v>
      </c>
      <c r="H56" s="117">
        <f>IF(ISNUMBER(SEARCH('Карта учёта'!$B$16,Расходка[[#This Row],[Наименование расходного материала]])),MAX($H$1:H55)+1,0)</f>
        <v>0</v>
      </c>
      <c r="I56" s="117">
        <f>IF(ISNUMBER(SEARCH('Карта учёта'!$B$17,Расходка[[#This Row],[Наименование расходного материала]])),MAX($I$1:I55)+1,0)</f>
        <v>0</v>
      </c>
      <c r="J56" s="117">
        <f>IF(ISNUMBER(SEARCH('Карта учёта'!$B$18,Расходка[[#This Row],[Наименование расходного материала]])),MAX($J$1:J55)+1,0)</f>
        <v>55</v>
      </c>
      <c r="K56" s="117">
        <f>IF(ISNUMBER(SEARCH('Карта учёта'!$B$19,Расходка[[#This Row],[Наименование расходного материала]])),MAX($K$1:K55)+1,0)</f>
        <v>55</v>
      </c>
      <c r="L56" s="117">
        <f>IF(ISNUMBER(SEARCH('Карта учёта'!$B$20,Расходка[[#This Row],[Наименование расходного материала]])),MAX($L$1:L55)+1,0)</f>
        <v>55</v>
      </c>
      <c r="M56" s="117">
        <f>IF(ISNUMBER(SEARCH('Карта учёта'!$B$21,Расходка[[#This Row],[Наименование расходного материала]])),MAX($M$1:M55)+1,0)</f>
        <v>55</v>
      </c>
      <c r="N56" s="117">
        <f>IF(ISNUMBER(SEARCH('Карта учёта'!$B$22,Расходка[[#This Row],[Наименование расходного материала]])),MAX($N$1:N55)+1,0)</f>
        <v>55</v>
      </c>
      <c r="O56" s="117">
        <f>IF(ISNUMBER(SEARCH('Карта учёта'!$B$23,Расходка[[#This Row],[Наименование расходного материала]])),MAX($O$1:O55)+1,0)</f>
        <v>55</v>
      </c>
      <c r="P56" s="117">
        <f>IF(ISNUMBER(SEARCH('Карта учёта'!$B$24,Расходка[[#This Row],[Наименование расходного материала]])),MAX($P$1:P55)+1,0)</f>
        <v>55</v>
      </c>
      <c r="Q56" s="117">
        <f>IF(ISNUMBER(SEARCH('Карта учёта'!$B$25,Расходка[[#This Row],[Наименование расходного материала]])),MAX($Q$1:Q55)+1,0)</f>
        <v>55</v>
      </c>
      <c r="R56" s="116" t="str">
        <f>IFERROR(INDEX(Расходка[Наименование расходного материала],MATCH(Расходка[[#This Row],[№]],Поиск_расходки[Индекс1],0)),"")</f>
        <v/>
      </c>
      <c r="S56" s="116" t="str">
        <f>IFERROR(INDEX(Расходка[Наименование расходного материала],MATCH(Расходка[[#This Row],[№]],Поиск_расходки[Индекс2],0)),"")</f>
        <v/>
      </c>
      <c r="T56" s="116" t="str">
        <f>IFERROR(INDEX(Расходка[Наименование расходного материала],MATCH(Расходка[[#This Row],[№]],Поиск_расходки[Индекс3],0)),"")</f>
        <v/>
      </c>
      <c r="U56" s="116" t="str">
        <f>IFERROR(INDEX(Расходка[Наименование расходного материала],MATCH(Расходка[[#This Row],[№]],Поиск_расходки[Индекс4],0)),"")</f>
        <v/>
      </c>
      <c r="V56" s="116" t="str">
        <f>IFERROR(INDEX(Расходка[Наименование расходного материала],MATCH(Расходка[[#This Row],[№]],Поиск_расходки[Индекс5],0)),"")</f>
        <v/>
      </c>
      <c r="W56" s="116" t="str">
        <f>IFERROR(INDEX(Расходка[Наименование расходного материала],MATCH(Расходка[[#This Row],[№]],Поиск_расходки[Индекс6],0)),"")</f>
        <v>Launcher 6F EBU 3.5</v>
      </c>
      <c r="X56" s="116" t="str">
        <f>IFERROR(INDEX(Расходка[Наименование расходного материала],MATCH(Расходка[[#This Row],[№]],Поиск_расходки[Индекс7],0)),"")</f>
        <v>Launcher 6F EBU 3.5</v>
      </c>
      <c r="Y56" s="116" t="str">
        <f>IFERROR(INDEX(Расходка[Наименование расходного материала],MATCH(Расходка[[#This Row],[№]],Поиск_расходки[Индекс8],0)),"")</f>
        <v>Launcher 6F EBU 3.5</v>
      </c>
      <c r="Z56" s="116" t="str">
        <f>IFERROR(INDEX(Расходка[Наименование расходного материала],MATCH(Расходка[[#This Row],[№]],Поиск_расходки[Индекс9],0)),"")</f>
        <v>Launcher 6F EBU 3.5</v>
      </c>
      <c r="AA56" s="116" t="str">
        <f>IFERROR(INDEX(Расходка[Наименование расходного материала],MATCH(Расходка[[#This Row],[№]],Поиск_расходки[Индекс10],0)),"")</f>
        <v>Launcher 6F EBU 3.5</v>
      </c>
      <c r="AB56" s="116" t="str">
        <f>IFERROR(INDEX(Расходка[Наименование расходного материала],MATCH(Расходка[[#This Row],[№]],Поиск_расходки[Индекс11],0)),"")</f>
        <v>Launcher 6F EBU 3.5</v>
      </c>
      <c r="AC56" s="116" t="str">
        <f>IFERROR(INDEX(Расходка[Наименование расходного материала],MATCH(Расходка[[#This Row],[№]],Поиск_расходки[Индекс12],0)),"")</f>
        <v>Launcher 6F EBU 3.5</v>
      </c>
      <c r="AD56" s="116" t="str">
        <f>IFERROR(INDEX(Расходка[Наименование расходного материала],MATCH(Расходка[[#This Row],[№]],Поиск_расходки[Индекс13],0)),"")</f>
        <v>Launcher 6F EBU 3.5</v>
      </c>
      <c r="AF56" s="4" t="s">
        <v>6</v>
      </c>
      <c r="AG56" s="4" t="s">
        <v>457</v>
      </c>
    </row>
    <row r="57" spans="1:33" x14ac:dyDescent="0.25">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1</v>
      </c>
      <c r="G57" s="117">
        <f>IF(ISNUMBER(SEARCH('Карта учёта'!$B$15,Расходка[[#This Row],[Наименование расходного материала]])),MAX($G$1:G56)+1,0)</f>
        <v>0</v>
      </c>
      <c r="H57" s="117">
        <f>IF(ISNUMBER(SEARCH('Карта учёта'!$B$16,Расходка[[#This Row],[Наименование расходного материала]])),MAX($H$1:H56)+1,0)</f>
        <v>0</v>
      </c>
      <c r="I57" s="117">
        <f>IF(ISNUMBER(SEARCH('Карта учёта'!$B$17,Расходка[[#This Row],[Наименование расходного материала]])),MAX($I$1:I56)+1,0)</f>
        <v>0</v>
      </c>
      <c r="J57" s="117">
        <f>IF(ISNUMBER(SEARCH('Карта учёта'!$B$18,Расходка[[#This Row],[Наименование расходного материала]])),MAX($J$1:J56)+1,0)</f>
        <v>56</v>
      </c>
      <c r="K57" s="117">
        <f>IF(ISNUMBER(SEARCH('Карта учёта'!$B$19,Расходка[[#This Row],[Наименование расходного материала]])),MAX($K$1:K56)+1,0)</f>
        <v>56</v>
      </c>
      <c r="L57" s="117">
        <f>IF(ISNUMBER(SEARCH('Карта учёта'!$B$20,Расходка[[#This Row],[Наименование расходного материала]])),MAX($L$1:L56)+1,0)</f>
        <v>56</v>
      </c>
      <c r="M57" s="117">
        <f>IF(ISNUMBER(SEARCH('Карта учёта'!$B$21,Расходка[[#This Row],[Наименование расходного материала]])),MAX($M$1:M56)+1,0)</f>
        <v>56</v>
      </c>
      <c r="N57" s="117">
        <f>IF(ISNUMBER(SEARCH('Карта учёта'!$B$22,Расходка[[#This Row],[Наименование расходного материала]])),MAX($N$1:N56)+1,0)</f>
        <v>56</v>
      </c>
      <c r="O57" s="117">
        <f>IF(ISNUMBER(SEARCH('Карта учёта'!$B$23,Расходка[[#This Row],[Наименование расходного материала]])),MAX($O$1:O56)+1,0)</f>
        <v>56</v>
      </c>
      <c r="P57" s="117">
        <f>IF(ISNUMBER(SEARCH('Карта учёта'!$B$24,Расходка[[#This Row],[Наименование расходного материала]])),MAX($P$1:P56)+1,0)</f>
        <v>56</v>
      </c>
      <c r="Q57" s="117">
        <f>IF(ISNUMBER(SEARCH('Карта учёта'!$B$25,Расходка[[#This Row],[Наименование расходного материала]])),MAX($Q$1:Q56)+1,0)</f>
        <v>56</v>
      </c>
      <c r="R57" s="116" t="str">
        <f>IFERROR(INDEX(Расходка[Наименование расходного материала],MATCH(Расходка[[#This Row],[№]],Поиск_расходки[Индекс1],0)),"")</f>
        <v/>
      </c>
      <c r="S57" s="116" t="str">
        <f>IFERROR(INDEX(Расходка[Наименование расходного материала],MATCH(Расходка[[#This Row],[№]],Поиск_расходки[Индекс2],0)),"")</f>
        <v/>
      </c>
      <c r="T57" s="116" t="str">
        <f>IFERROR(INDEX(Расходка[Наименование расходного материала],MATCH(Расходка[[#This Row],[№]],Поиск_расходки[Индекс3],0)),"")</f>
        <v/>
      </c>
      <c r="U57" s="116" t="str">
        <f>IFERROR(INDEX(Расходка[Наименование расходного материала],MATCH(Расходка[[#This Row],[№]],Поиск_расходки[Индекс4],0)),"")</f>
        <v/>
      </c>
      <c r="V57" s="116" t="str">
        <f>IFERROR(INDEX(Расходка[Наименование расходного материала],MATCH(Расходка[[#This Row],[№]],Поиск_расходки[Индекс5],0)),"")</f>
        <v/>
      </c>
      <c r="W57" s="116" t="str">
        <f>IFERROR(INDEX(Расходка[Наименование расходного материала],MATCH(Расходка[[#This Row],[№]],Поиск_расходки[Индекс6],0)),"")</f>
        <v>Launcher 6F EBU 4.0</v>
      </c>
      <c r="X57" s="116" t="str">
        <f>IFERROR(INDEX(Расходка[Наименование расходного материала],MATCH(Расходка[[#This Row],[№]],Поиск_расходки[Индекс7],0)),"")</f>
        <v>Launcher 6F EBU 4.0</v>
      </c>
      <c r="Y57" s="116" t="str">
        <f>IFERROR(INDEX(Расходка[Наименование расходного материала],MATCH(Расходка[[#This Row],[№]],Поиск_расходки[Индекс8],0)),"")</f>
        <v>Launcher 6F EBU 4.0</v>
      </c>
      <c r="Z57" s="116" t="str">
        <f>IFERROR(INDEX(Расходка[Наименование расходного материала],MATCH(Расходка[[#This Row],[№]],Поиск_расходки[Индекс9],0)),"")</f>
        <v>Launcher 6F EBU 4.0</v>
      </c>
      <c r="AA57" s="116" t="str">
        <f>IFERROR(INDEX(Расходка[Наименование расходного материала],MATCH(Расходка[[#This Row],[№]],Поиск_расходки[Индекс10],0)),"")</f>
        <v>Launcher 6F EBU 4.0</v>
      </c>
      <c r="AB57" s="116" t="str">
        <f>IFERROR(INDEX(Расходка[Наименование расходного материала],MATCH(Расходка[[#This Row],[№]],Поиск_расходки[Индекс11],0)),"")</f>
        <v>Launcher 6F EBU 4.0</v>
      </c>
      <c r="AC57" s="116" t="str">
        <f>IFERROR(INDEX(Расходка[Наименование расходного материала],MATCH(Расходка[[#This Row],[№]],Поиск_расходки[Индекс12],0)),"")</f>
        <v>Launcher 6F EBU 4.0</v>
      </c>
      <c r="AD57" s="116" t="str">
        <f>IFERROR(INDEX(Расходка[Наименование расходного материала],MATCH(Расходка[[#This Row],[№]],Поиск_расходки[Индекс13],0)),"")</f>
        <v>Launcher 6F EBU 4.0</v>
      </c>
      <c r="AF57" s="4" t="s">
        <v>6</v>
      </c>
      <c r="AG57" s="4" t="s">
        <v>458</v>
      </c>
    </row>
    <row r="58" spans="1:33" x14ac:dyDescent="0.25">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0</v>
      </c>
      <c r="G58" s="117">
        <f>IF(ISNUMBER(SEARCH('Карта учёта'!$B$15,Расходка[[#This Row],[Наименование расходного материала]])),MAX($G$1:G57)+1,0)</f>
        <v>0</v>
      </c>
      <c r="H58" s="117">
        <f>IF(ISNUMBER(SEARCH('Карта учёта'!$B$16,Расходка[[#This Row],[Наименование расходного материала]])),MAX($H$1:H57)+1,0)</f>
        <v>0</v>
      </c>
      <c r="I58" s="117">
        <f>IF(ISNUMBER(SEARCH('Карта учёта'!$B$17,Расходка[[#This Row],[Наименование расходного материала]])),MAX($I$1:I57)+1,0)</f>
        <v>0</v>
      </c>
      <c r="J58" s="117">
        <f>IF(ISNUMBER(SEARCH('Карта учёта'!$B$18,Расходка[[#This Row],[Наименование расходного материала]])),MAX($J$1:J57)+1,0)</f>
        <v>57</v>
      </c>
      <c r="K58" s="117">
        <f>IF(ISNUMBER(SEARCH('Карта учёта'!$B$19,Расходка[[#This Row],[Наименование расходного материала]])),MAX($K$1:K57)+1,0)</f>
        <v>57</v>
      </c>
      <c r="L58" s="117">
        <f>IF(ISNUMBER(SEARCH('Карта учёта'!$B$20,Расходка[[#This Row],[Наименование расходного материала]])),MAX($L$1:L57)+1,0)</f>
        <v>57</v>
      </c>
      <c r="M58" s="117">
        <f>IF(ISNUMBER(SEARCH('Карта учёта'!$B$21,Расходка[[#This Row],[Наименование расходного материала]])),MAX($M$1:M57)+1,0)</f>
        <v>57</v>
      </c>
      <c r="N58" s="117">
        <f>IF(ISNUMBER(SEARCH('Карта учёта'!$B$22,Расходка[[#This Row],[Наименование расходного материала]])),MAX($N$1:N57)+1,0)</f>
        <v>57</v>
      </c>
      <c r="O58" s="117">
        <f>IF(ISNUMBER(SEARCH('Карта учёта'!$B$23,Расходка[[#This Row],[Наименование расходного материала]])),MAX($O$1:O57)+1,0)</f>
        <v>57</v>
      </c>
      <c r="P58" s="117">
        <f>IF(ISNUMBER(SEARCH('Карта учёта'!$B$24,Расходка[[#This Row],[Наименование расходного материала]])),MAX($P$1:P57)+1,0)</f>
        <v>57</v>
      </c>
      <c r="Q58" s="117">
        <f>IF(ISNUMBER(SEARCH('Карта учёта'!$B$25,Расходка[[#This Row],[Наименование расходного материала]])),MAX($Q$1:Q57)+1,0)</f>
        <v>57</v>
      </c>
      <c r="R58" s="116" t="str">
        <f>IFERROR(INDEX(Расходка[Наименование расходного материала],MATCH(Расходка[[#This Row],[№]],Поиск_расходки[Индекс1],0)),"")</f>
        <v/>
      </c>
      <c r="S58" s="116" t="str">
        <f>IFERROR(INDEX(Расходка[Наименование расходного материала],MATCH(Расходка[[#This Row],[№]],Поиск_расходки[Индекс2],0)),"")</f>
        <v/>
      </c>
      <c r="T58" s="116" t="str">
        <f>IFERROR(INDEX(Расходка[Наименование расходного материала],MATCH(Расходка[[#This Row],[№]],Поиск_расходки[Индекс3],0)),"")</f>
        <v/>
      </c>
      <c r="U58" s="116" t="str">
        <f>IFERROR(INDEX(Расходка[Наименование расходного материала],MATCH(Расходка[[#This Row],[№]],Поиск_расходки[Индекс4],0)),"")</f>
        <v/>
      </c>
      <c r="V58" s="116" t="str">
        <f>IFERROR(INDEX(Расходка[Наименование расходного материала],MATCH(Расходка[[#This Row],[№]],Поиск_расходки[Индекс5],0)),"")</f>
        <v/>
      </c>
      <c r="W58" s="116" t="str">
        <f>IFERROR(INDEX(Расходка[Наименование расходного материала],MATCH(Расходка[[#This Row],[№]],Поиск_расходки[Индекс6],0)),"")</f>
        <v>Launcher 6F JL 3.5</v>
      </c>
      <c r="X58" s="116" t="str">
        <f>IFERROR(INDEX(Расходка[Наименование расходного материала],MATCH(Расходка[[#This Row],[№]],Поиск_расходки[Индекс7],0)),"")</f>
        <v>Launcher 6F JL 3.5</v>
      </c>
      <c r="Y58" s="116" t="str">
        <f>IFERROR(INDEX(Расходка[Наименование расходного материала],MATCH(Расходка[[#This Row],[№]],Поиск_расходки[Индекс8],0)),"")</f>
        <v>Launcher 6F JL 3.5</v>
      </c>
      <c r="Z58" s="116" t="str">
        <f>IFERROR(INDEX(Расходка[Наименование расходного материала],MATCH(Расходка[[#This Row],[№]],Поиск_расходки[Индекс9],0)),"")</f>
        <v>Launcher 6F JL 3.5</v>
      </c>
      <c r="AA58" s="116" t="str">
        <f>IFERROR(INDEX(Расходка[Наименование расходного материала],MATCH(Расходка[[#This Row],[№]],Поиск_расходки[Индекс10],0)),"")</f>
        <v>Launcher 6F JL 3.5</v>
      </c>
      <c r="AB58" s="116" t="str">
        <f>IFERROR(INDEX(Расходка[Наименование расходного материала],MATCH(Расходка[[#This Row],[№]],Поиск_расходки[Индекс11],0)),"")</f>
        <v>Launcher 6F JL 3.5</v>
      </c>
      <c r="AC58" s="116" t="str">
        <f>IFERROR(INDEX(Расходка[Наименование расходного материала],MATCH(Расходка[[#This Row],[№]],Поиск_расходки[Индекс12],0)),"")</f>
        <v>Launcher 6F JL 3.5</v>
      </c>
      <c r="AD58" s="116" t="str">
        <f>IFERROR(INDEX(Расходка[Наименование расходного материала],MATCH(Расходка[[#This Row],[№]],Поиск_расходки[Индекс13],0)),"")</f>
        <v>Launcher 6F JL 3.5</v>
      </c>
      <c r="AF58" s="4" t="s">
        <v>6</v>
      </c>
      <c r="AG58" s="4" t="s">
        <v>459</v>
      </c>
    </row>
    <row r="59" spans="1:33" x14ac:dyDescent="0.25">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учёта'!$B$15,Расходка[[#This Row],[Наименование расходного материала]])),MAX($G$1:G58)+1,0)</f>
        <v>0</v>
      </c>
      <c r="H59" s="117">
        <f>IF(ISNUMBER(SEARCH('Карта учёта'!$B$16,Расходка[[#This Row],[Наименование расходного материала]])),MAX($H$1:H58)+1,0)</f>
        <v>0</v>
      </c>
      <c r="I59" s="117">
        <f>IF(ISNUMBER(SEARCH('Карта учёта'!$B$17,Расходка[[#This Row],[Наименование расходного материала]])),MAX($I$1:I58)+1,0)</f>
        <v>0</v>
      </c>
      <c r="J59" s="117">
        <f>IF(ISNUMBER(SEARCH('Карта учёта'!$B$18,Расходка[[#This Row],[Наименование расходного материала]])),MAX($J$1:J58)+1,0)</f>
        <v>58</v>
      </c>
      <c r="K59" s="117">
        <f>IF(ISNUMBER(SEARCH('Карта учёта'!$B$19,Расходка[[#This Row],[Наименование расходного материала]])),MAX($K$1:K58)+1,0)</f>
        <v>58</v>
      </c>
      <c r="L59" s="117">
        <f>IF(ISNUMBER(SEARCH('Карта учёта'!$B$20,Расходка[[#This Row],[Наименование расходного материала]])),MAX($L$1:L58)+1,0)</f>
        <v>58</v>
      </c>
      <c r="M59" s="117">
        <f>IF(ISNUMBER(SEARCH('Карта учёта'!$B$21,Расходка[[#This Row],[Наименование расходного материала]])),MAX($M$1:M58)+1,0)</f>
        <v>58</v>
      </c>
      <c r="N59" s="117">
        <f>IF(ISNUMBER(SEARCH('Карта учёта'!$B$22,Расходка[[#This Row],[Наименование расходного материала]])),MAX($N$1:N58)+1,0)</f>
        <v>58</v>
      </c>
      <c r="O59" s="117">
        <f>IF(ISNUMBER(SEARCH('Карта учёта'!$B$23,Расходка[[#This Row],[Наименование расходного материала]])),MAX($O$1:O58)+1,0)</f>
        <v>58</v>
      </c>
      <c r="P59" s="117">
        <f>IF(ISNUMBER(SEARCH('Карта учёта'!$B$24,Расходка[[#This Row],[Наименование расходного материала]])),MAX($P$1:P58)+1,0)</f>
        <v>58</v>
      </c>
      <c r="Q59" s="117">
        <f>IF(ISNUMBER(SEARCH('Карта учёта'!$B$25,Расходка[[#This Row],[Наименование расходного материала]])),MAX($Q$1:Q58)+1,0)</f>
        <v>58</v>
      </c>
      <c r="R59" s="116" t="str">
        <f>IFERROR(INDEX(Расходка[Наименование расходного материала],MATCH(Расходка[[#This Row],[№]],Поиск_расходки[Индекс1],0)),"")</f>
        <v/>
      </c>
      <c r="S59" s="116" t="str">
        <f>IFERROR(INDEX(Расходка[Наименование расходного материала],MATCH(Расходка[[#This Row],[№]],Поиск_расходки[Индекс2],0)),"")</f>
        <v/>
      </c>
      <c r="T59" s="116" t="str">
        <f>IFERROR(INDEX(Расходка[Наименование расходного материала],MATCH(Расходка[[#This Row],[№]],Поиск_расходки[Индекс3],0)),"")</f>
        <v/>
      </c>
      <c r="U59" s="116" t="str">
        <f>IFERROR(INDEX(Расходка[Наименование расходного материала],MATCH(Расходка[[#This Row],[№]],Поиск_расходки[Индекс4],0)),"")</f>
        <v/>
      </c>
      <c r="V59" s="116" t="str">
        <f>IFERROR(INDEX(Расходка[Наименование расходного материала],MATCH(Расходка[[#This Row],[№]],Поиск_расходки[Индекс5],0)),"")</f>
        <v/>
      </c>
      <c r="W59" s="116" t="str">
        <f>IFERROR(INDEX(Расходка[Наименование расходного материала],MATCH(Расходка[[#This Row],[№]],Поиск_расходки[Индекс6],0)),"")</f>
        <v>Launcher 6F JL 4.0</v>
      </c>
      <c r="X59" s="116" t="str">
        <f>IFERROR(INDEX(Расходка[Наименование расходного материала],MATCH(Расходка[[#This Row],[№]],Поиск_расходки[Индекс7],0)),"")</f>
        <v>Launcher 6F JL 4.0</v>
      </c>
      <c r="Y59" s="116" t="str">
        <f>IFERROR(INDEX(Расходка[Наименование расходного материала],MATCH(Расходка[[#This Row],[№]],Поиск_расходки[Индекс8],0)),"")</f>
        <v>Launcher 6F JL 4.0</v>
      </c>
      <c r="Z59" s="116" t="str">
        <f>IFERROR(INDEX(Расходка[Наименование расходного материала],MATCH(Расходка[[#This Row],[№]],Поиск_расходки[Индекс9],0)),"")</f>
        <v>Launcher 6F JL 4.0</v>
      </c>
      <c r="AA59" s="116" t="str">
        <f>IFERROR(INDEX(Расходка[Наименование расходного материала],MATCH(Расходка[[#This Row],[№]],Поиск_расходки[Индекс10],0)),"")</f>
        <v>Launcher 6F JL 4.0</v>
      </c>
      <c r="AB59" s="116" t="str">
        <f>IFERROR(INDEX(Расходка[Наименование расходного материала],MATCH(Расходка[[#This Row],[№]],Поиск_расходки[Индекс11],0)),"")</f>
        <v>Launcher 6F JL 4.0</v>
      </c>
      <c r="AC59" s="116" t="str">
        <f>IFERROR(INDEX(Расходка[Наименование расходного материала],MATCH(Расходка[[#This Row],[№]],Поиск_расходки[Индекс12],0)),"")</f>
        <v>Launcher 6F JL 4.0</v>
      </c>
      <c r="AD59" s="116" t="str">
        <f>IFERROR(INDEX(Расходка[Наименование расходного материала],MATCH(Расходка[[#This Row],[№]],Поиск_расходки[Индекс13],0)),"")</f>
        <v>Launcher 6F JL 4.0</v>
      </c>
      <c r="AF59" s="4" t="s">
        <v>6</v>
      </c>
      <c r="AG59" s="4" t="s">
        <v>460</v>
      </c>
    </row>
    <row r="60" spans="1:33" x14ac:dyDescent="0.25">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учёта'!$B$15,Расходка[[#This Row],[Наименование расходного материала]])),MAX($G$1:G59)+1,0)</f>
        <v>0</v>
      </c>
      <c r="H60" s="117">
        <f>IF(ISNUMBER(SEARCH('Карта учёта'!$B$16,Расходка[[#This Row],[Наименование расходного материала]])),MAX($H$1:H59)+1,0)</f>
        <v>0</v>
      </c>
      <c r="I60" s="117">
        <f>IF(ISNUMBER(SEARCH('Карта учёта'!$B$17,Расходка[[#This Row],[Наименование расходного материала]])),MAX($I$1:I59)+1,0)</f>
        <v>0</v>
      </c>
      <c r="J60" s="117">
        <f>IF(ISNUMBER(SEARCH('Карта учёта'!$B$18,Расходка[[#This Row],[Наименование расходного материала]])),MAX($J$1:J59)+1,0)</f>
        <v>59</v>
      </c>
      <c r="K60" s="117">
        <f>IF(ISNUMBER(SEARCH('Карта учёта'!$B$19,Расходка[[#This Row],[Наименование расходного материала]])),MAX($K$1:K59)+1,0)</f>
        <v>59</v>
      </c>
      <c r="L60" s="117">
        <f>IF(ISNUMBER(SEARCH('Карта учёта'!$B$20,Расходка[[#This Row],[Наименование расходного материала]])),MAX($L$1:L59)+1,0)</f>
        <v>59</v>
      </c>
      <c r="M60" s="117">
        <f>IF(ISNUMBER(SEARCH('Карта учёта'!$B$21,Расходка[[#This Row],[Наименование расходного материала]])),MAX($M$1:M59)+1,0)</f>
        <v>59</v>
      </c>
      <c r="N60" s="117">
        <f>IF(ISNUMBER(SEARCH('Карта учёта'!$B$22,Расходка[[#This Row],[Наименование расходного материала]])),MAX($N$1:N59)+1,0)</f>
        <v>59</v>
      </c>
      <c r="O60" s="117">
        <f>IF(ISNUMBER(SEARCH('Карта учёта'!$B$23,Расходка[[#This Row],[Наименование расходного материала]])),MAX($O$1:O59)+1,0)</f>
        <v>59</v>
      </c>
      <c r="P60" s="117">
        <f>IF(ISNUMBER(SEARCH('Карта учёта'!$B$24,Расходка[[#This Row],[Наименование расходного материала]])),MAX($P$1:P59)+1,0)</f>
        <v>59</v>
      </c>
      <c r="Q60" s="117">
        <f>IF(ISNUMBER(SEARCH('Карта учёта'!$B$25,Расходка[[#This Row],[Наименование расходного материала]])),MAX($Q$1:Q59)+1,0)</f>
        <v>59</v>
      </c>
      <c r="R60" s="116" t="str">
        <f>IFERROR(INDEX(Расходка[Наименование расходного материала],MATCH(Расходка[[#This Row],[№]],Поиск_расходки[Индекс1],0)),"")</f>
        <v/>
      </c>
      <c r="S60" s="116" t="str">
        <f>IFERROR(INDEX(Расходка[Наименование расходного материала],MATCH(Расходка[[#This Row],[№]],Поиск_расходки[Индекс2],0)),"")</f>
        <v/>
      </c>
      <c r="T60" s="116" t="str">
        <f>IFERROR(INDEX(Расходка[Наименование расходного материала],MATCH(Расходка[[#This Row],[№]],Поиск_расходки[Индекс3],0)),"")</f>
        <v/>
      </c>
      <c r="U60" s="116" t="str">
        <f>IFERROR(INDEX(Расходка[Наименование расходного материала],MATCH(Расходка[[#This Row],[№]],Поиск_расходки[Индекс4],0)),"")</f>
        <v/>
      </c>
      <c r="V60" s="116" t="str">
        <f>IFERROR(INDEX(Расходка[Наименование расходного материала],MATCH(Расходка[[#This Row],[№]],Поиск_расходки[Индекс5],0)),"")</f>
        <v/>
      </c>
      <c r="W60" s="116" t="str">
        <f>IFERROR(INDEX(Расходка[Наименование расходного материала],MATCH(Расходка[[#This Row],[№]],Поиск_расходки[Индекс6],0)),"")</f>
        <v>Launcher 6F JL 4.5</v>
      </c>
      <c r="X60" s="116" t="str">
        <f>IFERROR(INDEX(Расходка[Наименование расходного материала],MATCH(Расходка[[#This Row],[№]],Поиск_расходки[Индекс7],0)),"")</f>
        <v>Launcher 6F JL 4.5</v>
      </c>
      <c r="Y60" s="116" t="str">
        <f>IFERROR(INDEX(Расходка[Наименование расходного материала],MATCH(Расходка[[#This Row],[№]],Поиск_расходки[Индекс8],0)),"")</f>
        <v>Launcher 6F JL 4.5</v>
      </c>
      <c r="Z60" s="116" t="str">
        <f>IFERROR(INDEX(Расходка[Наименование расходного материала],MATCH(Расходка[[#This Row],[№]],Поиск_расходки[Индекс9],0)),"")</f>
        <v>Launcher 6F JL 4.5</v>
      </c>
      <c r="AA60" s="116" t="str">
        <f>IFERROR(INDEX(Расходка[Наименование расходного материала],MATCH(Расходка[[#This Row],[№]],Поиск_расходки[Индекс10],0)),"")</f>
        <v>Launcher 6F JL 4.5</v>
      </c>
      <c r="AB60" s="116" t="str">
        <f>IFERROR(INDEX(Расходка[Наименование расходного материала],MATCH(Расходка[[#This Row],[№]],Поиск_расходки[Индекс11],0)),"")</f>
        <v>Launcher 6F JL 4.5</v>
      </c>
      <c r="AC60" s="116" t="str">
        <f>IFERROR(INDEX(Расходка[Наименование расходного материала],MATCH(Расходка[[#This Row],[№]],Поиск_расходки[Индекс12],0)),"")</f>
        <v>Launcher 6F JL 4.5</v>
      </c>
      <c r="AD60" s="116" t="str">
        <f>IFERROR(INDEX(Расходка[Наименование расходного материала],MATCH(Расходка[[#This Row],[№]],Поиск_расходки[Индекс13],0)),"")</f>
        <v>Launcher 6F JL 4.5</v>
      </c>
      <c r="AF60" s="4" t="s">
        <v>6</v>
      </c>
      <c r="AG60" s="4" t="s">
        <v>461</v>
      </c>
    </row>
    <row r="61" spans="1:33" x14ac:dyDescent="0.25">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учёта'!$B$15,Расходка[[#This Row],[Наименование расходного материала]])),MAX($G$1:G60)+1,0)</f>
        <v>0</v>
      </c>
      <c r="H61" s="117">
        <f>IF(ISNUMBER(SEARCH('Карта учёта'!$B$16,Расходка[[#This Row],[Наименование расходного материала]])),MAX($H$1:H60)+1,0)</f>
        <v>0</v>
      </c>
      <c r="I61" s="117">
        <f>IF(ISNUMBER(SEARCH('Карта учёта'!$B$17,Расходка[[#This Row],[Наименование расходного материала]])),MAX($I$1:I60)+1,0)</f>
        <v>0</v>
      </c>
      <c r="J61" s="117">
        <f>IF(ISNUMBER(SEARCH('Карта учёта'!$B$18,Расходка[[#This Row],[Наименование расходного материала]])),MAX($J$1:J60)+1,0)</f>
        <v>60</v>
      </c>
      <c r="K61" s="117">
        <f>IF(ISNUMBER(SEARCH('Карта учёта'!$B$19,Расходка[[#This Row],[Наименование расходного материала]])),MAX($K$1:K60)+1,0)</f>
        <v>60</v>
      </c>
      <c r="L61" s="117">
        <f>IF(ISNUMBER(SEARCH('Карта учёта'!$B$20,Расходка[[#This Row],[Наименование расходного материала]])),MAX($L$1:L60)+1,0)</f>
        <v>60</v>
      </c>
      <c r="M61" s="117">
        <f>IF(ISNUMBER(SEARCH('Карта учёта'!$B$21,Расходка[[#This Row],[Наименование расходного материала]])),MAX($M$1:M60)+1,0)</f>
        <v>60</v>
      </c>
      <c r="N61" s="117">
        <f>IF(ISNUMBER(SEARCH('Карта учёта'!$B$22,Расходка[[#This Row],[Наименование расходного материала]])),MAX($N$1:N60)+1,0)</f>
        <v>60</v>
      </c>
      <c r="O61" s="117">
        <f>IF(ISNUMBER(SEARCH('Карта учёта'!$B$23,Расходка[[#This Row],[Наименование расходного материала]])),MAX($O$1:O60)+1,0)</f>
        <v>60</v>
      </c>
      <c r="P61" s="117">
        <f>IF(ISNUMBER(SEARCH('Карта учёта'!$B$24,Расходка[[#This Row],[Наименование расходного материала]])),MAX($P$1:P60)+1,0)</f>
        <v>60</v>
      </c>
      <c r="Q61" s="117">
        <f>IF(ISNUMBER(SEARCH('Карта учёта'!$B$25,Расходка[[#This Row],[Наименование расходного материала]])),MAX($Q$1:Q60)+1,0)</f>
        <v>60</v>
      </c>
      <c r="R61" s="116" t="str">
        <f>IFERROR(INDEX(Расходка[Наименование расходного материала],MATCH(Расходка[[#This Row],[№]],Поиск_расходки[Индекс1],0)),"")</f>
        <v/>
      </c>
      <c r="S61" s="116" t="str">
        <f>IFERROR(INDEX(Расходка[Наименование расходного материала],MATCH(Расходка[[#This Row],[№]],Поиск_расходки[Индекс2],0)),"")</f>
        <v/>
      </c>
      <c r="T61" s="116" t="str">
        <f>IFERROR(INDEX(Расходка[Наименование расходного материала],MATCH(Расходка[[#This Row],[№]],Поиск_расходки[Индекс3],0)),"")</f>
        <v/>
      </c>
      <c r="U61" s="116" t="str">
        <f>IFERROR(INDEX(Расходка[Наименование расходного материала],MATCH(Расходка[[#This Row],[№]],Поиск_расходки[Индекс4],0)),"")</f>
        <v/>
      </c>
      <c r="V61" s="116" t="str">
        <f>IFERROR(INDEX(Расходка[Наименование расходного материала],MATCH(Расходка[[#This Row],[№]],Поиск_расходки[Индекс5],0)),"")</f>
        <v/>
      </c>
      <c r="W61" s="116" t="str">
        <f>IFERROR(INDEX(Расходка[Наименование расходного материала],MATCH(Расходка[[#This Row],[№]],Поиск_расходки[Индекс6],0)),"")</f>
        <v>Launcher 6F JR 3.5</v>
      </c>
      <c r="X61" s="116" t="str">
        <f>IFERROR(INDEX(Расходка[Наименование расходного материала],MATCH(Расходка[[#This Row],[№]],Поиск_расходки[Индекс7],0)),"")</f>
        <v>Launcher 6F JR 3.5</v>
      </c>
      <c r="Y61" s="116" t="str">
        <f>IFERROR(INDEX(Расходка[Наименование расходного материала],MATCH(Расходка[[#This Row],[№]],Поиск_расходки[Индекс8],0)),"")</f>
        <v>Launcher 6F JR 3.5</v>
      </c>
      <c r="Z61" s="116" t="str">
        <f>IFERROR(INDEX(Расходка[Наименование расходного материала],MATCH(Расходка[[#This Row],[№]],Поиск_расходки[Индекс9],0)),"")</f>
        <v>Launcher 6F JR 3.5</v>
      </c>
      <c r="AA61" s="116" t="str">
        <f>IFERROR(INDEX(Расходка[Наименование расходного материала],MATCH(Расходка[[#This Row],[№]],Поиск_расходки[Индекс10],0)),"")</f>
        <v>Launcher 6F JR 3.5</v>
      </c>
      <c r="AB61" s="116" t="str">
        <f>IFERROR(INDEX(Расходка[Наименование расходного материала],MATCH(Расходка[[#This Row],[№]],Поиск_расходки[Индекс11],0)),"")</f>
        <v>Launcher 6F JR 3.5</v>
      </c>
      <c r="AC61" s="116" t="str">
        <f>IFERROR(INDEX(Расходка[Наименование расходного материала],MATCH(Расходка[[#This Row],[№]],Поиск_расходки[Индекс12],0)),"")</f>
        <v>Launcher 6F JR 3.5</v>
      </c>
      <c r="AD61" s="116" t="str">
        <f>IFERROR(INDEX(Расходка[Наименование расходного материала],MATCH(Расходка[[#This Row],[№]],Поиск_расходки[Индекс13],0)),"")</f>
        <v>Launcher 6F JR 3.5</v>
      </c>
      <c r="AF61" s="4" t="s">
        <v>6</v>
      </c>
      <c r="AG61" s="4" t="s">
        <v>422</v>
      </c>
    </row>
    <row r="62" spans="1:33" x14ac:dyDescent="0.25">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учёта'!$B$15,Расходка[[#This Row],[Наименование расходного материала]])),MAX($G$1:G61)+1,0)</f>
        <v>0</v>
      </c>
      <c r="H62" s="117">
        <f>IF(ISNUMBER(SEARCH('Карта учёта'!$B$16,Расходка[[#This Row],[Наименование расходного материала]])),MAX($H$1:H61)+1,0)</f>
        <v>0</v>
      </c>
      <c r="I62" s="117">
        <f>IF(ISNUMBER(SEARCH('Карта учёта'!$B$17,Расходка[[#This Row],[Наименование расходного материала]])),MAX($I$1:I61)+1,0)</f>
        <v>0</v>
      </c>
      <c r="J62" s="117">
        <f>IF(ISNUMBER(SEARCH('Карта учёта'!$B$18,Расходка[[#This Row],[Наименование расходного материала]])),MAX($J$1:J61)+1,0)</f>
        <v>61</v>
      </c>
      <c r="K62" s="117">
        <f>IF(ISNUMBER(SEARCH('Карта учёта'!$B$19,Расходка[[#This Row],[Наименование расходного материала]])),MAX($K$1:K61)+1,0)</f>
        <v>61</v>
      </c>
      <c r="L62" s="117">
        <f>IF(ISNUMBER(SEARCH('Карта учёта'!$B$20,Расходка[[#This Row],[Наименование расходного материала]])),MAX($L$1:L61)+1,0)</f>
        <v>61</v>
      </c>
      <c r="M62" s="117">
        <f>IF(ISNUMBER(SEARCH('Карта учёта'!$B$21,Расходка[[#This Row],[Наименование расходного материала]])),MAX($M$1:M61)+1,0)</f>
        <v>61</v>
      </c>
      <c r="N62" s="117">
        <f>IF(ISNUMBER(SEARCH('Карта учёта'!$B$22,Расходка[[#This Row],[Наименование расходного материала]])),MAX($N$1:N61)+1,0)</f>
        <v>61</v>
      </c>
      <c r="O62" s="117">
        <f>IF(ISNUMBER(SEARCH('Карта учёта'!$B$23,Расходка[[#This Row],[Наименование расходного материала]])),MAX($O$1:O61)+1,0)</f>
        <v>61</v>
      </c>
      <c r="P62" s="117">
        <f>IF(ISNUMBER(SEARCH('Карта учёта'!$B$24,Расходка[[#This Row],[Наименование расходного материала]])),MAX($P$1:P61)+1,0)</f>
        <v>61</v>
      </c>
      <c r="Q62" s="117">
        <f>IF(ISNUMBER(SEARCH('Карта учёта'!$B$25,Расходка[[#This Row],[Наименование расходного материала]])),MAX($Q$1:Q61)+1,0)</f>
        <v>61</v>
      </c>
      <c r="R62" s="116" t="str">
        <f>IFERROR(INDEX(Расходка[Наименование расходного материала],MATCH(Расходка[[#This Row],[№]],Поиск_расходки[Индекс1],0)),"")</f>
        <v/>
      </c>
      <c r="S62" s="116" t="str">
        <f>IFERROR(INDEX(Расходка[Наименование расходного материала],MATCH(Расходка[[#This Row],[№]],Поиск_расходки[Индекс2],0)),"")</f>
        <v/>
      </c>
      <c r="T62" s="116" t="str">
        <f>IFERROR(INDEX(Расходка[Наименование расходного материала],MATCH(Расходка[[#This Row],[№]],Поиск_расходки[Индекс3],0)),"")</f>
        <v/>
      </c>
      <c r="U62" s="116" t="str">
        <f>IFERROR(INDEX(Расходка[Наименование расходного материала],MATCH(Расходка[[#This Row],[№]],Поиск_расходки[Индекс4],0)),"")</f>
        <v/>
      </c>
      <c r="V62" s="116" t="str">
        <f>IFERROR(INDEX(Расходка[Наименование расходного материала],MATCH(Расходка[[#This Row],[№]],Поиск_расходки[Индекс5],0)),"")</f>
        <v/>
      </c>
      <c r="W62" s="116" t="str">
        <f>IFERROR(INDEX(Расходка[Наименование расходного материала],MATCH(Расходка[[#This Row],[№]],Поиск_расходки[Индекс6],0)),"")</f>
        <v>Launcher 6F JR 4.0</v>
      </c>
      <c r="X62" s="116" t="str">
        <f>IFERROR(INDEX(Расходка[Наименование расходного материала],MATCH(Расходка[[#This Row],[№]],Поиск_расходки[Индекс7],0)),"")</f>
        <v>Launcher 6F JR 4.0</v>
      </c>
      <c r="Y62" s="116" t="str">
        <f>IFERROR(INDEX(Расходка[Наименование расходного материала],MATCH(Расходка[[#This Row],[№]],Поиск_расходки[Индекс8],0)),"")</f>
        <v>Launcher 6F JR 4.0</v>
      </c>
      <c r="Z62" s="116" t="str">
        <f>IFERROR(INDEX(Расходка[Наименование расходного материала],MATCH(Расходка[[#This Row],[№]],Поиск_расходки[Индекс9],0)),"")</f>
        <v>Launcher 6F JR 4.0</v>
      </c>
      <c r="AA62" s="116" t="str">
        <f>IFERROR(INDEX(Расходка[Наименование расходного материала],MATCH(Расходка[[#This Row],[№]],Поиск_расходки[Индекс10],0)),"")</f>
        <v>Launcher 6F JR 4.0</v>
      </c>
      <c r="AB62" s="116" t="str">
        <f>IFERROR(INDEX(Расходка[Наименование расходного материала],MATCH(Расходка[[#This Row],[№]],Поиск_расходки[Индекс11],0)),"")</f>
        <v>Launcher 6F JR 4.0</v>
      </c>
      <c r="AC62" s="116" t="str">
        <f>IFERROR(INDEX(Расходка[Наименование расходного материала],MATCH(Расходка[[#This Row],[№]],Поиск_расходки[Индекс12],0)),"")</f>
        <v>Launcher 6F JR 4.0</v>
      </c>
      <c r="AD62" s="116" t="str">
        <f>IFERROR(INDEX(Расходка[Наименование расходного материала],MATCH(Расходка[[#This Row],[№]],Поиск_расходки[Индекс13],0)),"")</f>
        <v>Launcher 6F JR 4.0</v>
      </c>
      <c r="AF62" s="4" t="s">
        <v>6</v>
      </c>
      <c r="AG62" s="4" t="s">
        <v>462</v>
      </c>
    </row>
    <row r="63" spans="1:33" x14ac:dyDescent="0.25">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учёта'!$B$15,Расходка[[#This Row],[Наименование расходного материала]])),MAX($G$1:G62)+1,0)</f>
        <v>0</v>
      </c>
      <c r="H63" s="117">
        <f>IF(ISNUMBER(SEARCH('Карта учёта'!$B$16,Расходка[[#This Row],[Наименование расходного материала]])),MAX($H$1:H62)+1,0)</f>
        <v>0</v>
      </c>
      <c r="I63" s="117">
        <f>IF(ISNUMBER(SEARCH('Карта учёта'!$B$17,Расходка[[#This Row],[Наименование расходного материала]])),MAX($I$1:I62)+1,0)</f>
        <v>0</v>
      </c>
      <c r="J63" s="117">
        <f>IF(ISNUMBER(SEARCH('Карта учёта'!$B$18,Расходка[[#This Row],[Наименование расходного материала]])),MAX($J$1:J62)+1,0)</f>
        <v>62</v>
      </c>
      <c r="K63" s="117">
        <f>IF(ISNUMBER(SEARCH('Карта учёта'!$B$19,Расходка[[#This Row],[Наименование расходного материала]])),MAX($K$1:K62)+1,0)</f>
        <v>62</v>
      </c>
      <c r="L63" s="117">
        <f>IF(ISNUMBER(SEARCH('Карта учёта'!$B$20,Расходка[[#This Row],[Наименование расходного материала]])),MAX($L$1:L62)+1,0)</f>
        <v>62</v>
      </c>
      <c r="M63" s="117">
        <f>IF(ISNUMBER(SEARCH('Карта учёта'!$B$21,Расходка[[#This Row],[Наименование расходного материала]])),MAX($M$1:M62)+1,0)</f>
        <v>62</v>
      </c>
      <c r="N63" s="117">
        <f>IF(ISNUMBER(SEARCH('Карта учёта'!$B$22,Расходка[[#This Row],[Наименование расходного материала]])),MAX($N$1:N62)+1,0)</f>
        <v>62</v>
      </c>
      <c r="O63" s="117">
        <f>IF(ISNUMBER(SEARCH('Карта учёта'!$B$23,Расходка[[#This Row],[Наименование расходного материала]])),MAX($O$1:O62)+1,0)</f>
        <v>62</v>
      </c>
      <c r="P63" s="117">
        <f>IF(ISNUMBER(SEARCH('Карта учёта'!$B$24,Расходка[[#This Row],[Наименование расходного материала]])),MAX($P$1:P62)+1,0)</f>
        <v>62</v>
      </c>
      <c r="Q63" s="117">
        <f>IF(ISNUMBER(SEARCH('Карта учёта'!$B$25,Расходка[[#This Row],[Наименование расходного материала]])),MAX($Q$1:Q62)+1,0)</f>
        <v>62</v>
      </c>
      <c r="R63" s="116" t="str">
        <f>IFERROR(INDEX(Расходка[Наименование расходного материала],MATCH(Расходка[[#This Row],[№]],Поиск_расходки[Индекс1],0)),"")</f>
        <v/>
      </c>
      <c r="S63" s="116" t="str">
        <f>IFERROR(INDEX(Расходка[Наименование расходного материала],MATCH(Расходка[[#This Row],[№]],Поиск_расходки[Индекс2],0)),"")</f>
        <v/>
      </c>
      <c r="T63" s="116" t="str">
        <f>IFERROR(INDEX(Расходка[Наименование расходного материала],MATCH(Расходка[[#This Row],[№]],Поиск_расходки[Индекс3],0)),"")</f>
        <v/>
      </c>
      <c r="U63" s="116" t="str">
        <f>IFERROR(INDEX(Расходка[Наименование расходного материала],MATCH(Расходка[[#This Row],[№]],Поиск_расходки[Индекс4],0)),"")</f>
        <v/>
      </c>
      <c r="V63" s="116" t="str">
        <f>IFERROR(INDEX(Расходка[Наименование расходного материала],MATCH(Расходка[[#This Row],[№]],Поиск_расходки[Индекс5],0)),"")</f>
        <v/>
      </c>
      <c r="W63" s="116" t="str">
        <f>IFERROR(INDEX(Расходка[Наименование расходного материала],MATCH(Расходка[[#This Row],[№]],Поиск_расходки[Индекс6],0)),"")</f>
        <v>Launcher 7F JL 3.5</v>
      </c>
      <c r="X63" s="116" t="str">
        <f>IFERROR(INDEX(Расходка[Наименование расходного материала],MATCH(Расходка[[#This Row],[№]],Поиск_расходки[Индекс7],0)),"")</f>
        <v>Launcher 7F JL 3.5</v>
      </c>
      <c r="Y63" s="116" t="str">
        <f>IFERROR(INDEX(Расходка[Наименование расходного материала],MATCH(Расходка[[#This Row],[№]],Поиск_расходки[Индекс8],0)),"")</f>
        <v>Launcher 7F JL 3.5</v>
      </c>
      <c r="Z63" s="116" t="str">
        <f>IFERROR(INDEX(Расходка[Наименование расходного материала],MATCH(Расходка[[#This Row],[№]],Поиск_расходки[Индекс9],0)),"")</f>
        <v>Launcher 7F JL 3.5</v>
      </c>
      <c r="AA63" s="116" t="str">
        <f>IFERROR(INDEX(Расходка[Наименование расходного материала],MATCH(Расходка[[#This Row],[№]],Поиск_расходки[Индекс10],0)),"")</f>
        <v>Launcher 7F JL 3.5</v>
      </c>
      <c r="AB63" s="116" t="str">
        <f>IFERROR(INDEX(Расходка[Наименование расходного материала],MATCH(Расходка[[#This Row],[№]],Поиск_расходки[Индекс11],0)),"")</f>
        <v>Launcher 7F JL 3.5</v>
      </c>
      <c r="AC63" s="116" t="str">
        <f>IFERROR(INDEX(Расходка[Наименование расходного материала],MATCH(Расходка[[#This Row],[№]],Поиск_расходки[Индекс12],0)),"")</f>
        <v>Launcher 7F JL 3.5</v>
      </c>
      <c r="AD63" s="116" t="str">
        <f>IFERROR(INDEX(Расходка[Наименование расходного материала],MATCH(Расходка[[#This Row],[№]],Поиск_расходки[Индекс13],0)),"")</f>
        <v>Launcher 7F JL 3.5</v>
      </c>
      <c r="AF63" s="4" t="s">
        <v>6</v>
      </c>
      <c r="AG63" s="4" t="s">
        <v>463</v>
      </c>
    </row>
    <row r="64" spans="1:33" x14ac:dyDescent="0.25">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учёта'!$B$15,Расходка[[#This Row],[Наименование расходного материала]])),MAX($G$1:G63)+1,0)</f>
        <v>0</v>
      </c>
      <c r="H64" s="117">
        <f>IF(ISNUMBER(SEARCH('Карта учёта'!$B$16,Расходка[[#This Row],[Наименование расходного материала]])),MAX($H$1:H63)+1,0)</f>
        <v>0</v>
      </c>
      <c r="I64" s="117">
        <f>IF(ISNUMBER(SEARCH('Карта учёта'!$B$17,Расходка[[#This Row],[Наименование расходного материала]])),MAX($I$1:I63)+1,0)</f>
        <v>0</v>
      </c>
      <c r="J64" s="117">
        <f>IF(ISNUMBER(SEARCH('Карта учёта'!$B$18,Расходка[[#This Row],[Наименование расходного материала]])),MAX($J$1:J63)+1,0)</f>
        <v>63</v>
      </c>
      <c r="K64" s="117">
        <f>IF(ISNUMBER(SEARCH('Карта учёта'!$B$19,Расходка[[#This Row],[Наименование расходного материала]])),MAX($K$1:K63)+1,0)</f>
        <v>63</v>
      </c>
      <c r="L64" s="117">
        <f>IF(ISNUMBER(SEARCH('Карта учёта'!$B$20,Расходка[[#This Row],[Наименование расходного материала]])),MAX($L$1:L63)+1,0)</f>
        <v>63</v>
      </c>
      <c r="M64" s="117">
        <f>IF(ISNUMBER(SEARCH('Карта учёта'!$B$21,Расходка[[#This Row],[Наименование расходного материала]])),MAX($M$1:M63)+1,0)</f>
        <v>63</v>
      </c>
      <c r="N64" s="117">
        <f>IF(ISNUMBER(SEARCH('Карта учёта'!$B$22,Расходка[[#This Row],[Наименование расходного материала]])),MAX($N$1:N63)+1,0)</f>
        <v>63</v>
      </c>
      <c r="O64" s="117">
        <f>IF(ISNUMBER(SEARCH('Карта учёта'!$B$23,Расходка[[#This Row],[Наименование расходного материала]])),MAX($O$1:O63)+1,0)</f>
        <v>63</v>
      </c>
      <c r="P64" s="117">
        <f>IF(ISNUMBER(SEARCH('Карта учёта'!$B$24,Расходка[[#This Row],[Наименование расходного материала]])),MAX($P$1:P63)+1,0)</f>
        <v>63</v>
      </c>
      <c r="Q64" s="117">
        <f>IF(ISNUMBER(SEARCH('Карта учёта'!$B$25,Расходка[[#This Row],[Наименование расходного материала]])),MAX($Q$1:Q63)+1,0)</f>
        <v>63</v>
      </c>
      <c r="R64" s="116" t="str">
        <f>IFERROR(INDEX(Расходка[Наименование расходного материала],MATCH(Расходка[[#This Row],[№]],Поиск_расходки[Индекс1],0)),"")</f>
        <v/>
      </c>
      <c r="S64" s="116" t="str">
        <f>IFERROR(INDEX(Расходка[Наименование расходного материала],MATCH(Расходка[[#This Row],[№]],Поиск_расходки[Индекс2],0)),"")</f>
        <v/>
      </c>
      <c r="T64" s="116" t="str">
        <f>IFERROR(INDEX(Расходка[Наименование расходного материала],MATCH(Расходка[[#This Row],[№]],Поиск_расходки[Индекс3],0)),"")</f>
        <v/>
      </c>
      <c r="U64" s="116" t="str">
        <f>IFERROR(INDEX(Расходка[Наименование расходного материала],MATCH(Расходка[[#This Row],[№]],Поиск_расходки[Индекс4],0)),"")</f>
        <v/>
      </c>
      <c r="V64" s="116" t="str">
        <f>IFERROR(INDEX(Расходка[Наименование расходного материала],MATCH(Расходка[[#This Row],[№]],Поиск_расходки[Индекс5],0)),"")</f>
        <v/>
      </c>
      <c r="W64" s="116" t="str">
        <f>IFERROR(INDEX(Расходка[Наименование расходного материала],MATCH(Расходка[[#This Row],[№]],Поиск_расходки[Индекс6],0)),"")</f>
        <v>Launcher 7F JL 4.0</v>
      </c>
      <c r="X64" s="116" t="str">
        <f>IFERROR(INDEX(Расходка[Наименование расходного материала],MATCH(Расходка[[#This Row],[№]],Поиск_расходки[Индекс7],0)),"")</f>
        <v>Launcher 7F JL 4.0</v>
      </c>
      <c r="Y64" s="116" t="str">
        <f>IFERROR(INDEX(Расходка[Наименование расходного материала],MATCH(Расходка[[#This Row],[№]],Поиск_расходки[Индекс8],0)),"")</f>
        <v>Launcher 7F JL 4.0</v>
      </c>
      <c r="Z64" s="116" t="str">
        <f>IFERROR(INDEX(Расходка[Наименование расходного материала],MATCH(Расходка[[#This Row],[№]],Поиск_расходки[Индекс9],0)),"")</f>
        <v>Launcher 7F JL 4.0</v>
      </c>
      <c r="AA64" s="116" t="str">
        <f>IFERROR(INDEX(Расходка[Наименование расходного материала],MATCH(Расходка[[#This Row],[№]],Поиск_расходки[Индекс10],0)),"")</f>
        <v>Launcher 7F JL 4.0</v>
      </c>
      <c r="AB64" s="116" t="str">
        <f>IFERROR(INDEX(Расходка[Наименование расходного материала],MATCH(Расходка[[#This Row],[№]],Поиск_расходки[Индекс11],0)),"")</f>
        <v>Launcher 7F JL 4.0</v>
      </c>
      <c r="AC64" s="116" t="str">
        <f>IFERROR(INDEX(Расходка[Наименование расходного материала],MATCH(Расходка[[#This Row],[№]],Поиск_расходки[Индекс12],0)),"")</f>
        <v>Launcher 7F JL 4.0</v>
      </c>
      <c r="AD64" s="116" t="str">
        <f>IFERROR(INDEX(Расходка[Наименование расходного материала],MATCH(Расходка[[#This Row],[№]],Поиск_расходки[Индекс13],0)),"")</f>
        <v>Launcher 7F JL 4.0</v>
      </c>
      <c r="AF64" s="4" t="s">
        <v>6</v>
      </c>
      <c r="AG64" s="4" t="s">
        <v>464</v>
      </c>
    </row>
    <row r="65" spans="1:33" x14ac:dyDescent="0.25">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учёта'!$B$15,Расходка[[#This Row],[Наименование расходного материала]])),MAX($G$1:G64)+1,0)</f>
        <v>0</v>
      </c>
      <c r="H65" s="117">
        <f>IF(ISNUMBER(SEARCH('Карта учёта'!$B$16,Расходка[[#This Row],[Наименование расходного материала]])),MAX($H$1:H64)+1,0)</f>
        <v>0</v>
      </c>
      <c r="I65" s="117">
        <f>IF(ISNUMBER(SEARCH('Карта учёта'!$B$17,Расходка[[#This Row],[Наименование расходного материала]])),MAX($I$1:I64)+1,0)</f>
        <v>0</v>
      </c>
      <c r="J65" s="117">
        <f>IF(ISNUMBER(SEARCH('Карта учёта'!$B$18,Расходка[[#This Row],[Наименование расходного материала]])),MAX($J$1:J64)+1,0)</f>
        <v>64</v>
      </c>
      <c r="K65" s="117">
        <f>IF(ISNUMBER(SEARCH('Карта учёта'!$B$19,Расходка[[#This Row],[Наименование расходного материала]])),MAX($K$1:K64)+1,0)</f>
        <v>64</v>
      </c>
      <c r="L65" s="117">
        <f>IF(ISNUMBER(SEARCH('Карта учёта'!$B$20,Расходка[[#This Row],[Наименование расходного материала]])),MAX($L$1:L64)+1,0)</f>
        <v>64</v>
      </c>
      <c r="M65" s="117">
        <f>IF(ISNUMBER(SEARCH('Карта учёта'!$B$21,Расходка[[#This Row],[Наименование расходного материала]])),MAX($M$1:M64)+1,0)</f>
        <v>64</v>
      </c>
      <c r="N65" s="117">
        <f>IF(ISNUMBER(SEARCH('Карта учёта'!$B$22,Расходка[[#This Row],[Наименование расходного материала]])),MAX($N$1:N64)+1,0)</f>
        <v>64</v>
      </c>
      <c r="O65" s="117">
        <f>IF(ISNUMBER(SEARCH('Карта учёта'!$B$23,Расходка[[#This Row],[Наименование расходного материала]])),MAX($O$1:O64)+1,0)</f>
        <v>64</v>
      </c>
      <c r="P65" s="117">
        <f>IF(ISNUMBER(SEARCH('Карта учёта'!$B$24,Расходка[[#This Row],[Наименование расходного материала]])),MAX($P$1:P64)+1,0)</f>
        <v>64</v>
      </c>
      <c r="Q65" s="117">
        <f>IF(ISNUMBER(SEARCH('Карта учёта'!$B$25,Расходка[[#This Row],[Наименование расходного материала]])),MAX($Q$1:Q64)+1,0)</f>
        <v>64</v>
      </c>
      <c r="R65" s="116" t="str">
        <f>IFERROR(INDEX(Расходка[Наименование расходного материала],MATCH(Расходка[[#This Row],[№]],Поиск_расходки[Индекс1],0)),"")</f>
        <v/>
      </c>
      <c r="S65" s="116" t="str">
        <f>IFERROR(INDEX(Расходка[Наименование расходного материала],MATCH(Расходка[[#This Row],[№]],Поиск_расходки[Индекс2],0)),"")</f>
        <v/>
      </c>
      <c r="T65" s="116" t="str">
        <f>IFERROR(INDEX(Расходка[Наименование расходного материала],MATCH(Расходка[[#This Row],[№]],Поиск_расходки[Индекс3],0)),"")</f>
        <v/>
      </c>
      <c r="U65" s="116" t="str">
        <f>IFERROR(INDEX(Расходка[Наименование расходного материала],MATCH(Расходка[[#This Row],[№]],Поиск_расходки[Индекс4],0)),"")</f>
        <v/>
      </c>
      <c r="V65" s="116" t="str">
        <f>IFERROR(INDEX(Расходка[Наименование расходного материала],MATCH(Расходка[[#This Row],[№]],Поиск_расходки[Индекс5],0)),"")</f>
        <v/>
      </c>
      <c r="W65" s="116" t="str">
        <f>IFERROR(INDEX(Расходка[Наименование расходного материала],MATCH(Расходка[[#This Row],[№]],Поиск_расходки[Индекс6],0)),"")</f>
        <v>Angio-Seal™ VIP</v>
      </c>
      <c r="X65" s="116" t="str">
        <f>IFERROR(INDEX(Расходка[Наименование расходного материала],MATCH(Расходка[[#This Row],[№]],Поиск_расходки[Индекс7],0)),"")</f>
        <v>Angio-Seal™ VIP</v>
      </c>
      <c r="Y65" s="116" t="str">
        <f>IFERROR(INDEX(Расходка[Наименование расходного материала],MATCH(Расходка[[#This Row],[№]],Поиск_расходки[Индекс8],0)),"")</f>
        <v>Angio-Seal™ VIP</v>
      </c>
      <c r="Z65" s="116" t="str">
        <f>IFERROR(INDEX(Расходка[Наименование расходного материала],MATCH(Расходка[[#This Row],[№]],Поиск_расходки[Индекс9],0)),"")</f>
        <v>Angio-Seal™ VIP</v>
      </c>
      <c r="AA65" s="116" t="str">
        <f>IFERROR(INDEX(Расходка[Наименование расходного материала],MATCH(Расходка[[#This Row],[№]],Поиск_расходки[Индекс10],0)),"")</f>
        <v>Angio-Seal™ VIP</v>
      </c>
      <c r="AB65" s="116" t="str">
        <f>IFERROR(INDEX(Расходка[Наименование расходного материала],MATCH(Расходка[[#This Row],[№]],Поиск_расходки[Индекс11],0)),"")</f>
        <v>Angio-Seal™ VIP</v>
      </c>
      <c r="AC65" s="116" t="str">
        <f>IFERROR(INDEX(Расходка[Наименование расходного материала],MATCH(Расходка[[#This Row],[№]],Поиск_расходки[Индекс12],0)),"")</f>
        <v>Angio-Seal™ VIP</v>
      </c>
      <c r="AD65" s="116" t="str">
        <f>IFERROR(INDEX(Расходка[Наименование расходного материала],MATCH(Расходка[[#This Row],[№]],Поиск_расходки[Индекс13],0)),"")</f>
        <v>Angio-Seal™ VIP</v>
      </c>
      <c r="AF65" s="4" t="s">
        <v>6</v>
      </c>
      <c r="AG65" s="4" t="s">
        <v>465</v>
      </c>
    </row>
    <row r="66" spans="1:33" x14ac:dyDescent="0.25">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учёта'!$B$15,Расходка[[#This Row],[Наименование расходного материала]])),MAX($G$1:G65)+1,0)</f>
        <v>0</v>
      </c>
      <c r="H66" s="117">
        <f>IF(ISNUMBER(SEARCH('Карта учёта'!$B$16,Расходка[[#This Row],[Наименование расходного материала]])),MAX($H$1:H65)+1,0)</f>
        <v>0</v>
      </c>
      <c r="I66" s="117">
        <f>IF(ISNUMBER(SEARCH('Карта учёта'!$B$17,Расходка[[#This Row],[Наименование расходного материала]])),MAX($I$1:I65)+1,0)</f>
        <v>0</v>
      </c>
      <c r="J66" s="117">
        <f>IF(ISNUMBER(SEARCH('Карта учёта'!$B$18,Расходка[[#This Row],[Наименование расходного материала]])),MAX($J$1:J65)+1,0)</f>
        <v>0</v>
      </c>
      <c r="K66" s="117">
        <f>IF(ISNUMBER(SEARCH('Карта учёта'!$B$19,Расходка[[#This Row],[Наименование расходного материала]])),MAX($K$1:K65)+1,0)</f>
        <v>0</v>
      </c>
      <c r="L66" s="117">
        <f>IF(ISNUMBER(SEARCH('Карта учёта'!$B$20,Расходка[[#This Row],[Наименование расходного материала]])),MAX($L$1:L65)+1,0)</f>
        <v>0</v>
      </c>
      <c r="M66" s="117">
        <f>IF(ISNUMBER(SEARCH('Карта учёта'!$B$21,Расходка[[#This Row],[Наименование расходного материала]])),MAX($M$1:M65)+1,0)</f>
        <v>0</v>
      </c>
      <c r="N66" s="117">
        <f>IF(ISNUMBER(SEARCH('Карта учёта'!$B$22,Расходка[[#This Row],[Наименование расходного материала]])),MAX($N$1:N65)+1,0)</f>
        <v>0</v>
      </c>
      <c r="O66" s="117">
        <f>IF(ISNUMBER(SEARCH('Карта учёта'!$B$23,Расходка[[#This Row],[Наименование расходного материала]])),MAX($O$1:O65)+1,0)</f>
        <v>0</v>
      </c>
      <c r="P66" s="117">
        <f>IF(ISNUMBER(SEARCH('Карта учёта'!$B$24,Расходка[[#This Row],[Наименование расходного материала]])),MAX($P$1:P65)+1,0)</f>
        <v>0</v>
      </c>
      <c r="Q66" s="117">
        <f>IF(ISNUMBER(SEARCH('Карта учёта'!$B$25,Расходка[[#This Row],[Наименование расходного материала]])),MAX($Q$1:Q65)+1,0)</f>
        <v>0</v>
      </c>
      <c r="R66" s="116" t="str">
        <f>IFERROR(INDEX(Расходка[Наименование расходного материала],MATCH(Расходка[[#This Row],[№]],Поиск_расходки[Индекс1],0)),"")</f>
        <v/>
      </c>
      <c r="S66" s="116" t="str">
        <f>IFERROR(INDEX(Расходка[Наименование расходного материала],MATCH(Расходка[[#This Row],[№]],Поиск_расходки[Индекс2],0)),"")</f>
        <v/>
      </c>
      <c r="T66" s="116" t="str">
        <f>IFERROR(INDEX(Расходка[Наименование расходного материала],MATCH(Расходка[[#This Row],[№]],Поиск_расходки[Индекс3],0)),"")</f>
        <v/>
      </c>
      <c r="U66" s="116" t="str">
        <f>IFERROR(INDEX(Расходка[Наименование расходного материала],MATCH(Расходка[[#This Row],[№]],Поиск_расходки[Индекс4],0)),"")</f>
        <v/>
      </c>
      <c r="V66" s="116" t="str">
        <f>IFERROR(INDEX(Расходка[Наименование расходного материала],MATCH(Расходка[[#This Row],[№]],Поиск_расходки[Индекс5],0)),"")</f>
        <v/>
      </c>
      <c r="W66" s="116" t="str">
        <f>IFERROR(INDEX(Расходка[Наименование расходного материала],MATCH(Расходка[[#This Row],[№]],Поиск_расходки[Индекс6],0)),"")</f>
        <v/>
      </c>
      <c r="X66" s="116" t="str">
        <f>IFERROR(INDEX(Расходка[Наименование расходного материала],MATCH(Расходка[[#This Row],[№]],Поиск_расходки[Индекс7],0)),"")</f>
        <v/>
      </c>
      <c r="Y66" s="116" t="str">
        <f>IFERROR(INDEX(Расходка[Наименование расходного материала],MATCH(Расходка[[#This Row],[№]],Поиск_расходки[Индекс8],0)),"")</f>
        <v/>
      </c>
      <c r="Z66" s="116" t="str">
        <f>IFERROR(INDEX(Расходка[Наименование расходного материала],MATCH(Расходка[[#This Row],[№]],Поиск_расходки[Индекс9],0)),"")</f>
        <v/>
      </c>
      <c r="AA66" s="116" t="str">
        <f>IFERROR(INDEX(Расходка[Наименование расходного материала],MATCH(Расходка[[#This Row],[№]],Поиск_расходки[Индекс10],0)),"")</f>
        <v/>
      </c>
      <c r="AB66" s="116" t="str">
        <f>IFERROR(INDEX(Расходка[Наименование расходного материала],MATCH(Расходка[[#This Row],[№]],Поиск_расходки[Индекс11],0)),"")</f>
        <v/>
      </c>
      <c r="AC66" s="116" t="str">
        <f>IFERROR(INDEX(Расходка[Наименование расходного материала],MATCH(Расходка[[#This Row],[№]],Поиск_расходки[Индекс12],0)),"")</f>
        <v/>
      </c>
      <c r="AD66" s="116" t="str">
        <f>IFERROR(INDEX(Расходка[Наименование расходного материала],MATCH(Расходка[[#This Row],[№]],Поиск_расходки[Индекс13],0)),"")</f>
        <v/>
      </c>
      <c r="AF66" s="4" t="s">
        <v>6</v>
      </c>
      <c r="AG66" s="4" t="s">
        <v>466</v>
      </c>
    </row>
    <row r="67" spans="1:33" x14ac:dyDescent="0.25">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учёта'!$B$15,Расходка[[#This Row],[Наименование расходного материала]])),MAX($G$1:G66)+1,0)</f>
        <v>0</v>
      </c>
      <c r="H67" s="202">
        <f>IF(ISNUMBER(SEARCH('Карта учёта'!$B$16,Расходка[[#This Row],[Наименование расходного материала]])),MAX($H$1:H66)+1,0)</f>
        <v>0</v>
      </c>
      <c r="I67" s="202">
        <f>IF(ISNUMBER(SEARCH('Карта учёта'!$B$17,Расходка[[#This Row],[Наименование расходного материала]])),MAX($I$1:I66)+1,0)</f>
        <v>0</v>
      </c>
      <c r="J67" s="202">
        <f>IF(ISNUMBER(SEARCH('Карта учёта'!$B$18,Расходка[[#This Row],[Наименование расходного материала]])),MAX($J$1:J66)+1,0)</f>
        <v>0</v>
      </c>
      <c r="K67" s="202">
        <f>IF(ISNUMBER(SEARCH('Карта учёта'!$B$19,Расходка[[#This Row],[Наименование расходного материала]])),MAX($K$1:K66)+1,0)</f>
        <v>0</v>
      </c>
      <c r="L67" s="202">
        <f>IF(ISNUMBER(SEARCH('Карта учёта'!$B$20,Расходка[[#This Row],[Наименование расходного материала]])),MAX($L$1:L66)+1,0)</f>
        <v>0</v>
      </c>
      <c r="M67" s="202">
        <f>IF(ISNUMBER(SEARCH('Карта учёта'!$B$21,Расходка[[#This Row],[Наименование расходного материала]])),MAX($M$1:M66)+1,0)</f>
        <v>0</v>
      </c>
      <c r="N67" s="202">
        <f>IF(ISNUMBER(SEARCH('Карта учёта'!$B$22,Расходка[[#This Row],[Наименование расходного материала]])),MAX($N$1:N66)+1,0)</f>
        <v>0</v>
      </c>
      <c r="O67" s="202">
        <f>IF(ISNUMBER(SEARCH('Карта учёта'!$B$23,Расходка[[#This Row],[Наименование расходного материала]])),MAX($O$1:O66)+1,0)</f>
        <v>0</v>
      </c>
      <c r="P67" s="202">
        <f>IF(ISNUMBER(SEARCH('Карта учёта'!$B$24,Расходка[[#This Row],[Наименование расходного материала]])),MAX($P$1:P66)+1,0)</f>
        <v>0</v>
      </c>
      <c r="Q67" s="202">
        <f>IF(ISNUMBER(SEARCH('Карта учёта'!$B$25,Расходка[[#This Row],[Наименование расходного материала]])),MAX($Q$1:Q66)+1,0)</f>
        <v>0</v>
      </c>
      <c r="R67" s="203" t="str">
        <f>IFERROR(INDEX(Расходка[Наименование расходного материала],MATCH(Расходка[[#This Row],[№]],Поиск_расходки[Индекс1],0)),"")</f>
        <v/>
      </c>
      <c r="S67" s="203" t="str">
        <f>IFERROR(INDEX(Расходка[Наименование расходного материала],MATCH(Расходка[[#This Row],[№]],Поиск_расходки[Индекс2],0)),"")</f>
        <v/>
      </c>
      <c r="T67" s="203" t="str">
        <f>IFERROR(INDEX(Расходка[Наименование расходного материала],MATCH(Расходка[[#This Row],[№]],Поиск_расходки[Индекс3],0)),"")</f>
        <v/>
      </c>
      <c r="U67" s="203" t="str">
        <f>IFERROR(INDEX(Расходка[Наименование расходного материала],MATCH(Расходка[[#This Row],[№]],Поиск_расходки[Индекс4],0)),"")</f>
        <v/>
      </c>
      <c r="V67" s="203" t="str">
        <f>IFERROR(INDEX(Расходка[Наименование расходного материала],MATCH(Расходка[[#This Row],[№]],Поиск_расходки[Индекс5],0)),"")</f>
        <v/>
      </c>
      <c r="W67" s="203" t="str">
        <f>IFERROR(INDEX(Расходка[Наименование расходного материала],MATCH(Расходка[[#This Row],[№]],Поиск_расходки[Индекс6],0)),"")</f>
        <v/>
      </c>
      <c r="X67" s="203" t="str">
        <f>IFERROR(INDEX(Расходка[Наименование расходного материала],MATCH(Расходка[[#This Row],[№]],Поиск_расходки[Индекс7],0)),"")</f>
        <v/>
      </c>
      <c r="Y67" s="203" t="str">
        <f>IFERROR(INDEX(Расходка[Наименование расходного материала],MATCH(Расходка[[#This Row],[№]],Поиск_расходки[Индекс8],0)),"")</f>
        <v/>
      </c>
      <c r="Z67" s="203" t="str">
        <f>IFERROR(INDEX(Расходка[Наименование расходного материала],MATCH(Расходка[[#This Row],[№]],Поиск_расходки[Индекс9],0)),"")</f>
        <v/>
      </c>
      <c r="AA67" s="203" t="str">
        <f>IFERROR(INDEX(Расходка[Наименование расходного материала],MATCH(Расходка[[#This Row],[№]],Поиск_расходки[Индекс10],0)),"")</f>
        <v/>
      </c>
      <c r="AB67" s="203" t="str">
        <f>IFERROR(INDEX(Расходка[Наименование расходного материала],MATCH(Расходка[[#This Row],[№]],Поиск_расходки[Индекс11],0)),"")</f>
        <v/>
      </c>
      <c r="AC67" s="203" t="str">
        <f>IFERROR(INDEX(Расходка[Наименование расходного материала],MATCH(Расходка[[#This Row],[№]],Поиск_расходки[Индекс12],0)),"")</f>
        <v/>
      </c>
      <c r="AD67" s="203" t="str">
        <f>IFERROR(INDEX(Расходка[Наименование расходного материала],MATCH(Расходка[[#This Row],[№]],Поиск_расходки[Индекс13],0)),"")</f>
        <v/>
      </c>
      <c r="AF67" s="4" t="s">
        <v>6</v>
      </c>
      <c r="AG67" s="4" t="s">
        <v>467</v>
      </c>
    </row>
    <row r="68" spans="1:33" x14ac:dyDescent="0.25">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учёта'!$B$15,Расходка[[#This Row],[Наименование расходного материала]])),MAX($G$1:G67)+1,0)</f>
        <v>0</v>
      </c>
      <c r="H68" s="202">
        <f>IF(ISNUMBER(SEARCH('Карта учёта'!$B$16,Расходка[[#This Row],[Наименование расходного материала]])),MAX($H$1:H67)+1,0)</f>
        <v>0</v>
      </c>
      <c r="I68" s="202">
        <f>IF(ISNUMBER(SEARCH('Карта учёта'!$B$17,Расходка[[#This Row],[Наименование расходного материала]])),MAX($I$1:I67)+1,0)</f>
        <v>0</v>
      </c>
      <c r="J68" s="202">
        <f>IF(ISNUMBER(SEARCH('Карта учёта'!$B$18,Расходка[[#This Row],[Наименование расходного материала]])),MAX($J$1:J67)+1,0)</f>
        <v>0</v>
      </c>
      <c r="K68" s="202">
        <f>IF(ISNUMBER(SEARCH('Карта учёта'!$B$19,Расходка[[#This Row],[Наименование расходного материала]])),MAX($K$1:K67)+1,0)</f>
        <v>0</v>
      </c>
      <c r="L68" s="202">
        <f>IF(ISNUMBER(SEARCH('Карта учёта'!$B$20,Расходка[[#This Row],[Наименование расходного материала]])),MAX($L$1:L67)+1,0)</f>
        <v>0</v>
      </c>
      <c r="M68" s="202">
        <f>IF(ISNUMBER(SEARCH('Карта учёта'!$B$21,Расходка[[#This Row],[Наименование расходного материала]])),MAX($M$1:M67)+1,0)</f>
        <v>0</v>
      </c>
      <c r="N68" s="202">
        <f>IF(ISNUMBER(SEARCH('Карта учёта'!$B$22,Расходка[[#This Row],[Наименование расходного материала]])),MAX($N$1:N67)+1,0)</f>
        <v>0</v>
      </c>
      <c r="O68" s="202">
        <f>IF(ISNUMBER(SEARCH('Карта учёта'!$B$23,Расходка[[#This Row],[Наименование расходного материала]])),MAX($O$1:O67)+1,0)</f>
        <v>0</v>
      </c>
      <c r="P68" s="202">
        <f>IF(ISNUMBER(SEARCH('Карта учёта'!$B$24,Расходка[[#This Row],[Наименование расходного материала]])),MAX($P$1:P67)+1,0)</f>
        <v>0</v>
      </c>
      <c r="Q68" s="202">
        <f>IF(ISNUMBER(SEARCH('Карта учёта'!$B$25,Расходка[[#This Row],[Наименование расходного материала]])),MAX($Q$1:Q67)+1,0)</f>
        <v>0</v>
      </c>
      <c r="R68" s="203" t="str">
        <f>IFERROR(INDEX(Расходка[Наименование расходного материала],MATCH(Расходка[[#This Row],[№]],Поиск_расходки[Индекс1],0)),"")</f>
        <v/>
      </c>
      <c r="S68" s="203" t="str">
        <f>IFERROR(INDEX(Расходка[Наименование расходного материала],MATCH(Расходка[[#This Row],[№]],Поиск_расходки[Индекс2],0)),"")</f>
        <v/>
      </c>
      <c r="T68" s="203" t="str">
        <f>IFERROR(INDEX(Расходка[Наименование расходного материала],MATCH(Расходка[[#This Row],[№]],Поиск_расходки[Индекс3],0)),"")</f>
        <v/>
      </c>
      <c r="U68" s="203" t="str">
        <f>IFERROR(INDEX(Расходка[Наименование расходного материала],MATCH(Расходка[[#This Row],[№]],Поиск_расходки[Индекс4],0)),"")</f>
        <v/>
      </c>
      <c r="V68" s="203" t="str">
        <f>IFERROR(INDEX(Расходка[Наименование расходного материала],MATCH(Расходка[[#This Row],[№]],Поиск_расходки[Индекс5],0)),"")</f>
        <v/>
      </c>
      <c r="W68" s="203" t="str">
        <f>IFERROR(INDEX(Расходка[Наименование расходного материала],MATCH(Расходка[[#This Row],[№]],Поиск_расходки[Индекс6],0)),"")</f>
        <v/>
      </c>
      <c r="X68" s="203" t="str">
        <f>IFERROR(INDEX(Расходка[Наименование расходного материала],MATCH(Расходка[[#This Row],[№]],Поиск_расходки[Индекс7],0)),"")</f>
        <v/>
      </c>
      <c r="Y68" s="203" t="str">
        <f>IFERROR(INDEX(Расходка[Наименование расходного материала],MATCH(Расходка[[#This Row],[№]],Поиск_расходки[Индекс8],0)),"")</f>
        <v/>
      </c>
      <c r="Z68" s="203" t="str">
        <f>IFERROR(INDEX(Расходка[Наименование расходного материала],MATCH(Расходка[[#This Row],[№]],Поиск_расходки[Индекс9],0)),"")</f>
        <v/>
      </c>
      <c r="AA68" s="203" t="str">
        <f>IFERROR(INDEX(Расходка[Наименование расходного материала],MATCH(Расходка[[#This Row],[№]],Поиск_расходки[Индекс10],0)),"")</f>
        <v/>
      </c>
      <c r="AB68" s="203" t="str">
        <f>IFERROR(INDEX(Расходка[Наименование расходного материала],MATCH(Расходка[[#This Row],[№]],Поиск_расходки[Индекс11],0)),"")</f>
        <v/>
      </c>
      <c r="AC68" s="203" t="str">
        <f>IFERROR(INDEX(Расходка[Наименование расходного материала],MATCH(Расходка[[#This Row],[№]],Поиск_расходки[Индекс12],0)),"")</f>
        <v/>
      </c>
      <c r="AD68" s="203" t="str">
        <f>IFERROR(INDEX(Расходка[Наименование расходного материала],MATCH(Расходка[[#This Row],[№]],Поиск_расходки[Индекс13],0)),"")</f>
        <v/>
      </c>
      <c r="AF68" s="4" t="s">
        <v>6</v>
      </c>
      <c r="AG68" s="4" t="s">
        <v>468</v>
      </c>
    </row>
    <row r="69" spans="1:33" x14ac:dyDescent="0.25">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учёта'!$B$15,Расходка[[#This Row],[Наименование расходного материала]])),MAX($G$1:G68)+1,0)</f>
        <v>0</v>
      </c>
      <c r="H69" s="202">
        <f>IF(ISNUMBER(SEARCH('Карта учёта'!$B$16,Расходка[[#This Row],[Наименование расходного материала]])),MAX($H$1:H68)+1,0)</f>
        <v>0</v>
      </c>
      <c r="I69" s="202">
        <f>IF(ISNUMBER(SEARCH('Карта учёта'!$B$17,Расходка[[#This Row],[Наименование расходного материала]])),MAX($I$1:I68)+1,0)</f>
        <v>0</v>
      </c>
      <c r="J69" s="202">
        <f>IF(ISNUMBER(SEARCH('Карта учёта'!$B$18,Расходка[[#This Row],[Наименование расходного материала]])),MAX($J$1:J68)+1,0)</f>
        <v>0</v>
      </c>
      <c r="K69" s="202">
        <f>IF(ISNUMBER(SEARCH('Карта учёта'!$B$19,Расходка[[#This Row],[Наименование расходного материала]])),MAX($K$1:K68)+1,0)</f>
        <v>0</v>
      </c>
      <c r="L69" s="202">
        <f>IF(ISNUMBER(SEARCH('Карта учёта'!$B$20,Расходка[[#This Row],[Наименование расходного материала]])),MAX($L$1:L68)+1,0)</f>
        <v>0</v>
      </c>
      <c r="M69" s="202">
        <f>IF(ISNUMBER(SEARCH('Карта учёта'!$B$21,Расходка[[#This Row],[Наименование расходного материала]])),MAX($M$1:M68)+1,0)</f>
        <v>0</v>
      </c>
      <c r="N69" s="202">
        <f>IF(ISNUMBER(SEARCH('Карта учёта'!$B$22,Расходка[[#This Row],[Наименование расходного материала]])),MAX($N$1:N68)+1,0)</f>
        <v>0</v>
      </c>
      <c r="O69" s="202">
        <f>IF(ISNUMBER(SEARCH('Карта учёта'!$B$23,Расходка[[#This Row],[Наименование расходного материала]])),MAX($O$1:O68)+1,0)</f>
        <v>0</v>
      </c>
      <c r="P69" s="202">
        <f>IF(ISNUMBER(SEARCH('Карта учёта'!$B$24,Расходка[[#This Row],[Наименование расходного материала]])),MAX($P$1:P68)+1,0)</f>
        <v>0</v>
      </c>
      <c r="Q69" s="202">
        <f>IF(ISNUMBER(SEARCH('Карта учёта'!$B$25,Расходка[[#This Row],[Наименование расходного материала]])),MAX($Q$1:Q68)+1,0)</f>
        <v>0</v>
      </c>
      <c r="R69" s="203" t="str">
        <f>IFERROR(INDEX(Расходка[Наименование расходного материала],MATCH(Расходка[[#This Row],[№]],Поиск_расходки[Индекс1],0)),"")</f>
        <v/>
      </c>
      <c r="S69" s="203" t="str">
        <f>IFERROR(INDEX(Расходка[Наименование расходного материала],MATCH(Расходка[[#This Row],[№]],Поиск_расходки[Индекс2],0)),"")</f>
        <v/>
      </c>
      <c r="T69" s="203" t="str">
        <f>IFERROR(INDEX(Расходка[Наименование расходного материала],MATCH(Расходка[[#This Row],[№]],Поиск_расходки[Индекс3],0)),"")</f>
        <v/>
      </c>
      <c r="U69" s="203" t="str">
        <f>IFERROR(INDEX(Расходка[Наименование расходного материала],MATCH(Расходка[[#This Row],[№]],Поиск_расходки[Индекс4],0)),"")</f>
        <v/>
      </c>
      <c r="V69" s="203" t="str">
        <f>IFERROR(INDEX(Расходка[Наименование расходного материала],MATCH(Расходка[[#This Row],[№]],Поиск_расходки[Индекс5],0)),"")</f>
        <v/>
      </c>
      <c r="W69" s="203" t="str">
        <f>IFERROR(INDEX(Расходка[Наименование расходного материала],MATCH(Расходка[[#This Row],[№]],Поиск_расходки[Индекс6],0)),"")</f>
        <v/>
      </c>
      <c r="X69" s="203" t="str">
        <f>IFERROR(INDEX(Расходка[Наименование расходного материала],MATCH(Расходка[[#This Row],[№]],Поиск_расходки[Индекс7],0)),"")</f>
        <v/>
      </c>
      <c r="Y69" s="203" t="str">
        <f>IFERROR(INDEX(Расходка[Наименование расходного материала],MATCH(Расходка[[#This Row],[№]],Поиск_расходки[Индекс8],0)),"")</f>
        <v/>
      </c>
      <c r="Z69" s="203" t="str">
        <f>IFERROR(INDEX(Расходка[Наименование расходного материала],MATCH(Расходка[[#This Row],[№]],Поиск_расходки[Индекс9],0)),"")</f>
        <v/>
      </c>
      <c r="AA69" s="203" t="str">
        <f>IFERROR(INDEX(Расходка[Наименование расходного материала],MATCH(Расходка[[#This Row],[№]],Поиск_расходки[Индекс10],0)),"")</f>
        <v/>
      </c>
      <c r="AB69" s="203" t="str">
        <f>IFERROR(INDEX(Расходка[Наименование расходного материала],MATCH(Расходка[[#This Row],[№]],Поиск_расходки[Индекс11],0)),"")</f>
        <v/>
      </c>
      <c r="AC69" s="203" t="str">
        <f>IFERROR(INDEX(Расходка[Наименование расходного материала],MATCH(Расходка[[#This Row],[№]],Поиск_расходки[Индекс12],0)),"")</f>
        <v/>
      </c>
      <c r="AD69" s="203" t="str">
        <f>IFERROR(INDEX(Расходка[Наименование расходного материала],MATCH(Расходка[[#This Row],[№]],Поиск_расходки[Индекс13],0)),"")</f>
        <v/>
      </c>
      <c r="AF69" s="4" t="s">
        <v>6</v>
      </c>
      <c r="AG69" s="4" t="s">
        <v>469</v>
      </c>
    </row>
    <row r="70" spans="1:33" x14ac:dyDescent="0.25">
      <c r="E70" s="202">
        <f>IF(ISNUMBER(SEARCH('Карта учёта'!$B$13,Расходка[[#This Row],[Наименование расходного материала]])),MAX($E$1:E69)+1,0)</f>
        <v>0</v>
      </c>
      <c r="F70" s="202">
        <f>IF(ISNUMBER(SEARCH('Карта учёта'!$B$14,Расходка[[#This Row],[Наименование расходного материала]])),MAX($F$1:F69)+1,0)</f>
        <v>0</v>
      </c>
      <c r="G70" s="202">
        <f>IF(ISNUMBER(SEARCH('Карта учёта'!$B$15,Расходка[[#This Row],[Наименование расходного материала]])),MAX($G$1:G69)+1,0)</f>
        <v>0</v>
      </c>
      <c r="H70" s="202">
        <f>IF(ISNUMBER(SEARCH('Карта учёта'!$B$16,Расходка[[#This Row],[Наименование расходного материала]])),MAX($H$1:H69)+1,0)</f>
        <v>0</v>
      </c>
      <c r="I70" s="202">
        <f>IF(ISNUMBER(SEARCH('Карта учёта'!$B$17,Расходка[[#This Row],[Наименование расходного материала]])),MAX($I$1:I69)+1,0)</f>
        <v>0</v>
      </c>
      <c r="J70" s="202">
        <f>IF(ISNUMBER(SEARCH('Карта учёта'!$B$18,Расходка[[#This Row],[Наименование расходного материала]])),MAX($J$1:J69)+1,0)</f>
        <v>0</v>
      </c>
      <c r="K70" s="202">
        <f>IF(ISNUMBER(SEARCH('Карта учёта'!$B$19,Расходка[[#This Row],[Наименование расходного материала]])),MAX($K$1:K69)+1,0)</f>
        <v>0</v>
      </c>
      <c r="L70" s="202">
        <f>IF(ISNUMBER(SEARCH('Карта учёта'!$B$20,Расходка[[#This Row],[Наименование расходного материала]])),MAX($L$1:L69)+1,0)</f>
        <v>0</v>
      </c>
      <c r="M70" s="202">
        <f>IF(ISNUMBER(SEARCH('Карта учёта'!$B$21,Расходка[[#This Row],[Наименование расходного материала]])),MAX($M$1:M69)+1,0)</f>
        <v>0</v>
      </c>
      <c r="N70" s="202">
        <f>IF(ISNUMBER(SEARCH('Карта учёта'!$B$22,Расходка[[#This Row],[Наименование расходного материала]])),MAX($N$1:N69)+1,0)</f>
        <v>0</v>
      </c>
      <c r="O70" s="202">
        <f>IF(ISNUMBER(SEARCH('Карта учёта'!$B$23,Расходка[[#This Row],[Наименование расходного материала]])),MAX($O$1:O69)+1,0)</f>
        <v>0</v>
      </c>
      <c r="P70" s="202">
        <f>IF(ISNUMBER(SEARCH('Карта учёта'!$B$24,Расходка[[#This Row],[Наименование расходного материала]])),MAX($P$1:P69)+1,0)</f>
        <v>0</v>
      </c>
      <c r="Q70" s="202">
        <f>IF(ISNUMBER(SEARCH('Карта учёта'!$B$25,Расходка[[#This Row],[Наименование расходного материала]])),MAX($Q$1:Q69)+1,0)</f>
        <v>0</v>
      </c>
      <c r="R70" s="203" t="str">
        <f>IFERROR(INDEX(Расходка[Наименование расходного материала],MATCH(Расходка[[#This Row],[№]],Поиск_расходки[Индекс1],0)),"")</f>
        <v/>
      </c>
      <c r="S70" s="203" t="str">
        <f>IFERROR(INDEX(Расходка[Наименование расходного материала],MATCH(Расходка[[#This Row],[№]],Поиск_расходки[Индекс2],0)),"")</f>
        <v/>
      </c>
      <c r="T70" s="203" t="str">
        <f>IFERROR(INDEX(Расходка[Наименование расходного материала],MATCH(Расходка[[#This Row],[№]],Поиск_расходки[Индекс3],0)),"")</f>
        <v/>
      </c>
      <c r="U70" s="203" t="str">
        <f>IFERROR(INDEX(Расходка[Наименование расходного материала],MATCH(Расходка[[#This Row],[№]],Поиск_расходки[Индекс4],0)),"")</f>
        <v/>
      </c>
      <c r="V70" s="203" t="str">
        <f>IFERROR(INDEX(Расходка[Наименование расходного материала],MATCH(Расходка[[#This Row],[№]],Поиск_расходки[Индекс5],0)),"")</f>
        <v/>
      </c>
      <c r="W70" s="203" t="str">
        <f>IFERROR(INDEX(Расходка[Наименование расходного материала],MATCH(Расходка[[#This Row],[№]],Поиск_расходки[Индекс6],0)),"")</f>
        <v/>
      </c>
      <c r="X70" s="203" t="str">
        <f>IFERROR(INDEX(Расходка[Наименование расходного материала],MATCH(Расходка[[#This Row],[№]],Поиск_расходки[Индекс7],0)),"")</f>
        <v/>
      </c>
      <c r="Y70" s="203" t="str">
        <f>IFERROR(INDEX(Расходка[Наименование расходного материала],MATCH(Расходка[[#This Row],[№]],Поиск_расходки[Индекс8],0)),"")</f>
        <v/>
      </c>
      <c r="Z70" s="203" t="str">
        <f>IFERROR(INDEX(Расходка[Наименование расходного материала],MATCH(Расходка[[#This Row],[№]],Поиск_расходки[Индекс9],0)),"")</f>
        <v/>
      </c>
      <c r="AA70" s="203" t="str">
        <f>IFERROR(INDEX(Расходка[Наименование расходного материала],MATCH(Расходка[[#This Row],[№]],Поиск_расходки[Индекс10],0)),"")</f>
        <v/>
      </c>
      <c r="AB70" s="203" t="str">
        <f>IFERROR(INDEX(Расходка[Наименование расходного материала],MATCH(Расходка[[#This Row],[№]],Поиск_расходки[Индекс11],0)),"")</f>
        <v/>
      </c>
      <c r="AC70" s="203" t="str">
        <f>IFERROR(INDEX(Расходка[Наименование расходного материала],MATCH(Расходка[[#This Row],[№]],Поиск_расходки[Индекс12],0)),"")</f>
        <v/>
      </c>
      <c r="AD70" s="203" t="str">
        <f>IFERROR(INDEX(Расходка[Наименование расходного материала],MATCH(Расходка[[#This Row],[№]],Поиск_расходки[Индекс13],0)),"")</f>
        <v/>
      </c>
      <c r="AF70" s="4" t="s">
        <v>6</v>
      </c>
      <c r="AG70" s="4" t="s">
        <v>470</v>
      </c>
    </row>
    <row r="71" spans="1:33" x14ac:dyDescent="0.25">
      <c r="AF71" s="4" t="s">
        <v>6</v>
      </c>
      <c r="AG71" s="4" t="s">
        <v>425</v>
      </c>
    </row>
    <row r="72" spans="1:33" x14ac:dyDescent="0.25">
      <c r="AF72" s="4" t="s">
        <v>6</v>
      </c>
      <c r="AG72" s="4" t="s">
        <v>471</v>
      </c>
    </row>
    <row r="73" spans="1:33" x14ac:dyDescent="0.25">
      <c r="AF73" s="4" t="s">
        <v>6</v>
      </c>
      <c r="AG73" s="4" t="s">
        <v>426</v>
      </c>
    </row>
    <row r="74" spans="1:33" x14ac:dyDescent="0.25">
      <c r="AF74" s="4" t="s">
        <v>6</v>
      </c>
      <c r="AG74" s="4" t="s">
        <v>472</v>
      </c>
    </row>
    <row r="75" spans="1:33" x14ac:dyDescent="0.25">
      <c r="AF75" s="4" t="s">
        <v>6</v>
      </c>
      <c r="AG75" s="4" t="s">
        <v>473</v>
      </c>
    </row>
    <row r="76" spans="1:33" x14ac:dyDescent="0.25">
      <c r="AF76" s="4" t="s">
        <v>6</v>
      </c>
      <c r="AG76" s="4" t="s">
        <v>474</v>
      </c>
    </row>
    <row r="77" spans="1:33" x14ac:dyDescent="0.25">
      <c r="AF77" s="4" t="s">
        <v>6</v>
      </c>
      <c r="AG77" s="4" t="s">
        <v>475</v>
      </c>
    </row>
    <row r="78" spans="1:33" x14ac:dyDescent="0.25">
      <c r="AF78" s="4" t="s">
        <v>6</v>
      </c>
      <c r="AG78" s="4" t="s">
        <v>476</v>
      </c>
    </row>
    <row r="79" spans="1:33" x14ac:dyDescent="0.25">
      <c r="AF79" s="4" t="s">
        <v>6</v>
      </c>
      <c r="AG79" s="4" t="s">
        <v>477</v>
      </c>
    </row>
    <row r="80" spans="1:33" x14ac:dyDescent="0.25">
      <c r="AF80" s="4" t="s">
        <v>6</v>
      </c>
      <c r="AG80" s="4" t="s">
        <v>478</v>
      </c>
    </row>
    <row r="81" spans="32:33" x14ac:dyDescent="0.25">
      <c r="AF81" s="4" t="s">
        <v>6</v>
      </c>
      <c r="AG81" s="4" t="s">
        <v>479</v>
      </c>
    </row>
    <row r="82" spans="32:33" x14ac:dyDescent="0.25">
      <c r="AF82" s="4" t="s">
        <v>6</v>
      </c>
      <c r="AG82" s="4" t="s">
        <v>480</v>
      </c>
    </row>
    <row r="83" spans="32:33" x14ac:dyDescent="0.25">
      <c r="AF83" s="4" t="s">
        <v>6</v>
      </c>
      <c r="AG83" s="4" t="s">
        <v>481</v>
      </c>
    </row>
    <row r="84" spans="32:33" x14ac:dyDescent="0.25">
      <c r="AF84" s="4" t="s">
        <v>6</v>
      </c>
      <c r="AG84" s="4" t="s">
        <v>432</v>
      </c>
    </row>
    <row r="85" spans="32:33" x14ac:dyDescent="0.25">
      <c r="AF85" s="4" t="s">
        <v>6</v>
      </c>
      <c r="AG85" s="4" t="s">
        <v>433</v>
      </c>
    </row>
    <row r="86" spans="32:33" x14ac:dyDescent="0.25">
      <c r="AF86" s="4" t="s">
        <v>6</v>
      </c>
      <c r="AG86" s="4" t="s">
        <v>482</v>
      </c>
    </row>
    <row r="87" spans="32:33" x14ac:dyDescent="0.25">
      <c r="AF87" s="4" t="s">
        <v>6</v>
      </c>
      <c r="AG87" s="4" t="s">
        <v>483</v>
      </c>
    </row>
    <row r="88" spans="32:33" x14ac:dyDescent="0.25">
      <c r="AF88" s="4" t="s">
        <v>6</v>
      </c>
      <c r="AG88" s="4" t="s">
        <v>484</v>
      </c>
    </row>
    <row r="89" spans="32:33" x14ac:dyDescent="0.25">
      <c r="AF89" s="4" t="s">
        <v>6</v>
      </c>
      <c r="AG89" s="4" t="s">
        <v>485</v>
      </c>
    </row>
    <row r="90" spans="32:33" x14ac:dyDescent="0.25">
      <c r="AF90" s="4" t="s">
        <v>6</v>
      </c>
      <c r="AG90" s="4" t="s">
        <v>486</v>
      </c>
    </row>
    <row r="91" spans="32:33" x14ac:dyDescent="0.25">
      <c r="AF91" s="4" t="s">
        <v>6</v>
      </c>
      <c r="AG91" s="4" t="s">
        <v>487</v>
      </c>
    </row>
    <row r="92" spans="32:33" x14ac:dyDescent="0.25">
      <c r="AF92" s="4" t="s">
        <v>6</v>
      </c>
      <c r="AG92" s="4" t="s">
        <v>488</v>
      </c>
    </row>
    <row r="93" spans="32:33" x14ac:dyDescent="0.25">
      <c r="AF93" s="4" t="s">
        <v>6</v>
      </c>
      <c r="AG93" s="4" t="s">
        <v>489</v>
      </c>
    </row>
    <row r="94" spans="32:33" x14ac:dyDescent="0.25">
      <c r="AF94" s="4" t="s">
        <v>6</v>
      </c>
      <c r="AG94" s="4" t="s">
        <v>436</v>
      </c>
    </row>
    <row r="95" spans="32:33" x14ac:dyDescent="0.25">
      <c r="AF95" s="4" t="s">
        <v>6</v>
      </c>
      <c r="AG95" s="4" t="s">
        <v>437</v>
      </c>
    </row>
    <row r="96" spans="32:33" x14ac:dyDescent="0.25">
      <c r="AF96" s="4" t="s">
        <v>6</v>
      </c>
      <c r="AG96" s="4" t="s">
        <v>490</v>
      </c>
    </row>
    <row r="97" spans="32:33" x14ac:dyDescent="0.25">
      <c r="AF97" s="4" t="s">
        <v>6</v>
      </c>
      <c r="AG97" s="4" t="s">
        <v>491</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515</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511</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5"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2023-06-25T13:38:15Z</cp:lastPrinted>
  <dcterms:created xsi:type="dcterms:W3CDTF">2015-06-05T18:19:34Z</dcterms:created>
  <dcterms:modified xsi:type="dcterms:W3CDTF">2023-06-25T13:38:19Z</dcterms:modified>
</cp:coreProperties>
</file>