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E68" i="1"/>
  <c r="E69" i="1"/>
  <c r="F67" i="1"/>
  <c r="F68" i="1"/>
  <c r="F69" i="1"/>
  <c r="G67" i="1"/>
  <c r="G68" i="1"/>
  <c r="G69" i="1"/>
  <c r="H67" i="1"/>
  <c r="H68" i="1"/>
  <c r="H69" i="1"/>
  <c r="I67" i="1"/>
  <c r="I68" i="1"/>
  <c r="I69" i="1"/>
  <c r="J67" i="1"/>
  <c r="J68" i="1"/>
  <c r="J69" i="1"/>
  <c r="K67" i="1"/>
  <c r="K68" i="1"/>
  <c r="K69" i="1"/>
  <c r="L67" i="1"/>
  <c r="L68" i="1"/>
  <c r="L69" i="1"/>
  <c r="M67" i="1"/>
  <c r="M68" i="1"/>
  <c r="M69" i="1"/>
  <c r="N67" i="1"/>
  <c r="N68" i="1"/>
  <c r="N69" i="1"/>
  <c r="O67" i="1"/>
  <c r="O68" i="1"/>
  <c r="O69" i="1"/>
  <c r="P67" i="1"/>
  <c r="P68" i="1"/>
  <c r="P69" i="1"/>
  <c r="Q67" i="1"/>
  <c r="Q68" i="1"/>
  <c r="Q69" i="1"/>
  <c r="R67" i="1"/>
  <c r="R68" i="1"/>
  <c r="R69" i="1"/>
  <c r="S67" i="1"/>
  <c r="S68" i="1"/>
  <c r="S69" i="1"/>
  <c r="T67" i="1"/>
  <c r="T68" i="1"/>
  <c r="T69" i="1"/>
  <c r="U67" i="1"/>
  <c r="U68" i="1"/>
  <c r="U69" i="1"/>
  <c r="V67" i="1"/>
  <c r="V68" i="1"/>
  <c r="V69" i="1"/>
  <c r="W67" i="1"/>
  <c r="W68" i="1"/>
  <c r="W69" i="1"/>
  <c r="X67" i="1"/>
  <c r="X68" i="1"/>
  <c r="X69" i="1"/>
  <c r="Y67" i="1"/>
  <c r="Y68" i="1"/>
  <c r="Y69" i="1"/>
  <c r="Z67" i="1"/>
  <c r="Z68" i="1"/>
  <c r="Z69" i="1"/>
  <c r="AA67" i="1"/>
  <c r="AA68" i="1"/>
  <c r="AA69" i="1"/>
  <c r="AB67" i="1"/>
  <c r="AB68" i="1"/>
  <c r="AB69" i="1"/>
  <c r="AC67" i="1"/>
  <c r="AC68" i="1"/>
  <c r="AC69" i="1"/>
  <c r="AD67" i="1"/>
  <c r="AD68" i="1"/>
  <c r="AD69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1" i="1" l="1"/>
  <c r="R64" i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AD66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19" i="1" l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O64" i="1" l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C26" i="1"/>
  <c r="F26" i="1"/>
  <c r="F27" i="1" s="1"/>
  <c r="N26" i="1"/>
  <c r="AB2" i="1"/>
  <c r="O65" i="1" l="1"/>
  <c r="AB64" i="1"/>
  <c r="AB62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6" i="1" l="1"/>
  <c r="AB59" i="1"/>
  <c r="AB56" i="1"/>
  <c r="AB65" i="1"/>
  <c r="AB58" i="1"/>
  <c r="AB61" i="1"/>
  <c r="AB21" i="1"/>
  <c r="AB5" i="1"/>
  <c r="AB7" i="1"/>
  <c r="AB13" i="1"/>
  <c r="AB18" i="1"/>
  <c r="AB19" i="1"/>
  <c r="AB26" i="1"/>
  <c r="AB4" i="1"/>
  <c r="AB6" i="1"/>
  <c r="AB15" i="1"/>
  <c r="AB60" i="1"/>
  <c r="AB57" i="1"/>
  <c r="AB63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U66" i="1" s="1"/>
  <c r="J65" i="1"/>
  <c r="W66" i="1" s="1"/>
  <c r="W65" i="1"/>
  <c r="U64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W64" i="1" l="1"/>
  <c r="U58" i="1"/>
  <c r="U65" i="1"/>
  <c r="I63" i="1"/>
  <c r="I64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6" i="1" l="1"/>
  <c r="I65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66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4" i="1" l="1"/>
  <c r="S58" i="1"/>
  <c r="S52" i="1"/>
  <c r="S51" i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G61" i="1"/>
  <c r="T2" i="1" s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T64" i="1" s="1"/>
  <c r="T45" i="1"/>
  <c r="T43" i="1"/>
  <c r="T6" i="1"/>
  <c r="T30" i="1"/>
  <c r="T53" i="1"/>
  <c r="T27" i="1"/>
  <c r="T51" i="1"/>
  <c r="T4" i="1"/>
  <c r="T13" i="1"/>
  <c r="T21" i="1"/>
  <c r="T25" i="1"/>
  <c r="T46" i="1"/>
  <c r="T33" i="1"/>
  <c r="T42" i="1"/>
  <c r="T19" i="1"/>
  <c r="T47" i="1"/>
  <c r="T26" i="1"/>
  <c r="T48" i="1"/>
  <c r="T20" i="1"/>
  <c r="T59" i="1"/>
  <c r="T32" i="1"/>
  <c r="T52" i="1"/>
  <c r="T62" i="1"/>
  <c r="T7" i="1"/>
  <c r="T63" i="1"/>
  <c r="M54" i="1"/>
  <c r="M55" i="1" s="1"/>
  <c r="L51" i="1"/>
  <c r="L52" i="1" s="1"/>
  <c r="L53" i="1" s="1"/>
  <c r="T18" i="1" l="1"/>
  <c r="T44" i="1"/>
  <c r="T60" i="1"/>
  <c r="T9" i="1"/>
  <c r="T35" i="1"/>
  <c r="T65" i="1"/>
  <c r="T66" i="1"/>
  <c r="T38" i="1"/>
  <c r="T41" i="1"/>
  <c r="T8" i="1"/>
  <c r="T14" i="1"/>
  <c r="T40" i="1"/>
  <c r="T54" i="1"/>
  <c r="T15" i="1"/>
  <c r="T37" i="1"/>
  <c r="T31" i="1"/>
  <c r="T39" i="1"/>
  <c r="T17" i="1"/>
  <c r="T16" i="1"/>
  <c r="T58" i="1"/>
  <c r="T36" i="1"/>
  <c r="T28" i="1"/>
  <c r="T12" i="1"/>
  <c r="T3" i="1"/>
  <c r="T57" i="1"/>
  <c r="T50" i="1"/>
  <c r="T61" i="1"/>
  <c r="T34" i="1"/>
  <c r="T5" i="1"/>
  <c r="T23" i="1"/>
  <c r="T56" i="1"/>
  <c r="T11" i="1"/>
  <c r="T24" i="1"/>
  <c r="T49" i="1"/>
  <c r="T55" i="1"/>
  <c r="T22" i="1"/>
  <c r="T29" i="1"/>
  <c r="T10" i="1"/>
  <c r="M56" i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6" i="1"/>
  <c r="Z31" i="1"/>
  <c r="Z12" i="1"/>
  <c r="Z21" i="1"/>
  <c r="Z23" i="1"/>
  <c r="Z33" i="1"/>
  <c r="Z56" i="1"/>
  <c r="Z47" i="1"/>
  <c r="Z32" i="1"/>
  <c r="Z25" i="1"/>
  <c r="Z26" i="1"/>
  <c r="Z41" i="1"/>
  <c r="Z36" i="1" l="1"/>
  <c r="Z53" i="1"/>
  <c r="Z48" i="1"/>
  <c r="Z27" i="1"/>
  <c r="Z46" i="1"/>
  <c r="Z49" i="1"/>
  <c r="Z13" i="1"/>
  <c r="Z17" i="1"/>
  <c r="Z24" i="1"/>
  <c r="Z29" i="1"/>
  <c r="Z4" i="1"/>
  <c r="Z38" i="1"/>
  <c r="Z22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<sst xmlns="http://schemas.openxmlformats.org/spreadsheetml/2006/main" count="872" uniqueCount="528">
  <si>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</si>
  <si>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</si>
  <si>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</si>
  <si>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</si>
  <si>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</si>
  <si>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</si>
  <si>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</si>
  <si>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</si>
  <si>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</si>
  <si>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</si>
  <si>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</si>
  <si>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</si>
  <si>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</si>
  <si>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</si>
  <si>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</si>
  <si>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</si>
  <si>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</si>
  <si>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</si>
  <si>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</si>
  <si>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</si>
  <si>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</si>
  <si>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</si>
  <si>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</si>
  <si>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</si>
  <si>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</si>
  <si>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</si>
  <si>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</si>
  <si>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</si>
  <si>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</si>
  <si>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</si>
  <si>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</si>
  <si>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</si>
  <si>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</si>
  <si>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</si>
  <si>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</si>
  <si>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</si>
  <si>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</si>
  <si>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</si>
  <si>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</si>
  <si>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</si>
  <si>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</si>
  <si>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</si>
  <si>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</si>
  <si>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</si>
  <si>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</si>
  <si>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</si>
  <si>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</si>
  <si>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</si>
  <si>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</si>
  <si>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</si>
  <si>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</si>
  <si>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</si>
  <si>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</si>
  <si>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</si>
  <si>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</si>
  <si>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</si>
  <si>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</si>
  <si>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</si>
  <si>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</si>
  <si>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</si>
  <si>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</si>
  <si>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</si>
  <si>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</si>
  <si>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</si>
  <si>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</si>
  <si>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</si>
  <si>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</si>
  <si>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</si>
  <si>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</si>
  <si>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</si>
  <si>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</si>
  <si>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</si>
  <si>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</si>
  <si>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</si>
  <si>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</si>
  <si>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</si>
  <si>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</si>
  <si>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</si>
  <si>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</si>
  <si>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</si>
  <si>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</si>
  <si>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</si>
  <si>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</si>
  <si>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</si>
  <si>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</si>
  <si>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</si>
  <si>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</si>
  <si>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</si>
  <si>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</si>
  <si>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</si>
  <si>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</si>
  <si>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</si>
  <si>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</si>
  <si>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</si>
  <si>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</si>
  <si>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</si>
  <si>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</si>
  <si>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</si>
  <si>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</si>
  <si>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</si>
  <si>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</si>
  <si>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</si>
  <si>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</si>
  <si>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</si>
  <si>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</si>
  <si>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</si>
  <si>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</si>
  <si>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</si>
  <si>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</si>
  <si>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</si>
  <si>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</si>
  <si>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</si>
  <si>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</si>
  <si>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</si>
  <si>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</si>
  <si>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</si>
  <si>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</si>
  <si>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</si>
  <si>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</si>
  <si>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</si>
  <si>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</si>
  <si>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</si>
  <si>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</si>
  <si>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</si>
  <si>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</si>
  <si>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</si>
  <si>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</si>
  <si>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</si>
  <si>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</si>
  <si>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</si>
  <si>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</si>
  <si>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</si>
  <si>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</si>
  <si>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</si>
  <si>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</si>
  <si>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</si>
  <si>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</si>
  <si>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</si>
  <si>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</si>
  <si>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</si>
  <si>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</si>
  <si>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</si>
  <si>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</si>
  <si>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</si>
  <si>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</si>
  <si>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</si>
  <si>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</si>
  <si>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</si>
  <si>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</si>
  <si>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</si>
  <si>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</si>
  <si>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</si>
  <si>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</si>
  <si>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</si>
  <si>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</si>
  <si>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</si>
  <si>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</si>
  <si>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</si>
  <si>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</si>
  <si>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</si>
  <si>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</si>
  <si>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</si>
  <si>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</si>
  <si>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</si>
  <si>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</si>
  <si>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</si>
  <si>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</si>
  <si>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</si>
  <si>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</si>
  <si>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</si>
  <si>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</si>
  <si>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</si>
  <si>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</si>
  <si>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</si>
  <si>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</si>
  <si>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</si>
  <si>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</si>
  <si>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</si>
  <si>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</si>
  <si>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</si>
  <si>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</si>
  <si>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</si>
  <si>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</si>
  <si>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</si>
  <si>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</si>
  <si>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</si>
  <si>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</si>
  <si>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</si>
  <si>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</si>
  <si>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</si>
  <si>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</si>
  <si>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</si>
  <si>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</si>
  <si>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</si>
  <si>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</si>
  <si>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</si>
  <si>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</si>
  <si>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</si>
  <si>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</si>
  <si>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</si>
  <si>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</si>
  <si>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</si>
  <si>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</si>
  <si>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</si>
  <si>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</si>
  <si>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</si>
  <si>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</si>
  <si>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</si>
  <si>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</si>
  <si>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</si>
  <si>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</si>
  <si>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</si>
  <si>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</si>
  <si>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</si>
  <si>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</si>
  <si>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</si>
  <si>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</si>
  <si>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</si>
  <si>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</si>
  <si>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</si>
  <si>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</si>
  <si>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</si>
  <si>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</si>
  <si>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</si>
  <si>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</si>
  <si>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</si>
  <si>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</si>
  <si>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</si>
  <si>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</si>
  <si>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</si>
  <si>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</si>
  <si>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</si>
  <si>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</si>
  <si>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</si>
  <si>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</si>
  <si>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</si>
  <si>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</si>
  <si>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</si>
  <si>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</si>
  <si>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</si>
  <si>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</si>
  <si>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</si>
  <si>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</si>
  <si>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</si>
  <si>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</si>
  <si>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</si>
  <si>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</si>
  <si>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</si>
  <si>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</si>
  <si>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</si>
  <si>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</si>
  <si>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</si>
  <si>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</si>
  <si>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</si>
  <si>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</si>
  <si>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</si>
  <si>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</si>
  <si>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</si>
  <si>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</si>
  <si>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</si>
  <si>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</si>
  <si>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</si>
  <si>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</si>
  <si>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</si>
  <si>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</si>
  <si>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</si>
  <si>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</si>
  <si>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</si>
  <si>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</si>
  <si>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</si>
  <si>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</si>
  <si>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</si>
  <si>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</si>
  <si>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</si>
  <si>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</si>
  <si>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</si>
  <si>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</si>
  <si>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</si>
  <si>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</si>
  <si>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</si>
  <si>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</si>
  <si>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</si>
  <si>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</si>
  <si>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</si>
  <si>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</si>
  <si>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</si>
  <si>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</si>
  <si>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</si>
  <si>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</si>
  <si>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</si>
  <si>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</si>
  <si>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</si>
  <si>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</si>
  <si>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</si>
  <si>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</si>
  <si>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</si>
  <si>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</si>
  <si>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</si>
  <si>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</si>
  <si>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</si>
  <si>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</si>
  <si>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</si>
  <si>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</si>
  <si>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</si>
  <si>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</si>
  <si>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</si>
  <si>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</si>
  <si>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</si>
  <si>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</si>
  <si>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</si>
  <si>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</si>
  <si>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</si>
  <si>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</si>
  <si>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</si>
  <si>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</si>
  <si>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</si>
  <si>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</si>
  <si>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</si>
  <si>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</si>
  <si>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</si>
  <si>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</si>
  <si>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</si>
  <si>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</si>
  <si>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</si>
  <si>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</si>
  <si>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</si>
  <si>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</si>
  <si>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</si>
  <si>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</si>
  <si>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</si>
  <si>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</si>
  <si>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</si>
  <si>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</si>
  <si>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</si>
  <si>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</si>
  <si>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</si>
  <si>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</si>
  <si>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</si>
  <si>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</si>
  <si>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</si>
  <si>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</si>
  <si>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</si>
  <si>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</si>
  <si>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</si>
  <si>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</si>
  <si>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</si>
  <si>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</si>
  <si>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</si>
  <si>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</si>
  <si>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</si>
  <si>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</si>
  <si>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</si>
  <si>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</si>
  <si>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</si>
  <si>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</si>
  <si>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</si>
  <si>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</si>
  <si>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</si>
  <si>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</si>
  <si>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</si>
  <si>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</si>
  <si>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</si>
  <si>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</si>
  <si>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</si>
  <si>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</si>
  <si>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</si>
  <si>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</si>
  <si>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</si>
  <si>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</si>
  <si>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</si>
  <si>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</si>
  <si>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</si>
  <si>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</si>
  <si>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</si>
  <si>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</si>
  <si>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</si>
  <si>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</si>
  <si>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</si>
  <si>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</si>
  <si>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</si>
  <si>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</si>
  <si>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</si>
  <si>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</si>
  <si>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</si>
  <si>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</si>
  <si>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</si>
  <si>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</si>
  <si>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</si>
  <si>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</si>
  <si>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</si>
  <si>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</si>
  <si>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</si>
  <si>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</si>
  <si>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</si>
  <si>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</si>
  <si>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</si>
  <si>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</si>
  <si>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</si>
  <si>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</si>
  <si>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</si>
  <si>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</si>
  <si>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</si>
  <si>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</si>
  <si>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</si>
  <si>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</si>
  <si>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</si>
  <si>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</si>
  <si>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</si>
  <si>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</si>
  <si>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</si>
  <si>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</si>
  <si>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</si>
  <si>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</si>
  <si>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</si>
  <si>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</si>
  <si>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</si>
  <si>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</si>
  <si>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</si>
  <si>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</si>
  <si>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</si>
  <si>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</si>
  <si>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</si>
  <si>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</si>
  <si>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</si>
  <si>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</si>
  <si>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</si>
  <si>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</si>
  <si>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</si>
  <si>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</si>
  <si>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</si>
  <si>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</si>
  <si>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</si>
  <si>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</si>
  <si>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</si>
  <si>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</si>
  <si>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</si>
  <si>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</si>
  <si>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</si>
  <si>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</si>
  <si>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</si>
  <si>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</si>
  <si>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</si>
  <si>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</si>
  <si>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</si>
  <si>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</si>
  <si>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</si>
  <si>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</si>
  <si>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</si>
  <si>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</si>
  <si>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</si>
  <si>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</si>
  <si>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</si>
  <si>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</si>
  <si>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</si>
  <si>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</si>
  <si>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</si>
  <si>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</si>
  <si>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</si>
  <si>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</si>
  <si>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</si>
  <si>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</si>
  <si>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</si>
  <si>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</si>
  <si>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</si>
  <si>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</si>
  <si>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</si>
  <si>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</si>
  <si>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</si>
  <si>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</si>
  <si>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</si>
  <si>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</si>
  <si>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</si>
  <si>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</si>
  <si>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</si>
  <si>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</si>
  <si>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</si>
  <si>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</si>
  <si>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</si>
  <si>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</si>
  <si>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</si>
  <si>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</si>
  <si>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</si>
  <si>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</si>
  <si>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</si>
  <si>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</si>
  <si>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</si>
  <si>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</si>
  <si>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</si>
  <si>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</si>
  <si>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</si>
  <si>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</si>
  <si>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</si>
  <si>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</si>
  <si>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</si>
  <si>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</si>
  <si>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</si>
  <si>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</si>
  <si>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</si>
  <si>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</si>
  <si>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</si>
  <si>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</si>
  <si>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</si>
  <si>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</si>
  <si>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</si>
  <si>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</si>
  <si>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</si>
  <si>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</si>
  <si>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</si>
  <si>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</si>
  <si>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</si>
  <si>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</si>
  <si>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</si>
  <si>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 xml:space="preserve">Коллатеральный кровоток: нет. </t>
  </si>
  <si>
    <t>"МИМ". Тюмень.</t>
  </si>
  <si>
    <t>неровности контуров</t>
  </si>
  <si>
    <t>Совместно с д/кардиологом: с учетом клинических данных, ЭКГ и КАГ рекомендована ЧТКА ПКА в экстренном порядке.</t>
  </si>
  <si>
    <t>100 ml</t>
  </si>
  <si>
    <t>47:14</t>
  </si>
  <si>
    <t>Мажирина Л.А.</t>
  </si>
  <si>
    <t>Старшая мед.сетра: О.Н. Черткова</t>
  </si>
  <si>
    <t xml:space="preserve">Сбалансированный </t>
  </si>
  <si>
    <t xml:space="preserve">кальциноз проксимального сегмента, стеноз устья 40%, неровности контуров пркосимального сегмента, эксцентричный стеноз среднего сегмента до 70%,  кровоток по ПНА TIMI III. </t>
  </si>
  <si>
    <t xml:space="preserve">стеноз устья 30%, локальный стеноз пркосимального сегмента 70%, стеноз среднего сегмента до 50%. Кровоток по ОА TIMI III. </t>
  </si>
  <si>
    <t>стеноз проусимального сегмента 30%, тотальная окклюзия на уровне границы проксимального и среднего сегментов, диффузные стенотические изменения на протяжени среднего сегмента  80%. TTG3, TIMI 0, Rentrop 0.</t>
  </si>
  <si>
    <t>150 ml</t>
  </si>
  <si>
    <t>300 ml</t>
  </si>
  <si>
    <r>
      <t xml:space="preserve">Устье ПКА из-за выраженной извитости БЦА и атипичного отхождения артерии с техническими сложностями оптимально удалось катетеризировать проводниковым катетером </t>
    </r>
    <r>
      <rPr>
        <b/>
        <u/>
        <sz val="10"/>
        <color theme="1"/>
        <rFont val="Times New Roman"/>
        <family val="1"/>
        <charset val="204"/>
      </rPr>
      <t>Launcher EBU 3,5 6Fr</t>
    </r>
    <r>
      <rPr>
        <sz val="10"/>
        <color theme="1"/>
        <rFont val="Times New Roman"/>
        <family val="1"/>
        <charset val="204"/>
      </rPr>
      <t>. (JR, Al1, JL катетеризировать с оптимальной поддержкой не удалось). Коронарный проводник Fielder, 1 шт заведены в дистальный сегмент ПКА. Реканализация артерии выполнена аспирационным катетом Hunter и БК Euphora 2.25-15.  Интракоронарное введение эптифибатида, 1 фл. В зону остаточных значимых стенозов среднего и проксимального сегмента последовательно с оверлэппингом позиционированы и имплантированы DES Resolute Integtity 3.5-38 мм, DES Resolute Integtity 4.0-30 мм и  DES Resolute Integtity 4.0-9 мм,  давлением 12-16 атм, последний стент дилатирован на давлении 22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ПКА, ЗБВ до средней трети и ЗМЖВ восстановлен до TIMI III, определяется дистальная тромбэмболия дистальной трети ЗБВ.  Ангиографический удовлетворительный. Пациентка в стабильном состоянии транспортируется в ПРИТ для дальнейшего наблюдения и лечения.</t>
    </r>
  </si>
  <si>
    <r>
      <rPr>
        <sz val="11"/>
        <color theme="1"/>
        <rFont val="Calibri"/>
        <family val="2"/>
        <charset val="204"/>
        <scheme val="minor"/>
      </rPr>
      <t>1)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</si>
</sst>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25" fillId="0" borderId="12" xfId="0" applyFont="1" applyBorder="1" applyAlignment="1" applyProtection="1">
      <alignment horizontal="justify" vertical="top" wrapText="1"/>
      <protection locked="0"/>
    </xf>
    <xf numFmtId="0" fontId="52" fillId="0" borderId="0" xfId="0" applyFont="1" applyAlignment="1">
      <alignment horizontal="justify" vertical="top" wrapText="1"/>
    </xf>
    <xf numFmtId="0" fontId="52" fillId="0" borderId="13" xfId="0" applyFont="1" applyBorder="1" applyAlignment="1">
      <alignment horizontal="justify" vertical="top" wrapText="1"/>
    </xf>
    <xf numFmtId="0" fontId="52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6" totalsRowShown="0">
  <sortState ref="A2:C65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9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L42" sqref="L4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45078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0.17013888888888887</v>
      </c>
      <c r="C9" s="54"/>
      <c r="D9" s="95" t="s">
        <v>172</v>
      </c>
      <c r="E9" s="93"/>
      <c r="F9" s="93"/>
      <c r="G9" s="23" t="s">
        <v>163</v>
      </c>
      <c r="H9" s="25" t="s">
        <v>369</v>
      </c>
    </row>
    <row r="10" spans="1:8" ht="15.6" customHeight="1" thickBot="1">
      <c r="A10" s="83" t="s">
        <v>194</v>
      </c>
      <c r="B10" s="84">
        <v>0.18402777777777779</v>
      </c>
      <c r="C10" s="55"/>
      <c r="D10" s="96" t="s">
        <v>173</v>
      </c>
      <c r="E10" s="94"/>
      <c r="F10" s="94"/>
      <c r="G10" s="24" t="s">
        <v>147</v>
      </c>
      <c r="H10" s="26"/>
    </row>
    <row r="11" spans="1:8" ht="18" thickTop="1" thickBot="1">
      <c r="A11" s="89" t="s">
        <v>192</v>
      </c>
      <c r="B11" s="90" t="s">
        <v>518</v>
      </c>
      <c r="C11" s="8"/>
      <c r="D11" s="96" t="s">
        <v>170</v>
      </c>
      <c r="E11" s="94"/>
      <c r="F11" s="94"/>
      <c r="G11" s="24" t="s">
        <v>304</v>
      </c>
      <c r="H11" s="26"/>
    </row>
    <row r="12" spans="1:8" ht="16.5" thickTop="1">
      <c r="A12" s="81" t="s">
        <v>8</v>
      </c>
      <c r="B12" s="82">
        <v>21632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>
      <c r="A13" s="15" t="s">
        <v>10</v>
      </c>
      <c r="B13" s="30">
        <f>DATEDIF(B12,B8,"y")</f>
        <v>64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14189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517</v>
      </c>
    </row>
    <row r="16" spans="1:8" ht="15.6" customHeight="1">
      <c r="A16" s="15" t="s">
        <v>106</v>
      </c>
      <c r="B16" s="19" t="s">
        <v>488</v>
      </c>
      <c r="D16" s="36"/>
      <c r="E16" s="36"/>
      <c r="F16" s="36"/>
      <c r="G16" s="170" t="s">
        <v>404</v>
      </c>
      <c r="H16" s="168">
        <v>16164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30.711600000000001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510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514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521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272</v>
      </c>
      <c r="B27" s="219" t="s">
        <v>522</v>
      </c>
      <c r="C27" s="219"/>
      <c r="D27" s="219"/>
      <c r="E27" s="219"/>
      <c r="F27" s="219"/>
      <c r="G27" s="219"/>
      <c r="H27" s="220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59" t="s">
        <v>273</v>
      </c>
      <c r="B32" s="219" t="s">
        <v>523</v>
      </c>
      <c r="C32" s="219"/>
      <c r="D32" s="219"/>
      <c r="E32" s="219"/>
      <c r="F32" s="219"/>
      <c r="G32" s="219"/>
      <c r="H32" s="220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>
      <c r="A38" s="38"/>
      <c r="C38" s="125"/>
      <c r="D38" s="208" t="s">
        <v>512</v>
      </c>
      <c r="E38" s="209"/>
      <c r="F38" s="209"/>
      <c r="G38" s="209"/>
      <c r="H38" s="210"/>
    </row>
    <row r="39" spans="1:8" ht="14.45" customHeight="1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4" t="s">
        <v>515</v>
      </c>
      <c r="E43" s="205"/>
      <c r="F43" s="205"/>
      <c r="G43" s="205"/>
      <c r="H43" s="206"/>
    </row>
    <row r="44" spans="1:8" ht="14.45" customHeight="1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>
      <c r="A45" s="35"/>
      <c r="B45" s="120"/>
      <c r="C45" s="127"/>
      <c r="D45" s="205"/>
      <c r="E45" s="205"/>
      <c r="F45" s="205"/>
      <c r="G45" s="205"/>
      <c r="H45" s="206"/>
    </row>
    <row r="46" spans="1:8">
      <c r="A46" s="35"/>
      <c r="B46" s="120"/>
      <c r="C46" s="127"/>
      <c r="D46" s="205"/>
      <c r="E46" s="205"/>
      <c r="F46" s="205"/>
      <c r="G46" s="205"/>
      <c r="H46" s="206"/>
    </row>
    <row r="47" spans="1:8">
      <c r="A47" s="38"/>
      <c r="C47" s="127"/>
      <c r="D47" s="205"/>
      <c r="E47" s="205"/>
      <c r="F47" s="205"/>
      <c r="G47" s="205"/>
      <c r="H47" s="206"/>
    </row>
    <row r="48" spans="1:8">
      <c r="A48" s="38"/>
      <c r="C48" s="127"/>
      <c r="D48" s="205"/>
      <c r="E48" s="205"/>
      <c r="F48" s="205"/>
      <c r="G48" s="205"/>
      <c r="H48" s="206"/>
    </row>
    <row r="49" spans="1:13">
      <c r="A49" s="40"/>
      <c r="B49" s="31"/>
      <c r="C49" s="128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199</v>
      </c>
      <c r="B51" s="63" t="s">
        <v>524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509</v>
      </c>
      <c r="G53" s="74" t="str">
        <f>IF(ISBLANK(H9),"",H9)</f>
        <v>Дибиров М.А.</v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9" zoomScaleNormal="100" zoomScaleSheetLayoutView="100" zoomScalePageLayoutView="90" workbookViewId="0">
      <selection activeCell="B40" sqref="B4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216</v>
      </c>
      <c r="D8" s="234"/>
      <c r="E8" s="234"/>
      <c r="F8" s="194">
        <v>3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4"/>
      <c r="D9" s="234"/>
      <c r="E9" s="234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93"/>
      <c r="C10" s="238"/>
      <c r="D10" s="238"/>
      <c r="E10" s="238"/>
      <c r="F10" s="198"/>
      <c r="G10" s="119"/>
      <c r="H10" s="39"/>
    </row>
    <row r="11" spans="1:8">
      <c r="A11" s="196"/>
      <c r="B11" s="201"/>
      <c r="C11" s="197">
        <f>SUM(F8:F10)</f>
        <v>3</v>
      </c>
      <c r="H11" s="39"/>
    </row>
    <row r="12" spans="1:8" ht="18.75">
      <c r="A12" s="75" t="s">
        <v>191</v>
      </c>
      <c r="B12" s="20">
        <f>КАГ!B8</f>
        <v>45078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0.18402777777777779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>Дибиров М.А.</v>
      </c>
    </row>
    <row r="14" spans="1:8" ht="15.75">
      <c r="A14" s="76" t="s">
        <v>194</v>
      </c>
      <c r="B14" s="22">
        <v>0.25</v>
      </c>
      <c r="C14" s="12"/>
      <c r="D14" s="96" t="s">
        <v>173</v>
      </c>
      <c r="E14" s="94"/>
      <c r="F14" s="94"/>
      <c r="G14" s="80" t="str">
        <f>КАГ!G10</f>
        <v>Гайчук В.В.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6.597222222222221E-2</v>
      </c>
      <c r="D15" s="96" t="s">
        <v>170</v>
      </c>
      <c r="E15" s="94"/>
      <c r="F15" s="94"/>
      <c r="G15" s="80" t="str">
        <f>КАГ!G11</f>
        <v>Бородкина С.А.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Мажирина Л.А.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21632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64</v>
      </c>
      <c r="H18" s="39"/>
    </row>
    <row r="19" spans="1:8" ht="14.45" customHeight="1">
      <c r="A19" s="15" t="s">
        <v>12</v>
      </c>
      <c r="B19" s="68">
        <f>КАГ!B14</f>
        <v>14189</v>
      </c>
      <c r="C19" s="69"/>
      <c r="D19" s="69"/>
      <c r="E19" s="69"/>
      <c r="F19" s="69"/>
      <c r="G19" s="169" t="s">
        <v>402</v>
      </c>
      <c r="H19" s="184" t="str">
        <f>КАГ!H15</f>
        <v>47:14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404</v>
      </c>
      <c r="H20" s="185">
        <f>КАГ!H16</f>
        <v>16164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391</v>
      </c>
      <c r="H21" s="172">
        <f>КАГ!H17</f>
        <v>30.711600000000001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0.18013888888888888</v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2" t="s">
        <v>526</v>
      </c>
      <c r="B25" s="243"/>
      <c r="C25" s="243"/>
      <c r="D25" s="243"/>
      <c r="E25" s="243"/>
      <c r="F25" s="243"/>
      <c r="G25" s="243"/>
      <c r="H25" s="244"/>
    </row>
    <row r="26" spans="1:8" ht="14.45" customHeight="1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516</v>
      </c>
      <c r="C40" s="121"/>
      <c r="D40" s="239" t="s">
        <v>527</v>
      </c>
      <c r="E40" s="240"/>
      <c r="F40" s="240"/>
      <c r="G40" s="240"/>
      <c r="H40" s="241"/>
    </row>
    <row r="41" spans="1:12" ht="14.45" customHeight="1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>
      <c r="A47" s="38"/>
      <c r="C47" s="121"/>
      <c r="D47" s="240"/>
      <c r="E47" s="240"/>
      <c r="F47" s="240"/>
      <c r="G47" s="240"/>
      <c r="H47" s="241"/>
    </row>
    <row r="48" spans="1:12" ht="14.45" customHeight="1">
      <c r="A48" s="38"/>
      <c r="C48" s="121"/>
      <c r="D48" s="240"/>
      <c r="E48" s="240"/>
      <c r="F48" s="240"/>
      <c r="G48" s="240"/>
      <c r="H48" s="241"/>
    </row>
    <row r="49" spans="1:8" ht="14.45" customHeight="1">
      <c r="A49" s="38"/>
      <c r="C49" s="121"/>
      <c r="D49" s="240"/>
      <c r="E49" s="240"/>
      <c r="F49" s="240"/>
      <c r="G49" s="240"/>
      <c r="H49" s="241"/>
    </row>
    <row r="50" spans="1:8">
      <c r="A50" s="62" t="s">
        <v>199</v>
      </c>
      <c r="B50" s="63" t="s">
        <v>525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5" t="s">
        <v>374</v>
      </c>
      <c r="B52" s="226"/>
      <c r="C52" s="226"/>
      <c r="D52" s="226"/>
      <c r="E52" s="226"/>
      <c r="F52" s="227"/>
      <c r="H52" s="39"/>
    </row>
    <row r="53" spans="1:8" ht="15" customHeight="1">
      <c r="A53" s="228"/>
      <c r="B53" s="229"/>
      <c r="C53" s="229"/>
      <c r="D53" s="229"/>
      <c r="E53" s="229"/>
      <c r="F53" s="230"/>
      <c r="G53" s="74" t="str">
        <f>IF(ISBLANK(H13),"",H13)</f>
        <v>Дибиров М.А.</v>
      </c>
      <c r="H53" s="64"/>
    </row>
    <row r="54" spans="1:8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F37" sqref="F37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45078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Мажирина Л.А.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21632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64</v>
      </c>
    </row>
    <row r="7" spans="1:4">
      <c r="A7" s="38"/>
      <c r="C7" s="102" t="s">
        <v>12</v>
      </c>
      <c r="D7" s="104">
        <f>КАГ!$B$14</f>
        <v>14189</v>
      </c>
    </row>
    <row r="8" spans="1:4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45</v>
      </c>
      <c r="C9" s="106" t="s">
        <v>106</v>
      </c>
      <c r="D9" s="104" t="str">
        <f>КАГ!$B$16</f>
        <v>ОКС с ↑ ST</v>
      </c>
    </row>
    <row r="10" spans="1:4">
      <c r="A10" s="200"/>
      <c r="B10" s="31"/>
      <c r="C10" s="153" t="s">
        <v>13</v>
      </c>
      <c r="D10" s="154">
        <f>КАГ!$B$8</f>
        <v>45078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513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8" t="s">
        <v>315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8" t="s">
        <v>330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6" s="158" t="s">
        <v>351</v>
      </c>
      <c r="C16" s="137"/>
      <c r="D16" s="142">
        <v>2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7" s="158" t="s">
        <v>328</v>
      </c>
      <c r="C17" s="137"/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8" s="158" t="s">
        <v>326</v>
      </c>
      <c r="C18" s="137"/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8" t="s">
        <v>277</v>
      </c>
      <c r="C19" s="186" t="s">
        <v>410</v>
      </c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20" s="159" t="s">
        <v>310</v>
      </c>
      <c r="C20" s="137"/>
      <c r="D20" s="142">
        <v>1</v>
      </c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8" t="s">
        <v>324</v>
      </c>
      <c r="C21" s="137" t="s">
        <v>476</v>
      </c>
      <c r="D21" s="142">
        <v>1</v>
      </c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2" s="158" t="s">
        <v>324</v>
      </c>
      <c r="C22" s="137" t="s">
        <v>482</v>
      </c>
      <c r="D22" s="142">
        <v>1</v>
      </c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3" s="158" t="s">
        <v>324</v>
      </c>
      <c r="C23" s="137" t="s">
        <v>477</v>
      </c>
      <c r="D23" s="142">
        <v>1</v>
      </c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380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519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A11" sqref="A11:A6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0</v>
      </c>
      <c r="N2" s="2">
        <f>IF(ISNUMBER(SEARCH('Карта учёта'!$B$22,Расходка[Наименование расходного материала])),MAX($N$1:N1)+1,0)</f>
        <v>0</v>
      </c>
      <c r="O2" s="117">
        <f>IF(ISNUMBER(SEARCH('Карта учёта'!$B$23,Расходка[Наименование расходного материала])),MAX($O$1:O1)+1,0)</f>
        <v>0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"МИМ". Тюмень.</v>
      </c>
      <c r="S2" s="116" t="str">
        <f>IFERROR(INDEX(Расходка[Наименование расходного материала],MATCH(Расходка[№],Поиск_расходки[Индекс2],0)),"")</f>
        <v>Fielder</v>
      </c>
      <c r="T2" s="116" t="str">
        <f>IFERROR(INDEX(Расходка[Наименование расходного материала],MATCH(Расходка[№],Поиск_расходки[Индекс3],0)),"")</f>
        <v>Launcher 6F JR 3.5</v>
      </c>
      <c r="U2" s="116" t="str">
        <f>IFERROR(INDEX(Расходка[Наименование расходного материала],MATCH(Расходка[№],Поиск_расходки[Индекс4],0)),"")</f>
        <v>Launcher 6F AL 1</v>
      </c>
      <c r="V2" s="116" t="str">
        <f>IFERROR(INDEX(Расходка[Наименование расходного материала],MATCH(Расходка[№],Поиск_расходки[Индекс5],0)),"")</f>
        <v>Launcher 6F JL 3.5</v>
      </c>
      <c r="W2" s="116" t="str">
        <f>IFERROR(INDEX(Расходка[Наименование расходного материала],MATCH(Расходка[№],Поиск_расходки[Индекс6],0)),"")</f>
        <v>Launcher 6F EBU 3.5</v>
      </c>
      <c r="X2" s="116" t="str">
        <f>IFERROR(INDEX(Расходка[Наименование расходного материала],MATCH(Расходка[№],Поиск_расходки[Индекс7],0)),"")</f>
        <v>Euphora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DES, Resolute Integtity</v>
      </c>
      <c r="AA2" s="116" t="str">
        <f>IFERROR(INDEX(Расходка[Наименование расходного материала],MATCH(Расходка[№],Поиск_расходки[Индекс10],0)),"")</f>
        <v>DES, Resolute Integtity</v>
      </c>
      <c r="AB2" s="116" t="str">
        <f>IFERROR(INDEX(Расходка[Наименование расходного материала],MATCH(Расходка[№],Поиск_расходки[Индекс11],0)),"")</f>
        <v>DES, Resolute Integtity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499</v>
      </c>
      <c r="AP2" s="130"/>
    </row>
    <row r="3" spans="1:42">
      <c r="A3">
        <v>2</v>
      </c>
      <c r="B3" t="s">
        <v>94</v>
      </c>
      <c r="C3" t="s">
        <v>373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0</v>
      </c>
      <c r="M3" s="117">
        <f>IF(ISNUMBER(SEARCH('Карта учёта'!$B$21,Расходка[Наименование расходного материала])),MAX($M$1:M2)+1,0)</f>
        <v>0</v>
      </c>
      <c r="N3" s="117">
        <f>IF(ISNUMBER(SEARCH('Карта учёта'!$B$22,Расходка[Наименование расходного материала])),MAX($N$1:N2)+1,0)</f>
        <v>0</v>
      </c>
      <c r="O3" s="117">
        <f>IF(ISNUMBER(SEARCH('Карта учёта'!$B$23,Расходка[Наименование расходного материала])),MAX($O$1:O2)+1,0)</f>
        <v>0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>Fielder XT-A</v>
      </c>
      <c r="T3" s="116" t="str">
        <f>IFERROR(INDEX(Расходка[Наименование расходного материала],MATCH(Расходка[№],Поиск_расходки[Индекс3],0)),"")</f>
        <v/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>NC Euphora</v>
      </c>
      <c r="Y3" s="116" t="str">
        <f>IFERROR(INDEX(Расходка[Наименование расходного материала],MATCH(Расходка[№],Поиск_расходки[Индекс8],0)),"")</f>
        <v/>
      </c>
      <c r="Z3" s="116" t="str">
        <f>IFERROR(INDEX(Расходка[Наименование расходного материала],MATCH(Расходка[№],Поиск_расходки[Индекс9],0)),"")</f>
        <v/>
      </c>
      <c r="AA3" s="116" t="str">
        <f>IFERROR(INDEX(Расходка[Наименование расходного материала],MATCH(Расходка[№],Поиск_расходки[Индекс10],0)),"")</f>
        <v/>
      </c>
      <c r="AB3" s="116" t="str">
        <f>IFERROR(INDEX(Расходка[Наименование расходного материала],MATCH(Расходка[№],Поиск_расходки[Индекс11],0)),"")</f>
        <v/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492</v>
      </c>
      <c r="AO3" t="s">
        <v>500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1</v>
      </c>
      <c r="L4" s="117">
        <f>IF(ISNUMBER(SEARCH('Карта учёта'!$B$20,Расходка[Наименование расходного материала])),MAX($L$1:L3)+1,0)</f>
        <v>0</v>
      </c>
      <c r="M4" s="117">
        <f>IF(ISNUMBER(SEARCH('Карта учёта'!$B$21,Расходка[Наименование расходного материала])),MAX($M$1:M3)+1,0)</f>
        <v>0</v>
      </c>
      <c r="N4" s="117">
        <f>IF(ISNUMBER(SEARCH('Карта учёта'!$B$22,Расходка[Наименование расходного материала])),MAX($N$1:N3)+1,0)</f>
        <v>0</v>
      </c>
      <c r="O4" s="117">
        <f>IF(ISNUMBER(SEARCH('Карта учёта'!$B$23,Расходка[Наименование расходного материала])),MAX($O$1:O3)+1,0)</f>
        <v>0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>Fielder XT-R</v>
      </c>
      <c r="T4" s="116" t="str">
        <f>IFERROR(INDEX(Расходка[Наименование расходного материала],MATCH(Расходка[№],Поиск_расходки[Индекс3],0)),"")</f>
        <v/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/>
      </c>
      <c r="Z4" s="116" t="str">
        <f>IFERROR(INDEX(Расходка[Наименование расходного материала],MATCH(Расходка[№],Поиск_расходки[Индекс9],0)),"")</f>
        <v/>
      </c>
      <c r="AA4" s="116" t="str">
        <f>IFERROR(INDEX(Расходка[Наименование расходного материала],MATCH(Расходка[№],Поиск_расходки[Индекс10],0)),"")</f>
        <v/>
      </c>
      <c r="AB4" s="116" t="str">
        <f>IFERROR(INDEX(Расходка[Наименование расходного материала],MATCH(Расходка[№],Поиск_расходки[Индекс11],0)),"")</f>
        <v/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505</v>
      </c>
      <c r="AO4" t="s">
        <v>502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0</v>
      </c>
      <c r="M5" s="117">
        <f>IF(ISNUMBER(SEARCH('Карта учёта'!$B$21,Расходка[Наименование расходного материала])),MAX($M$1:M4)+1,0)</f>
        <v>0</v>
      </c>
      <c r="N5" s="117">
        <f>IF(ISNUMBER(SEARCH('Карта учёта'!$B$22,Расходка[Наименование расходного материала])),MAX($N$1:N4)+1,0)</f>
        <v>0</v>
      </c>
      <c r="O5" s="117">
        <f>IF(ISNUMBER(SEARCH('Карта учёта'!$B$23,Расходка[Наименование расходного материала])),MAX($O$1:O4)+1,0)</f>
        <v>0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/>
      </c>
      <c r="Z5" s="116" t="str">
        <f>IFERROR(INDEX(Расходка[Наименование расходного материала],MATCH(Расходка[№],Поиск_расходки[Индекс9],0)),"")</f>
        <v/>
      </c>
      <c r="AA5" s="116" t="str">
        <f>IFERROR(INDEX(Расходка[Наименование расходного материала],MATCH(Расходка[№],Поиск_расходки[Индекс10],0)),"")</f>
        <v/>
      </c>
      <c r="AB5" s="116" t="str">
        <f>IFERROR(INDEX(Расходка[Наименование расходного материала],MATCH(Расходка[№],Поиск_расходки[Индекс11],0)),"")</f>
        <v/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2</v>
      </c>
      <c r="L6" s="117">
        <f>IF(ISNUMBER(SEARCH('Карта учёта'!$B$20,Расходка[Наименование расходного материала])),MAX($L$1:L5)+1,0)</f>
        <v>0</v>
      </c>
      <c r="M6" s="117">
        <f>IF(ISNUMBER(SEARCH('Карта учёта'!$B$21,Расходка[Наименование расходного материала])),MAX($M$1:M5)+1,0)</f>
        <v>0</v>
      </c>
      <c r="N6" s="117">
        <f>IF(ISNUMBER(SEARCH('Карта учёта'!$B$22,Расходка[Наименование расходного материала])),MAX($N$1:N5)+1,0)</f>
        <v>0</v>
      </c>
      <c r="O6" s="117">
        <f>IF(ISNUMBER(SEARCH('Карта учёта'!$B$23,Расходка[Наименование расходного материала])),MAX($O$1:O5)+1,0)</f>
        <v>0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/>
      </c>
      <c r="Z6" s="116" t="str">
        <f>IFERROR(INDEX(Расходка[Наименование расходного материала],MATCH(Расходка[№],Поиск_расходки[Индекс9],0)),"")</f>
        <v/>
      </c>
      <c r="AA6" s="116" t="str">
        <f>IFERROR(INDEX(Расходка[Наименование расходного материала],MATCH(Расходка[№],Поиск_расходки[Индекс10],0)),"")</f>
        <v/>
      </c>
      <c r="AB6" s="116" t="str">
        <f>IFERROR(INDEX(Расходка[Наименование расходного материала],MATCH(Расходка[№],Поиск_расходки[Индекс11],0)),"")</f>
        <v/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0</v>
      </c>
      <c r="M7" s="117">
        <f>IF(ISNUMBER(SEARCH('Карта учёта'!$B$21,Расходка[Наименование расходного материала])),MAX($M$1:M6)+1,0)</f>
        <v>0</v>
      </c>
      <c r="N7" s="117">
        <f>IF(ISNUMBER(SEARCH('Карта учёта'!$B$22,Расходка[Наименование расходного материала])),MAX($N$1:N6)+1,0)</f>
        <v>0</v>
      </c>
      <c r="O7" s="117">
        <f>IF(ISNUMBER(SEARCH('Карта учёта'!$B$23,Расходка[Наименование расходного материала])),MAX($O$1:O6)+1,0)</f>
        <v>0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/>
      </c>
      <c r="Z7" s="116" t="str">
        <f>IFERROR(INDEX(Расходка[Наименование расходного материала],MATCH(Расходка[№],Поиск_расходки[Индекс9],0)),"")</f>
        <v/>
      </c>
      <c r="AA7" s="116" t="str">
        <f>IFERROR(INDEX(Расходка[Наименование расходного материала],MATCH(Расходка[№],Поиск_расходки[Индекс10],0)),"")</f>
        <v/>
      </c>
      <c r="AB7" s="116" t="str">
        <f>IFERROR(INDEX(Расходка[Наименование расходного материала],MATCH(Расходка[№],Поиск_расходки[Индекс11],0)),"")</f>
        <v/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0</v>
      </c>
      <c r="M8" s="117">
        <f>IF(ISNUMBER(SEARCH('Карта учёта'!$B$21,Расходка[Наименование расходного материала])),MAX($M$1:M7)+1,0)</f>
        <v>0</v>
      </c>
      <c r="N8" s="117">
        <f>IF(ISNUMBER(SEARCH('Карта учёта'!$B$22,Расходка[Наименование расходного материала])),MAX($N$1:N7)+1,0)</f>
        <v>0</v>
      </c>
      <c r="O8" s="117">
        <f>IF(ISNUMBER(SEARCH('Карта учёта'!$B$23,Расходка[Наименование расходного материала])),MAX($O$1:O7)+1,0)</f>
        <v>0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/>
      </c>
      <c r="Z8" s="116" t="str">
        <f>IFERROR(INDEX(Расходка[Наименование расходного материала],MATCH(Расходка[№],Поиск_расходки[Индекс9],0)),"")</f>
        <v/>
      </c>
      <c r="AA8" s="116" t="str">
        <f>IFERROR(INDEX(Расходка[Наименование расходного материала],MATCH(Расходка[№],Поиск_расходки[Индекс10],0)),"")</f>
        <v/>
      </c>
      <c r="AB8" s="116" t="str">
        <f>IFERROR(INDEX(Расходка[Наименование расходного материала],MATCH(Расходка[№],Поиск_расходки[Индекс11],0)),"")</f>
        <v/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0</v>
      </c>
      <c r="M9" s="117">
        <f>IF(ISNUMBER(SEARCH('Карта учёта'!$B$21,Расходка[Наименование расходного материала])),MAX($M$1:M8)+1,0)</f>
        <v>0</v>
      </c>
      <c r="N9" s="117">
        <f>IF(ISNUMBER(SEARCH('Карта учёта'!$B$22,Расходка[Наименование расходного материала])),MAX($N$1:N8)+1,0)</f>
        <v>0</v>
      </c>
      <c r="O9" s="117">
        <f>IF(ISNUMBER(SEARCH('Карта учёта'!$B$23,Расходка[Наименование расходного материала])),MAX($O$1:O8)+1,0)</f>
        <v>0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/>
      </c>
      <c r="Z9" s="116" t="str">
        <f>IFERROR(INDEX(Расходка[Наименование расходного материала],MATCH(Расходка[№],Поиск_расходки[Индекс9],0)),"")</f>
        <v/>
      </c>
      <c r="AA9" s="116" t="str">
        <f>IFERROR(INDEX(Расходка[Наименование расходного материала],MATCH(Расходка[№],Поиск_расходки[Индекс10],0)),"")</f>
        <v/>
      </c>
      <c r="AB9" s="116" t="str">
        <f>IFERROR(INDEX(Расходка[Наименование расходного материала],MATCH(Расходка[№],Поиск_расходки[Индекс11],0)),"")</f>
        <v/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412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0</v>
      </c>
      <c r="M10" s="117">
        <f>IF(ISNUMBER(SEARCH('Карта учёта'!$B$21,Расходка[Наименование расходного материала])),MAX($M$1:M9)+1,0)</f>
        <v>0</v>
      </c>
      <c r="N10" s="117">
        <f>IF(ISNUMBER(SEARCH('Карта учёта'!$B$22,Расходка[Наименование расходного материала])),MAX($N$1:N9)+1,0)</f>
        <v>0</v>
      </c>
      <c r="O10" s="117">
        <f>IF(ISNUMBER(SEARCH('Карта учёта'!$B$23,Расходка[Наименование расходного материала])),MAX($O$1:O9)+1,0)</f>
        <v>0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/>
      </c>
      <c r="Z10" s="116" t="str">
        <f>IFERROR(INDEX(Расходка[Наименование расходного материала],MATCH(Расходка[№],Поиск_расходки[Индекс9],0)),"")</f>
        <v/>
      </c>
      <c r="AA10" s="116" t="str">
        <f>IFERROR(INDEX(Расходка[Наименование расходного материала],MATCH(Расходка[№],Поиск_расходки[Индекс10],0)),"")</f>
        <v/>
      </c>
      <c r="AB10" s="116" t="str">
        <f>IFERROR(INDEX(Расходка[Наименование расходного материала],MATCH(Расходка[№],Поиск_расходки[Индекс11],0)),"")</f>
        <v/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0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0</v>
      </c>
      <c r="M11" s="117">
        <f>IF(ISNUMBER(SEARCH('Карта учёта'!$B$21,Расходка[Наименование расходного материала])),MAX($M$1:M10)+1,0)</f>
        <v>0</v>
      </c>
      <c r="N11" s="117">
        <f>IF(ISNUMBER(SEARCH('Карта учёта'!$B$22,Расходка[Наименование расходного материала])),MAX($N$1:N10)+1,0)</f>
        <v>0</v>
      </c>
      <c r="O11" s="117">
        <f>IF(ISNUMBER(SEARCH('Карта учёта'!$B$23,Расходка[Наименование расходного материала])),MAX($O$1:O10)+1,0)</f>
        <v>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/>
      </c>
      <c r="Z11" s="116" t="str">
        <f>IFERROR(INDEX(Расходка[Наименование расходного материала],MATCH(Расходка[№],Поиск_расходки[Индекс9],0)),"")</f>
        <v/>
      </c>
      <c r="AA11" s="116" t="str">
        <f>IFERROR(INDEX(Расходка[Наименование расходного материала],MATCH(Расходка[№],Поиск_расходки[Индекс10],0)),"")</f>
        <v/>
      </c>
      <c r="AB11" s="116" t="str">
        <f>IFERROR(INDEX(Расходка[Наименование расходного материала],MATCH(Расходка[№],Поиск_расходки[Индекс11],0)),"")</f>
        <v/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0</v>
      </c>
      <c r="M12" s="117">
        <f>IF(ISNUMBER(SEARCH('Карта учёта'!$B$21,Расходка[Наименование расходного материала])),MAX($M$1:M11)+1,0)</f>
        <v>0</v>
      </c>
      <c r="N12" s="117">
        <f>IF(ISNUMBER(SEARCH('Карта учёта'!$B$22,Расходка[Наименование расходного материала])),MAX($N$1:N11)+1,0)</f>
        <v>0</v>
      </c>
      <c r="O12" s="117">
        <f>IF(ISNUMBER(SEARCH('Карта учёта'!$B$23,Расходка[Наименование расходного материала])),MAX($O$1:O11)+1,0)</f>
        <v>0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/>
      </c>
      <c r="Z12" s="116" t="str">
        <f>IFERROR(INDEX(Расходка[Наименование расходного материала],MATCH(Расходка[№],Поиск_расходки[Индекс9],0)),"")</f>
        <v/>
      </c>
      <c r="AA12" s="116" t="str">
        <f>IFERROR(INDEX(Расходка[Наименование расходного материала],MATCH(Расходка[№],Поиск_расходки[Индекс10],0)),"")</f>
        <v/>
      </c>
      <c r="AB12" s="116" t="str">
        <f>IFERROR(INDEX(Расходка[Наименование расходного материала],MATCH(Расходка[№],Поиск_расходки[Индекс11],0)),"")</f>
        <v/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0</v>
      </c>
      <c r="M13" s="117">
        <f>IF(ISNUMBER(SEARCH('Карта учёта'!$B$21,Расходка[Наименование расходного материала])),MAX($M$1:M12)+1,0)</f>
        <v>0</v>
      </c>
      <c r="N13" s="117">
        <f>IF(ISNUMBER(SEARCH('Карта учёта'!$B$22,Расходка[Наименование расходного материала])),MAX($N$1:N12)+1,0)</f>
        <v>0</v>
      </c>
      <c r="O13" s="117">
        <f>IF(ISNUMBER(SEARCH('Карта учёта'!$B$23,Расходка[Наименование расходного материала])),MAX($O$1:O12)+1,0)</f>
        <v>0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/>
      </c>
      <c r="Z13" s="116" t="str">
        <f>IFERROR(INDEX(Расходка[Наименование расходного материала],MATCH(Расходка[№],Поиск_расходки[Индекс9],0)),"")</f>
        <v/>
      </c>
      <c r="AA13" s="116" t="str">
        <f>IFERROR(INDEX(Расходка[Наименование расходного материала],MATCH(Расходка[№],Поиск_расходки[Индекс10],0)),"")</f>
        <v/>
      </c>
      <c r="AB13" s="116" t="str">
        <f>IFERROR(INDEX(Расходка[Наименование расходного материала],MATCH(Расходка[№],Поиск_расходки[Индекс11],0)),"")</f>
        <v/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0</v>
      </c>
      <c r="M14" s="117">
        <f>IF(ISNUMBER(SEARCH('Карта учёта'!$B$21,Расходка[Наименование расходного материала])),MAX($M$1:M13)+1,0)</f>
        <v>0</v>
      </c>
      <c r="N14" s="117">
        <f>IF(ISNUMBER(SEARCH('Карта учёта'!$B$22,Расходка[Наименование расходного материала])),MAX($N$1:N13)+1,0)</f>
        <v>0</v>
      </c>
      <c r="O14" s="117">
        <f>IF(ISNUMBER(SEARCH('Карта учёта'!$B$23,Расходка[Наименование расходного материала])),MAX($O$1:O13)+1,0)</f>
        <v>0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/>
      </c>
      <c r="Z14" s="116" t="str">
        <f>IFERROR(INDEX(Расходка[Наименование расходного материала],MATCH(Расходка[№],Поиск_расходки[Индекс9],0)),"")</f>
        <v/>
      </c>
      <c r="AA14" s="116" t="str">
        <f>IFERROR(INDEX(Расходка[Наименование расходного материала],MATCH(Расходка[№],Поиск_расходки[Индекс10],0)),"")</f>
        <v/>
      </c>
      <c r="AB14" s="116" t="str">
        <f>IFERROR(INDEX(Расходка[Наименование расходного материала],MATCH(Расходка[№],Поиск_расходки[Индекс11],0)),"")</f>
        <v/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0</v>
      </c>
      <c r="M15" s="117">
        <f>IF(ISNUMBER(SEARCH('Карта учёта'!$B$21,Расходка[Наименование расходного материала])),MAX($M$1:M14)+1,0)</f>
        <v>0</v>
      </c>
      <c r="N15" s="117">
        <f>IF(ISNUMBER(SEARCH('Карта учёта'!$B$22,Расходка[Наименование расходного материала])),MAX($N$1:N14)+1,0)</f>
        <v>0</v>
      </c>
      <c r="O15" s="117">
        <f>IF(ISNUMBER(SEARCH('Карта учёта'!$B$23,Расходка[Наименование расходного материала])),MAX($O$1:O14)+1,0)</f>
        <v>0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/>
      </c>
      <c r="Z15" s="116" t="str">
        <f>IFERROR(INDEX(Расходка[Наименование расходного материала],MATCH(Расходка[№],Поиск_расходки[Индекс9],0)),"")</f>
        <v/>
      </c>
      <c r="AA15" s="116" t="str">
        <f>IFERROR(INDEX(Расходка[Наименование расходного материала],MATCH(Расходка[№],Поиск_расходки[Индекс10],0)),"")</f>
        <v/>
      </c>
      <c r="AB15" s="116" t="str">
        <f>IFERROR(INDEX(Расходка[Наименование расходного материала],MATCH(Расходка[№],Поиск_расходки[Индекс11],0)),"")</f>
        <v/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0</v>
      </c>
      <c r="M16" s="117">
        <f>IF(ISNUMBER(SEARCH('Карта учёта'!$B$21,Расходка[Наименование расходного материала])),MAX($M$1:M15)+1,0)</f>
        <v>0</v>
      </c>
      <c r="N16" s="117">
        <f>IF(ISNUMBER(SEARCH('Карта учёта'!$B$22,Расходка[Наименование расходного материала])),MAX($N$1:N15)+1,0)</f>
        <v>0</v>
      </c>
      <c r="O16" s="117">
        <f>IF(ISNUMBER(SEARCH('Карта учёта'!$B$23,Расходка[Наименование расходного материала])),MAX($O$1:O15)+1,0)</f>
        <v>0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/>
      </c>
      <c r="Z16" s="116" t="str">
        <f>IFERROR(INDEX(Расходка[Наименование расходного материала],MATCH(Расходка[№],Поиск_расходки[Индекс9],0)),"")</f>
        <v/>
      </c>
      <c r="AA16" s="116" t="str">
        <f>IFERROR(INDEX(Расходка[Наименование расходного материала],MATCH(Расходка[№],Поиск_расходки[Индекс10],0)),"")</f>
        <v/>
      </c>
      <c r="AB16" s="116" t="str">
        <f>IFERROR(INDEX(Расходка[Наименование расходного материала],MATCH(Расходка[№],Поиск_расходки[Индекс11],0)),"")</f>
        <v/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0</v>
      </c>
      <c r="M17" s="117">
        <f>IF(ISNUMBER(SEARCH('Карта учёта'!$B$21,Расходка[Наименование расходного материала])),MAX($M$1:M16)+1,0)</f>
        <v>0</v>
      </c>
      <c r="N17" s="117">
        <f>IF(ISNUMBER(SEARCH('Карта учёта'!$B$22,Расходка[Наименование расходного материала])),MAX($N$1:N16)+1,0)</f>
        <v>0</v>
      </c>
      <c r="O17" s="117">
        <f>IF(ISNUMBER(SEARCH('Карта учёта'!$B$23,Расходка[Наименование расходного материала])),MAX($O$1:O16)+1,0)</f>
        <v>0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/>
      </c>
      <c r="Z17" s="116" t="str">
        <f>IFERROR(INDEX(Расходка[Наименование расходного материала],MATCH(Расходка[№],Поиск_расходки[Индекс9],0)),"")</f>
        <v/>
      </c>
      <c r="AA17" s="116" t="str">
        <f>IFERROR(INDEX(Расходка[Наименование расходного материала],MATCH(Расходка[№],Поиск_расходки[Индекс10],0)),"")</f>
        <v/>
      </c>
      <c r="AB17" s="116" t="str">
        <f>IFERROR(INDEX(Расходка[Наименование расходного материала],MATCH(Расходка[№],Поиск_расходки[Индекс11],0)),"")</f>
        <v/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0</v>
      </c>
      <c r="M18" s="117">
        <f>IF(ISNUMBER(SEARCH('Карта учёта'!$B$21,Расходка[Наименование расходного материала])),MAX($M$1:M17)+1,0)</f>
        <v>0</v>
      </c>
      <c r="N18" s="117">
        <f>IF(ISNUMBER(SEARCH('Карта учёта'!$B$22,Расходка[Наименование расходного материала])),MAX($N$1:N17)+1,0)</f>
        <v>0</v>
      </c>
      <c r="O18" s="117">
        <f>IF(ISNUMBER(SEARCH('Карта учёта'!$B$23,Расходка[Наименование расходного материала])),MAX($O$1:O17)+1,0)</f>
        <v>0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/>
      </c>
      <c r="Z18" s="116" t="str">
        <f>IFERROR(INDEX(Расходка[Наименование расходного материала],MATCH(Расходка[№],Поиск_расходки[Индекс9],0)),"")</f>
        <v/>
      </c>
      <c r="AA18" s="116" t="str">
        <f>IFERROR(INDEX(Расходка[Наименование расходного материала],MATCH(Расходка[№],Поиск_расходки[Индекс10],0)),"")</f>
        <v/>
      </c>
      <c r="AB18" s="116" t="str">
        <f>IFERROR(INDEX(Расходка[Наименование расходного материала],MATCH(Расходка[№],Поиск_расходки[Индекс11],0)),"")</f>
        <v/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508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0</v>
      </c>
      <c r="M19" s="117">
        <f>IF(ISNUMBER(SEARCH('Карта учёта'!$B$21,Расходка[Наименование расходного материала])),MAX($M$1:M18)+1,0)</f>
        <v>0</v>
      </c>
      <c r="N19" s="117">
        <f>IF(ISNUMBER(SEARCH('Карта учёта'!$B$22,Расходка[Наименование расходного материала])),MAX($N$1:N18)+1,0)</f>
        <v>0</v>
      </c>
      <c r="O19" s="117">
        <f>IF(ISNUMBER(SEARCH('Карта учёта'!$B$23,Расходка[Наименование расходного материала])),MAX($O$1:O18)+1,0)</f>
        <v>0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/>
      </c>
      <c r="Z19" s="116" t="str">
        <f>IFERROR(INDEX(Расходка[Наименование расходного материала],MATCH(Расходка[№],Поиск_расходки[Индекс9],0)),"")</f>
        <v/>
      </c>
      <c r="AA19" s="116" t="str">
        <f>IFERROR(INDEX(Расходка[Наименование расходного материала],MATCH(Расходка[№],Поиск_расходки[Индекс10],0)),"")</f>
        <v/>
      </c>
      <c r="AB19" s="116" t="str">
        <f>IFERROR(INDEX(Расходка[Наименование расходного материала],MATCH(Расходка[№],Поиск_расходки[Индекс11],0)),"")</f>
        <v/>
      </c>
      <c r="AC19" s="116" t="str">
        <f>IFERROR(INDEX(Расходка[Наименование расходного материала],MATCH(Расходка[№],Поиск_расходки[Индекс12],0)),"")</f>
        <v>Demax</v>
      </c>
      <c r="AD19" s="116" t="str">
        <f>IFERROR(INDEX(Расходка[Наименование расходного материала],MATCH(Расходка[№],Поиск_расходки[Индекс13],0)),"")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306</v>
      </c>
      <c r="C20" t="s">
        <v>513</v>
      </c>
      <c r="E20" s="117">
        <f>IF(ISNUMBER(SEARCH('Карта учёта'!$B$13,Расходка[[#This Row],[Наименование расходного материала]])),MAX($E$1:E19)+1,0)</f>
        <v>1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0</v>
      </c>
      <c r="M20" s="117">
        <f>IF(ISNUMBER(SEARCH('Карта учёта'!$B$21,Расходка[Наименование расходного материала])),MAX($M$1:M19)+1,0)</f>
        <v>0</v>
      </c>
      <c r="N20" s="117">
        <f>IF(ISNUMBER(SEARCH('Карта учёта'!$B$22,Расходка[Наименование расходного материала])),MAX($N$1:N19)+1,0)</f>
        <v>0</v>
      </c>
      <c r="O20" s="117">
        <f>IF(ISNUMBER(SEARCH('Карта учёта'!$B$23,Расходка[Наименование расходного материала])),MAX($O$1:O19)+1,0)</f>
        <v>0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/>
      </c>
      <c r="Z20" s="116" t="str">
        <f>IFERROR(INDEX(Расходка[Наименование расходного материала],MATCH(Расходка[№],Поиск_расходки[Индекс9],0)),"")</f>
        <v/>
      </c>
      <c r="AA20" s="116" t="str">
        <f>IFERROR(INDEX(Расходка[Наименование расходного материала],MATCH(Расходка[№],Поиск_расходки[Индекс10],0)),"")</f>
        <v/>
      </c>
      <c r="AB20" s="116" t="str">
        <f>IFERROR(INDEX(Расходка[Наименование расходного материала],MATCH(Расходка[№],Поиск_расходки[Индекс11],0)),"")</f>
        <v/>
      </c>
      <c r="AC20" s="116" t="str">
        <f>IFERROR(INDEX(Расходка[Наименование расходного материала],MATCH(Расходка[№],Поиск_расходки[Индекс12],0)),"")</f>
        <v>"МИМ". Тюмень.</v>
      </c>
      <c r="AD20" s="116" t="str">
        <f>IFERROR(INDEX(Расходка[Наименование расходного материала],MATCH(Расходка[№],Поиск_расходки[Индекс13],0)),"")</f>
        <v>"МИМ". Тюмень.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0</v>
      </c>
      <c r="M21" s="117">
        <f>IF(ISNUMBER(SEARCH('Карта учёта'!$B$21,Расходка[Наименование расходного материала])),MAX($M$1:M20)+1,0)</f>
        <v>0</v>
      </c>
      <c r="N21" s="117">
        <f>IF(ISNUMBER(SEARCH('Карта учёта'!$B$22,Расходка[Наименование расходного материала])),MAX($N$1:N20)+1,0)</f>
        <v>0</v>
      </c>
      <c r="O21" s="117">
        <f>IF(ISNUMBER(SEARCH('Карта учёта'!$B$23,Расходка[Наименование расходного материала])),MAX($O$1:O20)+1,0)</f>
        <v>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/>
      </c>
      <c r="Z21" s="116" t="str">
        <f>IFERROR(INDEX(Расходка[Наименование расходного материала],MATCH(Расходка[№],Поиск_расходки[Индекс9],0)),"")</f>
        <v/>
      </c>
      <c r="AA21" s="116" t="str">
        <f>IFERROR(INDEX(Расходка[Наименование расходного материала],MATCH(Расходка[№],Поиск_расходки[Индекс10],0)),"")</f>
        <v/>
      </c>
      <c r="AB21" s="116" t="str">
        <f>IFERROR(INDEX(Расходка[Наименование расходного материала],MATCH(Расходка[№],Поиск_расходки[Индекс11],0)),"")</f>
        <v/>
      </c>
      <c r="AC21" s="116" t="str">
        <f>IFERROR(INDEX(Расходка[Наименование расходного материала],MATCH(Расходка[№],Поиск_расходки[Индекс12],0)),"")</f>
        <v>Oscor 7F</v>
      </c>
      <c r="AD21" s="116" t="str">
        <f>IFERROR(INDEX(Расходка[Наименование расходного материала],MATCH(Расходка[№],Поиск_расходки[Индекс13],0)),"")</f>
        <v>Oscor 7F</v>
      </c>
      <c r="AF21" s="4" t="s">
        <v>5</v>
      </c>
      <c r="AG21" s="4" t="s">
        <v>423</v>
      </c>
    </row>
    <row r="22" spans="1:3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0</v>
      </c>
      <c r="M22" s="117">
        <f>IF(ISNUMBER(SEARCH('Карта учёта'!$B$21,Расходка[Наименование расходного материала])),MAX($M$1:M21)+1,0)</f>
        <v>0</v>
      </c>
      <c r="N22" s="117">
        <f>IF(ISNUMBER(SEARCH('Карта учёта'!$B$22,Расходка[Наименование расходного материала])),MAX($N$1:N21)+1,0)</f>
        <v>0</v>
      </c>
      <c r="O22" s="117">
        <f>IF(ISNUMBER(SEARCH('Карта учёта'!$B$23,Расходка[Наименование расходного материала])),MAX($O$1:O21)+1,0)</f>
        <v>0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/>
      </c>
      <c r="Z22" s="116" t="str">
        <f>IFERROR(INDEX(Расходка[Наименование расходного материала],MATCH(Расходка[№],Поиск_расходки[Индекс9],0)),"")</f>
        <v/>
      </c>
      <c r="AA22" s="116" t="str">
        <f>IFERROR(INDEX(Расходка[Наименование расходного материала],MATCH(Расходка[№],Поиск_расходки[Индекс10],0)),"")</f>
        <v/>
      </c>
      <c r="AB22" s="116" t="str">
        <f>IFERROR(INDEX(Расходка[Наименование расходного материала],MATCH(Расходка[№],Поиск_расходки[Индекс11],0)),"")</f>
        <v/>
      </c>
      <c r="AC22" s="116" t="str">
        <f>IFERROR(INDEX(Расходка[Наименование расходного материала],MATCH(Расходка[№],Поиск_расходки[Индекс12],0)),"")</f>
        <v>Cougar LS Hydro-Track®</v>
      </c>
      <c r="AD22" s="116" t="str">
        <f>IFERROR(INDEX(Расходка[Наименование расходного материала],MATCH(Расходка[№],Поиск_расходки[Индекс13],0)),"")</f>
        <v>Cougar LS Hydro-Track®</v>
      </c>
      <c r="AF22" s="4" t="s">
        <v>5</v>
      </c>
      <c r="AG22" s="4" t="s">
        <v>424</v>
      </c>
    </row>
    <row r="23" spans="1:3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0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0</v>
      </c>
      <c r="M23" s="117">
        <f>IF(ISNUMBER(SEARCH('Карта учёта'!$B$21,Расходка[Наименование расходного материала])),MAX($M$1:M22)+1,0)</f>
        <v>0</v>
      </c>
      <c r="N23" s="117">
        <f>IF(ISNUMBER(SEARCH('Карта учёта'!$B$22,Расходка[Наименование расходного материала])),MAX($N$1:N22)+1,0)</f>
        <v>0</v>
      </c>
      <c r="O23" s="117">
        <f>IF(ISNUMBER(SEARCH('Карта учёта'!$B$23,Расходка[Наименование расходного материала])),MAX($O$1:O22)+1,0)</f>
        <v>0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/>
      </c>
      <c r="Z23" s="116" t="str">
        <f>IFERROR(INDEX(Расходка[Наименование расходного материала],MATCH(Расходка[№],Поиск_расходки[Индекс9],0)),"")</f>
        <v/>
      </c>
      <c r="AA23" s="116" t="str">
        <f>IFERROR(INDEX(Расходка[Наименование расходного материала],MATCH(Расходка[№],Поиск_расходки[Индекс10],0)),"")</f>
        <v/>
      </c>
      <c r="AB23" s="116" t="str">
        <f>IFERROR(INDEX(Расходка[Наименование расходного материала],MATCH(Расходка[№],Поиск_расходки[Индекс11],0)),"")</f>
        <v/>
      </c>
      <c r="AC23" s="116" t="str">
        <f>IFERROR(INDEX(Расходка[Наименование расходного материала],MATCH(Расходка[№],Поиск_расходки[Индекс12],0)),"")</f>
        <v>Cougar XT Hydro-Track®</v>
      </c>
      <c r="AD23" s="116" t="str">
        <f>IFERROR(INDEX(Расходка[Наименование расходного материала],MATCH(Расходка[№],Поиск_расходки[Индекс13],0)),"")</f>
        <v>Cougar XT Hydro-Track®</v>
      </c>
      <c r="AF23" s="4" t="s">
        <v>5</v>
      </c>
      <c r="AG23" s="4" t="s">
        <v>425</v>
      </c>
    </row>
    <row r="24" spans="1:3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1</v>
      </c>
      <c r="G24" s="117">
        <f>IF(ISNUMBER(SEARCH('Карта учёта'!$B$15,Расходка[Наименование расходного материала])),MAX($G$1:G23)+1,0)</f>
        <v>0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0</v>
      </c>
      <c r="M24" s="117">
        <f>IF(ISNUMBER(SEARCH('Карта учёта'!$B$21,Расходка[Наименование расходного материала])),MAX($M$1:M23)+1,0)</f>
        <v>0</v>
      </c>
      <c r="N24" s="117">
        <f>IF(ISNUMBER(SEARCH('Карта учёта'!$B$22,Расходка[Наименование расходного материала])),MAX($N$1:N23)+1,0)</f>
        <v>0</v>
      </c>
      <c r="O24" s="117">
        <f>IF(ISNUMBER(SEARCH('Карта учёта'!$B$23,Расходка[Наименование расходного материала])),MAX($O$1:O23)+1,0)</f>
        <v>0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/>
      </c>
      <c r="Z24" s="116" t="str">
        <f>IFERROR(INDEX(Расходка[Наименование расходного материала],MATCH(Расходка[№],Поиск_расходки[Индекс9],0)),"")</f>
        <v/>
      </c>
      <c r="AA24" s="116" t="str">
        <f>IFERROR(INDEX(Расходка[Наименование расходного материала],MATCH(Расходка[№],Поиск_расходки[Индекс10],0)),"")</f>
        <v/>
      </c>
      <c r="AB24" s="116" t="str">
        <f>IFERROR(INDEX(Расходка[Наименование расходного материала],MATCH(Расходка[№],Поиск_расходки[Индекс11],0)),"")</f>
        <v/>
      </c>
      <c r="AC24" s="116" t="str">
        <f>IFERROR(INDEX(Расходка[Наименование расходного материала],MATCH(Расходка[№],Поиск_расходки[Индекс12],0)),"")</f>
        <v>Fielder</v>
      </c>
      <c r="AD24" s="116" t="str">
        <f>IFERROR(INDEX(Расходка[Наименование расходного материала],MATCH(Расходка[№],Поиск_расходки[Индекс13],0)),"")</f>
        <v>Fielder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376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2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0</v>
      </c>
      <c r="M25" s="117">
        <f>IF(ISNUMBER(SEARCH('Карта учёта'!$B$21,Расходка[Наименование расходного материала])),MAX($M$1:M24)+1,0)</f>
        <v>0</v>
      </c>
      <c r="N25" s="117">
        <f>IF(ISNUMBER(SEARCH('Карта учёта'!$B$22,Расходка[Наименование расходного материала])),MAX($N$1:N24)+1,0)</f>
        <v>0</v>
      </c>
      <c r="O25" s="117">
        <f>IF(ISNUMBER(SEARCH('Карта учёта'!$B$23,Расходка[Наименование расходного материала])),MAX($O$1:O24)+1,0)</f>
        <v>0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/>
      </c>
      <c r="Z25" s="116" t="str">
        <f>IFERROR(INDEX(Расходка[Наименование расходного материала],MATCH(Расходка[№],Поиск_расходки[Индекс9],0)),"")</f>
        <v/>
      </c>
      <c r="AA25" s="116" t="str">
        <f>IFERROR(INDEX(Расходка[Наименование расходного материала],MATCH(Расходка[№],Поиск_расходки[Индекс10],0)),"")</f>
        <v/>
      </c>
      <c r="AB25" s="116" t="str">
        <f>IFERROR(INDEX(Расходка[Наименование расходного материала],MATCH(Расходка[№],Поиск_расходки[Индекс11],0)),"")</f>
        <v/>
      </c>
      <c r="AC25" s="116" t="str">
        <f>IFERROR(INDEX(Расходка[Наименование расходного материала],MATCH(Расходка[№],Поиск_расходки[Индекс12],0)),"")</f>
        <v>Fielder XT-A</v>
      </c>
      <c r="AD25" s="116" t="str">
        <f>IFERROR(INDEX(Расходка[Наименование расходного материала],MATCH(Расходка[№],Поиск_расходки[Индекс13],0)),"")</f>
        <v>Fielder XT-A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377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3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0</v>
      </c>
      <c r="M26" s="117">
        <f>IF(ISNUMBER(SEARCH('Карта учёта'!$B$21,Расходка[Наименование расходного материала])),MAX($M$1:M25)+1,0)</f>
        <v>0</v>
      </c>
      <c r="N26" s="117">
        <f>IF(ISNUMBER(SEARCH('Карта учёта'!$B$22,Расходка[Наименование расходного материала])),MAX($N$1:N25)+1,0)</f>
        <v>0</v>
      </c>
      <c r="O26" s="117">
        <f>IF(ISNUMBER(SEARCH('Карта учёта'!$B$23,Расходка[Наименование расходного материала])),MAX($O$1:O25)+1,0)</f>
        <v>0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/>
      </c>
      <c r="Z26" s="116" t="str">
        <f>IFERROR(INDEX(Расходка[Наименование расходного материала],MATCH(Расходка[№],Поиск_расходки[Индекс9],0)),"")</f>
        <v/>
      </c>
      <c r="AA26" s="116" t="str">
        <f>IFERROR(INDEX(Расходка[Наименование расходного материала],MATCH(Расходка[№],Поиск_расходки[Индекс10],0)),"")</f>
        <v/>
      </c>
      <c r="AB26" s="116" t="str">
        <f>IFERROR(INDEX(Расходка[Наименование расходного материала],MATCH(Расходка[№],Поиск_расходки[Индекс11],0)),"")</f>
        <v/>
      </c>
      <c r="AC26" s="116" t="str">
        <f>IFERROR(INDEX(Расходка[Наименование расходного материала],MATCH(Расходка[№],Поиск_расходки[Индекс12],0)),"")</f>
        <v>Fielder XT-R</v>
      </c>
      <c r="AD26" s="116" t="str">
        <f>IFERROR(INDEX(Расходка[Наименование расходного материала],MATCH(Расходка[№],Поиск_расходки[Индекс13],0)),"")</f>
        <v>Fielder XT-R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0</v>
      </c>
      <c r="M27" s="117">
        <f>IF(ISNUMBER(SEARCH('Карта учёта'!$B$21,Расходка[Наименование расходного материала])),MAX($M$1:M26)+1,0)</f>
        <v>0</v>
      </c>
      <c r="N27" s="117">
        <f>IF(ISNUMBER(SEARCH('Карта учёта'!$B$22,Расходка[Наименование расходного материала])),MAX($N$1:N26)+1,0)</f>
        <v>0</v>
      </c>
      <c r="O27" s="117">
        <f>IF(ISNUMBER(SEARCH('Карта учёта'!$B$23,Расходка[Наименование расходного материала])),MAX($O$1:O26)+1,0)</f>
        <v>0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/>
      </c>
      <c r="Z27" s="116" t="str">
        <f>IFERROR(INDEX(Расходка[Наименование расходного материала],MATCH(Расходка[№],Поиск_расходки[Индекс9],0)),"")</f>
        <v/>
      </c>
      <c r="AA27" s="116" t="str">
        <f>IFERROR(INDEX(Расходка[Наименование расходного материала],MATCH(Расходка[№],Поиск_расходки[Индекс10],0)),"")</f>
        <v/>
      </c>
      <c r="AB27" s="116" t="str">
        <f>IFERROR(INDEX(Расходка[Наименование расходного материала],MATCH(Расходка[№],Поиск_расходки[Индекс11],0)),"")</f>
        <v/>
      </c>
      <c r="AC27" s="116" t="str">
        <f>IFERROR(INDEX(Расходка[Наименование расходного материала],MATCH(Расходка[№],Поиск_расходки[Индекс12],0)),"")</f>
        <v>Gaia Second</v>
      </c>
      <c r="AD27" s="116" t="str">
        <f>IFERROR(INDEX(Расходка[Наименование расходного материала],MATCH(Расходка[№],Поиск_расходки[Индекс13],0)),"")</f>
        <v>Gaia Second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s="1" t="s">
        <v>372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0</v>
      </c>
      <c r="M28" s="117">
        <f>IF(ISNUMBER(SEARCH('Карта учёта'!$B$21,Расходка[Наименование расходного материала])),MAX($M$1:M27)+1,0)</f>
        <v>0</v>
      </c>
      <c r="N28" s="117">
        <f>IF(ISNUMBER(SEARCH('Карта учёта'!$B$22,Расходка[Наименование расходного материала])),MAX($N$1:N27)+1,0)</f>
        <v>0</v>
      </c>
      <c r="O28" s="117">
        <f>IF(ISNUMBER(SEARCH('Карта учёта'!$B$23,Расходка[Наименование расходного материала])),MAX($O$1:O27)+1,0)</f>
        <v>0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/>
      </c>
      <c r="Z28" s="116" t="str">
        <f>IFERROR(INDEX(Расходка[Наименование расходного материала],MATCH(Расходка[№],Поиск_расходки[Индекс9],0)),"")</f>
        <v/>
      </c>
      <c r="AA28" s="116" t="str">
        <f>IFERROR(INDEX(Расходка[Наименование расходного материала],MATCH(Расходка[№],Поиск_расходки[Индекс10],0)),"")</f>
        <v/>
      </c>
      <c r="AB28" s="116" t="str">
        <f>IFERROR(INDEX(Расходка[Наименование расходного материала],MATCH(Расходка[№],Поиск_расходки[Индекс11],0)),"")</f>
        <v/>
      </c>
      <c r="AC28" s="116" t="str">
        <f>IFERROR(INDEX(Расходка[Наименование расходного материала],MATCH(Расходка[№],Поиск_расходки[Индекс12],0)),"")</f>
        <v>Gaia Third</v>
      </c>
      <c r="AD28" s="116" t="str">
        <f>IFERROR(INDEX(Расходка[Наименование расходного материала],MATCH(Расходка[№],Поиск_расходки[Индекс13],0)),"")</f>
        <v>Gaia Third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0</v>
      </c>
      <c r="M29" s="117">
        <f>IF(ISNUMBER(SEARCH('Карта учёта'!$B$21,Расходка[Наименование расходного материала])),MAX($M$1:M28)+1,0)</f>
        <v>0</v>
      </c>
      <c r="N29" s="117">
        <f>IF(ISNUMBER(SEARCH('Карта учёта'!$B$22,Расходка[Наименование расходного материала])),MAX($N$1:N28)+1,0)</f>
        <v>0</v>
      </c>
      <c r="O29" s="117">
        <f>IF(ISNUMBER(SEARCH('Карта учёта'!$B$23,Расходка[Наименование расходного материала])),MAX($O$1:O28)+1,0)</f>
        <v>0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/>
      </c>
      <c r="Z29" s="116" t="str">
        <f>IFERROR(INDEX(Расходка[Наименование расходного материала],MATCH(Расходка[№],Поиск_расходки[Индекс9],0)),"")</f>
        <v/>
      </c>
      <c r="AA29" s="116" t="str">
        <f>IFERROR(INDEX(Расходка[Наименование расходного материала],MATCH(Расходка[№],Поиск_расходки[Индекс10],0)),"")</f>
        <v/>
      </c>
      <c r="AB29" s="116" t="str">
        <f>IFERROR(INDEX(Расходка[Наименование расходного материала],MATCH(Расходка[№],Поиск_расходки[Индекс11],0)),"")</f>
        <v/>
      </c>
      <c r="AC29" s="116" t="str">
        <f>IFERROR(INDEX(Расходка[Наименование расходного материала],MATCH(Расходка[№],Поиск_расходки[Индекс12],0)),"")</f>
        <v>Intuition</v>
      </c>
      <c r="AD29" s="116" t="str">
        <f>IFERROR(INDEX(Расходка[Наименование расходного материала],MATCH(Расходка[№],Поиск_расходки[Индекс13],0)),"")</f>
        <v>Intuition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0</v>
      </c>
      <c r="M30" s="117">
        <f>IF(ISNUMBER(SEARCH('Карта учёта'!$B$21,Расходка[Наименование расходного материала])),MAX($M$1:M29)+1,0)</f>
        <v>0</v>
      </c>
      <c r="N30" s="117">
        <f>IF(ISNUMBER(SEARCH('Карта учёта'!$B$22,Расходка[Наименование расходного материала])),MAX($N$1:N29)+1,0)</f>
        <v>0</v>
      </c>
      <c r="O30" s="117">
        <f>IF(ISNUMBER(SEARCH('Карта учёта'!$B$23,Расходка[Наименование расходного материала])),MAX($O$1:O29)+1,0)</f>
        <v>0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/>
      </c>
      <c r="Z30" s="116" t="str">
        <f>IFERROR(INDEX(Расходка[Наименование расходного материала],MATCH(Расходка[№],Поиск_расходки[Индекс9],0)),"")</f>
        <v/>
      </c>
      <c r="AA30" s="116" t="str">
        <f>IFERROR(INDEX(Расходка[Наименование расходного материала],MATCH(Расходка[№],Поиск_расходки[Индекс10],0)),"")</f>
        <v/>
      </c>
      <c r="AB30" s="116" t="str">
        <f>IFERROR(INDEX(Расходка[Наименование расходного материала],MATCH(Расходка[№],Поиск_расходки[Индекс11],0)),"")</f>
        <v/>
      </c>
      <c r="AC30" s="116" t="str">
        <f>IFERROR(INDEX(Расходка[Наименование расходного материала],MATCH(Расходка[№],Поиск_расходки[Индекс12],0)),"")</f>
        <v>ProVia 3 Hydro-Track®</v>
      </c>
      <c r="AD30" s="116" t="str">
        <f>IFERROR(INDEX(Расходка[Наименование расходного материала],MATCH(Расходка[№],Поиск_расходки[Индекс13],0)),"")</f>
        <v>ProVia 3 Hydro-Track®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0</v>
      </c>
      <c r="M31" s="117">
        <f>IF(ISNUMBER(SEARCH('Карта учёта'!$B$21,Расходка[Наименование расходного материала])),MAX($M$1:M30)+1,0)</f>
        <v>0</v>
      </c>
      <c r="N31" s="117">
        <f>IF(ISNUMBER(SEARCH('Карта учёта'!$B$22,Расходка[Наименование расходного материала])),MAX($N$1:N30)+1,0)</f>
        <v>0</v>
      </c>
      <c r="O31" s="117">
        <f>IF(ISNUMBER(SEARCH('Карта учёта'!$B$23,Расходка[Наименование расходного материала])),MAX($O$1:O30)+1,0)</f>
        <v>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/>
      </c>
      <c r="Z31" s="116" t="str">
        <f>IFERROR(INDEX(Расходка[Наименование расходного материала],MATCH(Расходка[№],Поиск_расходки[Индекс9],0)),"")</f>
        <v/>
      </c>
      <c r="AA31" s="116" t="str">
        <f>IFERROR(INDEX(Расходка[Наименование расходного материала],MATCH(Расходка[№],Поиск_расходки[Индекс10],0)),"")</f>
        <v/>
      </c>
      <c r="AB31" s="116" t="str">
        <f>IFERROR(INDEX(Расходка[Наименование расходного материала],MATCH(Расходка[№],Поиск_расходки[Индекс11],0)),"")</f>
        <v/>
      </c>
      <c r="AC31" s="116" t="str">
        <f>IFERROR(INDEX(Расходка[Наименование расходного материала],MATCH(Расходка[№],Поиск_расходки[Индекс12],0)),"")</f>
        <v>ProVia 6 Hydro-Track®</v>
      </c>
      <c r="AD31" s="116" t="str">
        <f>IFERROR(INDEX(Расходка[Наименование расходного материала],MATCH(Расходка[№],Поиск_расходки[Индекс13],0)),"")</f>
        <v>ProVia 6 Hydro-Track®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0</v>
      </c>
      <c r="M32" s="117">
        <f>IF(ISNUMBER(SEARCH('Карта учёта'!$B$21,Расходка[Наименование расходного материала])),MAX($M$1:M31)+1,0)</f>
        <v>0</v>
      </c>
      <c r="N32" s="117">
        <f>IF(ISNUMBER(SEARCH('Карта учёта'!$B$22,Расходка[Наименование расходного материала])),MAX($N$1:N31)+1,0)</f>
        <v>0</v>
      </c>
      <c r="O32" s="117">
        <f>IF(ISNUMBER(SEARCH('Карта учёта'!$B$23,Расходка[Наименование расходного материала])),MAX($O$1:O31)+1,0)</f>
        <v>0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/>
      </c>
      <c r="Z32" s="116" t="str">
        <f>IFERROR(INDEX(Расходка[Наименование расходного материала],MATCH(Расходка[№],Поиск_расходки[Индекс9],0)),"")</f>
        <v/>
      </c>
      <c r="AA32" s="116" t="str">
        <f>IFERROR(INDEX(Расходка[Наименование расходного материала],MATCH(Расходка[№],Поиск_расходки[Индекс10],0)),"")</f>
        <v/>
      </c>
      <c r="AB32" s="116" t="str">
        <f>IFERROR(INDEX(Расходка[Наименование расходного материала],MATCH(Расходка[№],Поиск_расходки[Индекс11],0)),"")</f>
        <v/>
      </c>
      <c r="AC32" s="116" t="str">
        <f>IFERROR(INDEX(Расходка[Наименование расходного материала],MATCH(Расходка[№],Поиск_расходки[Индекс12],0)),"")</f>
        <v>ProVia 9 Hydro-Track®</v>
      </c>
      <c r="AD32" s="116" t="str">
        <f>IFERROR(INDEX(Расходка[Наименование расходного материала],MATCH(Расходка[№],Поиск_расходки[Индекс13],0)),"")</f>
        <v>ProVia 9 Hydro-Track®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0</v>
      </c>
      <c r="M33" s="117">
        <f>IF(ISNUMBER(SEARCH('Карта учёта'!$B$21,Расходка[Наименование расходного материала])),MAX($M$1:M32)+1,0)</f>
        <v>0</v>
      </c>
      <c r="N33" s="117">
        <f>IF(ISNUMBER(SEARCH('Карта учёта'!$B$22,Расходка[Наименование расходного материала])),MAX($N$1:N32)+1,0)</f>
        <v>0</v>
      </c>
      <c r="O33" s="117">
        <f>IF(ISNUMBER(SEARCH('Карта учёта'!$B$23,Расходка[Наименование расходного материала])),MAX($O$1:O32)+1,0)</f>
        <v>0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/>
      </c>
      <c r="Z33" s="116" t="str">
        <f>IFERROR(INDEX(Расходка[Наименование расходного материала],MATCH(Расходка[№],Поиск_расходки[Индекс9],0)),"")</f>
        <v/>
      </c>
      <c r="AA33" s="116" t="str">
        <f>IFERROR(INDEX(Расходка[Наименование расходного материала],MATCH(Расходка[№],Поиск_расходки[Индекс10],0)),"")</f>
        <v/>
      </c>
      <c r="AB33" s="116" t="str">
        <f>IFERROR(INDEX(Расходка[Наименование расходного материала],MATCH(Расходка[№],Поиск_расходки[Индекс11],0)),"")</f>
        <v/>
      </c>
      <c r="AC33" s="116" t="str">
        <f>IFERROR(INDEX(Расходка[Наименование расходного материала],MATCH(Расходка[№],Поиск_расходки[Индекс12],0)),"")</f>
        <v>Rinato</v>
      </c>
      <c r="AD33" s="116" t="str">
        <f>IFERROR(INDEX(Расходка[Наименование расходного материала],MATCH(Расходка[№],Поиск_расходки[Индекс13],0)),"")</f>
        <v>Rinato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0</v>
      </c>
      <c r="M34" s="117">
        <f>IF(ISNUMBER(SEARCH('Карта учёта'!$B$21,Расходка[Наименование расходного материала])),MAX($M$1:M33)+1,0)</f>
        <v>0</v>
      </c>
      <c r="N34" s="117">
        <f>IF(ISNUMBER(SEARCH('Карта учёта'!$B$22,Расходка[Наименование расходного материала])),MAX($N$1:N33)+1,0)</f>
        <v>0</v>
      </c>
      <c r="O34" s="117">
        <f>IF(ISNUMBER(SEARCH('Карта учёта'!$B$23,Расходка[Наименование расходного материала])),MAX($O$1:O33)+1,0)</f>
        <v>0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/>
      </c>
      <c r="Z34" s="116" t="str">
        <f>IFERROR(INDEX(Расходка[Наименование расходного материала],MATCH(Расходка[№],Поиск_расходки[Индекс9],0)),"")</f>
        <v/>
      </c>
      <c r="AA34" s="116" t="str">
        <f>IFERROR(INDEX(Расходка[Наименование расходного материала],MATCH(Расходка[№],Поиск_расходки[Индекс10],0)),"")</f>
        <v/>
      </c>
      <c r="AB34" s="116" t="str">
        <f>IFERROR(INDEX(Расходка[Наименование расходного материала],MATCH(Расходка[№],Поиск_расходки[Индекс11],0)),"")</f>
        <v/>
      </c>
      <c r="AC34" s="116" t="str">
        <f>IFERROR(INDEX(Расходка[Наименование расходного материала],MATCH(Расходка[№],Поиск_расходки[Индекс12],0)),"")</f>
        <v>Runthrough NS (Floppy)</v>
      </c>
      <c r="AD34" s="116" t="str">
        <f>IFERROR(INDEX(Расходка[Наименование расходного материала],MATCH(Расходка[№],Поиск_расходки[Индекс13],0)),"")</f>
        <v>Runthrough NS (Floppy)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0</v>
      </c>
      <c r="M35" s="117">
        <f>IF(ISNUMBER(SEARCH('Карта учёта'!$B$21,Расходка[Наименование расходного материала])),MAX($M$1:M34)+1,0)</f>
        <v>0</v>
      </c>
      <c r="N35" s="117">
        <f>IF(ISNUMBER(SEARCH('Карта учёта'!$B$22,Расходка[Наименование расходного материала])),MAX($N$1:N34)+1,0)</f>
        <v>0</v>
      </c>
      <c r="O35" s="117">
        <f>IF(ISNUMBER(SEARCH('Карта учёта'!$B$23,Расходка[Наименование расходного материала])),MAX($O$1:O34)+1,0)</f>
        <v>0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/>
      </c>
      <c r="Z35" s="116" t="str">
        <f>IFERROR(INDEX(Расходка[Наименование расходного материала],MATCH(Расходка[№],Поиск_расходки[Индекс9],0)),"")</f>
        <v/>
      </c>
      <c r="AA35" s="116" t="str">
        <f>IFERROR(INDEX(Расходка[Наименование расходного материала],MATCH(Расходка[№],Поиск_расходки[Индекс10],0)),"")</f>
        <v/>
      </c>
      <c r="AB35" s="116" t="str">
        <f>IFERROR(INDEX(Расходка[Наименование расходного материала],MATCH(Расходка[№],Поиск_расходки[Индекс11],0)),"")</f>
        <v/>
      </c>
      <c r="AC35" s="116" t="str">
        <f>IFERROR(INDEX(Расходка[Наименование расходного материала],MATCH(Расходка[№],Поиск_расходки[Индекс12],0)),"")</f>
        <v>Runthrough NS Hypercoat</v>
      </c>
      <c r="AD35" s="116" t="str">
        <f>IFERROR(INDEX(Расходка[Наименование расходного материала],MATCH(Расходка[№],Поиск_расходки[Индекс13],0)),"")</f>
        <v>Runthrough NS Hypercoat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0</v>
      </c>
      <c r="M36" s="117">
        <f>IF(ISNUMBER(SEARCH('Карта учёта'!$B$21,Расходка[Наименование расходного материала])),MAX($M$1:M35)+1,0)</f>
        <v>0</v>
      </c>
      <c r="N36" s="117">
        <f>IF(ISNUMBER(SEARCH('Карта учёта'!$B$22,Расходка[Наименование расходного материала])),MAX($N$1:N35)+1,0)</f>
        <v>0</v>
      </c>
      <c r="O36" s="117">
        <f>IF(ISNUMBER(SEARCH('Карта учёта'!$B$23,Расходка[Наименование расходного материала])),MAX($O$1:O35)+1,0)</f>
        <v>0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/>
      </c>
      <c r="Z36" s="116" t="str">
        <f>IFERROR(INDEX(Расходка[Наименование расходного материала],MATCH(Расходка[№],Поиск_расходки[Индекс9],0)),"")</f>
        <v/>
      </c>
      <c r="AA36" s="116" t="str">
        <f>IFERROR(INDEX(Расходка[Наименование расходного материала],MATCH(Расходка[№],Поиск_расходки[Индекс10],0)),"")</f>
        <v/>
      </c>
      <c r="AB36" s="116" t="str">
        <f>IFERROR(INDEX(Расходка[Наименование расходного материала],MATCH(Расходка[№],Поиск_расходки[Индекс11],0)),"")</f>
        <v/>
      </c>
      <c r="AC36" s="116" t="str">
        <f>IFERROR(INDEX(Расходка[Наименование расходного материала],MATCH(Расходка[№],Поиск_расходки[Индекс12],0)),"")</f>
        <v>Runthrough NS Intermediate</v>
      </c>
      <c r="AD36" s="116" t="str">
        <f>IFERROR(INDEX(Расходка[Наименование расходного материала],MATCH(Расходка[№],Поиск_расходки[Индекс13],0)),"")</f>
        <v>Runthrough NS Intermediate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0</v>
      </c>
      <c r="M37" s="117">
        <f>IF(ISNUMBER(SEARCH('Карта учёта'!$B$21,Расходка[Наименование расходного материала])),MAX($M$1:M36)+1,0)</f>
        <v>0</v>
      </c>
      <c r="N37" s="117">
        <f>IF(ISNUMBER(SEARCH('Карта учёта'!$B$22,Расходка[Наименование расходного материала])),MAX($N$1:N36)+1,0)</f>
        <v>0</v>
      </c>
      <c r="O37" s="117">
        <f>IF(ISNUMBER(SEARCH('Карта учёта'!$B$23,Расходка[Наименование расходного материала])),MAX($O$1:O36)+1,0)</f>
        <v>0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/>
      </c>
      <c r="Z37" s="116" t="str">
        <f>IFERROR(INDEX(Расходка[Наименование расходного материала],MATCH(Расходка[№],Поиск_расходки[Индекс9],0)),"")</f>
        <v/>
      </c>
      <c r="AA37" s="116" t="str">
        <f>IFERROR(INDEX(Расходка[Наименование расходного материала],MATCH(Расходка[№],Поиск_расходки[Индекс10],0)),"")</f>
        <v/>
      </c>
      <c r="AB37" s="116" t="str">
        <f>IFERROR(INDEX(Расходка[Наименование расходного материала],MATCH(Расходка[№],Поиск_расходки[Индекс11],0)),"")</f>
        <v/>
      </c>
      <c r="AC37" s="116" t="str">
        <f>IFERROR(INDEX(Расходка[Наименование расходного материала],MATCH(Расходка[№],Поиск_расходки[Индекс12],0)),"")</f>
        <v>Sion</v>
      </c>
      <c r="AD37" s="116" t="str">
        <f>IFERROR(INDEX(Расходка[Наименование расходного материала],MATCH(Расходка[№],Поиск_расходки[Индекс13],0)),"")</f>
        <v>Sion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t="s">
        <v>381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0</v>
      </c>
      <c r="M38" s="117">
        <f>IF(ISNUMBER(SEARCH('Карта учёта'!$B$21,Расходка[Наименование расходного материала])),MAX($M$1:M37)+1,0)</f>
        <v>0</v>
      </c>
      <c r="N38" s="117">
        <f>IF(ISNUMBER(SEARCH('Карта учёта'!$B$22,Расходка[Наименование расходного материала])),MAX($N$1:N37)+1,0)</f>
        <v>0</v>
      </c>
      <c r="O38" s="117">
        <f>IF(ISNUMBER(SEARCH('Карта учёта'!$B$23,Расходка[Наименование расходного материала])),MAX($O$1:O37)+1,0)</f>
        <v>0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/>
      </c>
      <c r="Z38" s="116" t="str">
        <f>IFERROR(INDEX(Расходка[Наименование расходного материала],MATCH(Расходка[№],Поиск_расходки[Индекс9],0)),"")</f>
        <v/>
      </c>
      <c r="AA38" s="116" t="str">
        <f>IFERROR(INDEX(Расходка[Наименование расходного материала],MATCH(Расходка[№],Поиск_расходки[Индекс10],0)),"")</f>
        <v/>
      </c>
      <c r="AB38" s="116" t="str">
        <f>IFERROR(INDEX(Расходка[Наименование расходного материала],MATCH(Расходка[№],Поиск_расходки[Индекс11],0)),"")</f>
        <v/>
      </c>
      <c r="AC38" s="116" t="str">
        <f>IFERROR(INDEX(Расходка[Наименование расходного материала],MATCH(Расходка[№],Поиск_расходки[Индекс12],0)),"")</f>
        <v>Sion Black</v>
      </c>
      <c r="AD38" s="116" t="str">
        <f>IFERROR(INDEX(Расходка[Наименование расходного материала],MATCH(Расходка[№],Поиск_расходки[Индекс13],0)),"")</f>
        <v>Sion Black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s="1" t="s">
        <v>375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0</v>
      </c>
      <c r="M39" s="117">
        <f>IF(ISNUMBER(SEARCH('Карта учёта'!$B$21,Расходка[Наименование расходного материала])),MAX($M$1:M38)+1,0)</f>
        <v>0</v>
      </c>
      <c r="N39" s="117">
        <f>IF(ISNUMBER(SEARCH('Карта учёта'!$B$22,Расходка[Наименование расходного материала])),MAX($N$1:N38)+1,0)</f>
        <v>0</v>
      </c>
      <c r="O39" s="117">
        <f>IF(ISNUMBER(SEARCH('Карта учёта'!$B$23,Расходка[Наименование расходного материала])),MAX($O$1:O38)+1,0)</f>
        <v>0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/>
      </c>
      <c r="Z39" s="116" t="str">
        <f>IFERROR(INDEX(Расходка[Наименование расходного материала],MATCH(Расходка[№],Поиск_расходки[Индекс9],0)),"")</f>
        <v/>
      </c>
      <c r="AA39" s="116" t="str">
        <f>IFERROR(INDEX(Расходка[Наименование расходного материала],MATCH(Расходка[№],Поиск_расходки[Индекс10],0)),"")</f>
        <v/>
      </c>
      <c r="AB39" s="116" t="str">
        <f>IFERROR(INDEX(Расходка[Наименование расходного материала],MATCH(Расходка[№],Поиск_расходки[Индекс11],0)),"")</f>
        <v/>
      </c>
      <c r="AC39" s="116" t="str">
        <f>IFERROR(INDEX(Расходка[Наименование расходного материала],MATCH(Расходка[№],Поиск_расходки[Индекс12],0)),"")</f>
        <v>Sion Blue</v>
      </c>
      <c r="AD39" s="116" t="str">
        <f>IFERROR(INDEX(Расходка[Наименование расходного материала],MATCH(Расходка[№],Поиск_расходки[Индекс13],0)),"")</f>
        <v>Sion Blue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0</v>
      </c>
      <c r="M40" s="117">
        <f>IF(ISNUMBER(SEARCH('Карта учёта'!$B$21,Расходка[Наименование расходного материала])),MAX($M$1:M39)+1,0)</f>
        <v>0</v>
      </c>
      <c r="N40" s="117">
        <f>IF(ISNUMBER(SEARCH('Карта учёта'!$B$22,Расходка[Наименование расходного материала])),MAX($N$1:N39)+1,0)</f>
        <v>0</v>
      </c>
      <c r="O40" s="117">
        <f>IF(ISNUMBER(SEARCH('Карта учёта'!$B$23,Расходка[Наименование расходного материала])),MAX($O$1:O39)+1,0)</f>
        <v>0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/>
      </c>
      <c r="Z40" s="116" t="str">
        <f>IFERROR(INDEX(Расходка[Наименование расходного материала],MATCH(Расходка[№],Поиск_расходки[Индекс9],0)),"")</f>
        <v/>
      </c>
      <c r="AA40" s="116" t="str">
        <f>IFERROR(INDEX(Расходка[Наименование расходного материала],MATCH(Расходка[№],Поиск_расходки[Индекс10],0)),"")</f>
        <v/>
      </c>
      <c r="AB40" s="116" t="str">
        <f>IFERROR(INDEX(Расходка[Наименование расходного материала],MATCH(Расходка[№],Поиск_расходки[Индекс11],0)),"")</f>
        <v/>
      </c>
      <c r="AC40" s="116" t="str">
        <f>IFERROR(INDEX(Расходка[Наименование расходного материала],MATCH(Расходка[№],Поиск_расходки[Индекс12],0)),"")</f>
        <v>Thunder</v>
      </c>
      <c r="AD40" s="116" t="str">
        <f>IFERROR(INDEX(Расходка[Наименование расходного материала],MATCH(Расходка[№],Поиск_расходки[Индекс13],0)),"")</f>
        <v>Thunder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0</v>
      </c>
      <c r="M41" s="117">
        <f>IF(ISNUMBER(SEARCH('Карта учёта'!$B$21,Расходка[Наименование расходного материала])),MAX($M$1:M40)+1,0)</f>
        <v>0</v>
      </c>
      <c r="N41" s="117">
        <f>IF(ISNUMBER(SEARCH('Карта учёта'!$B$22,Расходка[Наименование расходного материала])),MAX($N$1:N40)+1,0)</f>
        <v>0</v>
      </c>
      <c r="O41" s="117">
        <f>IF(ISNUMBER(SEARCH('Карта учёта'!$B$23,Расходка[Наименование расходного материала])),MAX($O$1:O40)+1,0)</f>
        <v>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/>
      </c>
      <c r="Z41" s="116" t="str">
        <f>IFERROR(INDEX(Расходка[Наименование расходного материала],MATCH(Расходка[№],Поиск_расходки[Индекс9],0)),"")</f>
        <v/>
      </c>
      <c r="AA41" s="116" t="str">
        <f>IFERROR(INDEX(Расходка[Наименование расходного материала],MATCH(Расходка[№],Поиск_расходки[Индекс10],0)),"")</f>
        <v/>
      </c>
      <c r="AB41" s="116" t="str">
        <f>IFERROR(INDEX(Расходка[Наименование расходного материала],MATCH(Расходка[№],Поиск_расходки[Индекс11],0)),"")</f>
        <v/>
      </c>
      <c r="AC41" s="116" t="str">
        <f>IFERROR(INDEX(Расходка[Наименование расходного материала],MATCH(Расходка[№],Поиск_расходки[Индекс12],0)),"")</f>
        <v>Whisper MS</v>
      </c>
      <c r="AD41" s="116" t="str">
        <f>IFERROR(INDEX(Расходка[Наименование расходного материала],MATCH(Расходка[№],Поиск_расходки[Индекс13],0)),"")</f>
        <v>Whisper MS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0</v>
      </c>
      <c r="M42" s="117">
        <f>IF(ISNUMBER(SEARCH('Карта учёта'!$B$21,Расходка[Наименование расходного материала])),MAX($M$1:M41)+1,0)</f>
        <v>0</v>
      </c>
      <c r="N42" s="117">
        <f>IF(ISNUMBER(SEARCH('Карта учёта'!$B$22,Расходка[Наименование расходного материала])),MAX($N$1:N41)+1,0)</f>
        <v>0</v>
      </c>
      <c r="O42" s="117">
        <f>IF(ISNUMBER(SEARCH('Карта учёта'!$B$23,Расходка[Наименование расходного материала])),MAX($O$1:O41)+1,0)</f>
        <v>0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/>
      </c>
      <c r="Z42" s="116" t="str">
        <f>IFERROR(INDEX(Расходка[Наименование расходного материала],MATCH(Расходка[№],Поиск_расходки[Индекс9],0)),"")</f>
        <v/>
      </c>
      <c r="AA42" s="116" t="str">
        <f>IFERROR(INDEX(Расходка[Наименование расходного материала],MATCH(Расходка[№],Поиск_расходки[Индекс10],0)),"")</f>
        <v/>
      </c>
      <c r="AB42" s="116" t="str">
        <f>IFERROR(INDEX(Расходка[Наименование расходного материала],MATCH(Расходка[№],Поиск_расходки[Индекс11],0)),"")</f>
        <v/>
      </c>
      <c r="AC42" s="116" t="str">
        <f>IFERROR(INDEX(Расходка[Наименование расходного материала],MATCH(Расходка[№],Поиск_расходки[Индекс12],0)),"")</f>
        <v>Winn 200T</v>
      </c>
      <c r="AD42" s="116" t="str">
        <f>IFERROR(INDEX(Расходка[Наименование расходного материала],MATCH(Расходка[№],Поиск_расходки[Индекс13],0)),"")</f>
        <v>Winn 200T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0</v>
      </c>
      <c r="M43" s="117">
        <f>IF(ISNUMBER(SEARCH('Карта учёта'!$B$21,Расходка[Наименование расходного материала])),MAX($M$1:M42)+1,0)</f>
        <v>0</v>
      </c>
      <c r="N43" s="117">
        <f>IF(ISNUMBER(SEARCH('Карта учёта'!$B$22,Расходка[Наименование расходного материала])),MAX($N$1:N42)+1,0)</f>
        <v>0</v>
      </c>
      <c r="O43" s="117">
        <f>IF(ISNUMBER(SEARCH('Карта учёта'!$B$23,Расходка[Наименование расходного материала])),MAX($O$1:O42)+1,0)</f>
        <v>0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/>
      </c>
      <c r="Z43" s="116" t="str">
        <f>IFERROR(INDEX(Расходка[Наименование расходного материала],MATCH(Расходка[№],Поиск_расходки[Индекс9],0)),"")</f>
        <v/>
      </c>
      <c r="AA43" s="116" t="str">
        <f>IFERROR(INDEX(Расходка[Наименование расходного материала],MATCH(Расходка[№],Поиск_расходки[Индекс10],0)),"")</f>
        <v/>
      </c>
      <c r="AB43" s="116" t="str">
        <f>IFERROR(INDEX(Расходка[Наименование расходного материала],MATCH(Расходка[№],Поиск_расходки[Индекс11],0)),"")</f>
        <v/>
      </c>
      <c r="AC43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0</v>
      </c>
      <c r="M44" s="117">
        <f>IF(ISNUMBER(SEARCH('Карта учёта'!$B$21,Расходка[Наименование расходного материала])),MAX($M$1:M43)+1,0)</f>
        <v>0</v>
      </c>
      <c r="N44" s="117">
        <f>IF(ISNUMBER(SEARCH('Карта учёта'!$B$22,Расходка[Наименование расходного материала])),MAX($N$1:N43)+1,0)</f>
        <v>0</v>
      </c>
      <c r="O44" s="117">
        <f>IF(ISNUMBER(SEARCH('Карта учёта'!$B$23,Расходка[Наименование расходного материала])),MAX($O$1:O43)+1,0)</f>
        <v>0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/>
      </c>
      <c r="Z44" s="116" t="str">
        <f>IFERROR(INDEX(Расходка[Наименование расходного материала],MATCH(Расходка[№],Поиск_расходки[Индекс9],0)),"")</f>
        <v/>
      </c>
      <c r="AA44" s="116" t="str">
        <f>IFERROR(INDEX(Расходка[Наименование расходного материала],MATCH(Расходка[№],Поиск_расходки[Индекс10],0)),"")</f>
        <v/>
      </c>
      <c r="AB44" s="116" t="str">
        <f>IFERROR(INDEX(Расходка[Наименование расходного материала],MATCH(Расходка[№],Поиск_расходки[Индекс11],0)),"")</f>
        <v/>
      </c>
      <c r="AC44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4" s="4" t="s">
        <v>6</v>
      </c>
      <c r="AG44" s="4" t="s">
        <v>441</v>
      </c>
    </row>
    <row r="45" spans="1:33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0</v>
      </c>
      <c r="M45" s="117">
        <f>IF(ISNUMBER(SEARCH('Карта учёта'!$B$21,Расходка[Наименование расходного материала])),MAX($M$1:M44)+1,0)</f>
        <v>0</v>
      </c>
      <c r="N45" s="117">
        <f>IF(ISNUMBER(SEARCH('Карта учёта'!$B$22,Расходка[Наименование расходного материала])),MAX($N$1:N44)+1,0)</f>
        <v>0</v>
      </c>
      <c r="O45" s="117">
        <f>IF(ISNUMBER(SEARCH('Карта учёта'!$B$23,Расходка[Наименование расходного материала])),MAX($O$1:O44)+1,0)</f>
        <v>0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/>
      </c>
      <c r="Z45" s="116" t="str">
        <f>IFERROR(INDEX(Расходка[Наименование расходного материала],MATCH(Расходка[№],Поиск_расходки[Индекс9],0)),"")</f>
        <v/>
      </c>
      <c r="AA45" s="116" t="str">
        <f>IFERROR(INDEX(Расходка[Наименование расходного материала],MATCH(Расходка[№],Поиск_расходки[Индекс10],0)),"")</f>
        <v/>
      </c>
      <c r="AB45" s="116" t="str">
        <f>IFERROR(INDEX(Расходка[Наименование расходного материала],MATCH(Расходка[№],Поиск_расходки[Индекс11],0)),"")</f>
        <v/>
      </c>
      <c r="AC45" s="116" t="str">
        <f>IFERROR(INDEX(Расходка[Наименование расходного материала],MATCH(Расходка[№],Поиск_расходки[Индекс12],0)),"")</f>
        <v>BMS, Integtity</v>
      </c>
      <c r="AD45" s="116" t="str">
        <f>IFERROR(INDEX(Расходка[Наименование расходного материала],MATCH(Расходка[№],Поиск_расходки[Индекс13],0)),"")</f>
        <v>BMS, Integtity</v>
      </c>
      <c r="AF45" s="4" t="s">
        <v>6</v>
      </c>
      <c r="AG45" s="4" t="s">
        <v>442</v>
      </c>
    </row>
    <row r="46" spans="1:33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0</v>
      </c>
      <c r="L46" s="117">
        <f>IF(ISNUMBER(SEARCH('Карта учёта'!$B$20,Расходка[Наименование расходного материала])),MAX($L$1:L45)+1,0)</f>
        <v>0</v>
      </c>
      <c r="M46" s="117">
        <f>IF(ISNUMBER(SEARCH('Карта учёта'!$B$21,Расходка[Наименование расходного материала])),MAX($M$1:M45)+1,0)</f>
        <v>0</v>
      </c>
      <c r="N46" s="117">
        <f>IF(ISNUMBER(SEARCH('Карта учёта'!$B$22,Расходка[Наименование расходного материала])),MAX($N$1:N45)+1,0)</f>
        <v>0</v>
      </c>
      <c r="O46" s="117">
        <f>IF(ISNUMBER(SEARCH('Карта учёта'!$B$23,Расходка[Наименование расходного материала])),MAX($O$1:O45)+1,0)</f>
        <v>0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/>
      </c>
      <c r="Z46" s="116" t="str">
        <f>IFERROR(INDEX(Расходка[Наименование расходного материала],MATCH(Расходка[№],Поиск_расходки[Индекс9],0)),"")</f>
        <v/>
      </c>
      <c r="AA46" s="116" t="str">
        <f>IFERROR(INDEX(Расходка[Наименование расходного материала],MATCH(Расходка[№],Поиск_расходки[Индекс10],0)),"")</f>
        <v/>
      </c>
      <c r="AB46" s="116" t="str">
        <f>IFERROR(INDEX(Расходка[Наименование расходного материала],MATCH(Расходка[№],Поиск_расходки[Индекс11],0)),"")</f>
        <v/>
      </c>
      <c r="AC46" s="116" t="str">
        <f>IFERROR(INDEX(Расходка[Наименование расходного материала],MATCH(Расходка[№],Поиск_расходки[Индекс12],0)),"")</f>
        <v>DES, Calipso</v>
      </c>
      <c r="AD46" s="116" t="str">
        <f>IFERROR(INDEX(Расходка[Наименование расходного материала],MATCH(Расходка[№],Поиск_расходки[Индекс13],0)),"")</f>
        <v>DES, Calipso</v>
      </c>
      <c r="AF46" s="4" t="s">
        <v>6</v>
      </c>
      <c r="AG46" s="4" t="s">
        <v>443</v>
      </c>
    </row>
    <row r="47" spans="1:33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0</v>
      </c>
      <c r="L47" s="117">
        <f>IF(ISNUMBER(SEARCH('Карта учёта'!$B$20,Расходка[Наименование расходного материала])),MAX($L$1:L46)+1,0)</f>
        <v>0</v>
      </c>
      <c r="M47" s="117">
        <f>IF(ISNUMBER(SEARCH('Карта учёта'!$B$21,Расходка[Наименование расходного материала])),MAX($M$1:M46)+1,0)</f>
        <v>0</v>
      </c>
      <c r="N47" s="117">
        <f>IF(ISNUMBER(SEARCH('Карта учёта'!$B$22,Расходка[Наименование расходного материала])),MAX($N$1:N46)+1,0)</f>
        <v>0</v>
      </c>
      <c r="O47" s="117">
        <f>IF(ISNUMBER(SEARCH('Карта учёта'!$B$23,Расходка[Наименование расходного материала])),MAX($O$1:O46)+1,0)</f>
        <v>0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/>
      </c>
      <c r="Z47" s="116" t="str">
        <f>IFERROR(INDEX(Расходка[Наименование расходного материала],MATCH(Расходка[№],Поиск_расходки[Индекс9],0)),"")</f>
        <v/>
      </c>
      <c r="AA47" s="116" t="str">
        <f>IFERROR(INDEX(Расходка[Наименование расходного материала],MATCH(Расходка[№],Поиск_расходки[Индекс10],0)),"")</f>
        <v/>
      </c>
      <c r="AB47" s="116" t="str">
        <f>IFERROR(INDEX(Расходка[Наименование расходного материала],MATCH(Расходка[№],Поиск_расходки[Индекс11],0)),"")</f>
        <v/>
      </c>
      <c r="AC47" s="116" t="str">
        <f>IFERROR(INDEX(Расходка[Наименование расходного материала],MATCH(Расходка[№],Поиск_расходки[Индекс12],0)),"")</f>
        <v>DES, NanoMed</v>
      </c>
      <c r="AD47" s="116" t="str">
        <f>IFERROR(INDEX(Расходка[Наименование расходного материала],MATCH(Расходка[№],Поиск_расходки[Индекс13],0)),"")</f>
        <v>DES, NanoMed</v>
      </c>
      <c r="AF47" s="4" t="s">
        <v>6</v>
      </c>
      <c r="AG47" s="4" t="s">
        <v>444</v>
      </c>
    </row>
    <row r="48" spans="1:33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0</v>
      </c>
      <c r="M48" s="117">
        <f>IF(ISNUMBER(SEARCH('Карта учёта'!$B$21,Расходка[Наименование расходного материала])),MAX($M$1:M47)+1,0)</f>
        <v>1</v>
      </c>
      <c r="N48" s="117">
        <f>IF(ISNUMBER(SEARCH('Карта учёта'!$B$22,Расходка[Наименование расходного материала])),MAX($N$1:N47)+1,0)</f>
        <v>1</v>
      </c>
      <c r="O48" s="117">
        <f>IF(ISNUMBER(SEARCH('Карта учёта'!$B$23,Расходка[Наименование расходного материала])),MAX($O$1:O47)+1,0)</f>
        <v>1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/>
      </c>
      <c r="Z48" s="116" t="str">
        <f>IFERROR(INDEX(Расходка[Наименование расходного материала],MATCH(Расходка[№],Поиск_расходки[Индекс9],0)),"")</f>
        <v/>
      </c>
      <c r="AA48" s="116" t="str">
        <f>IFERROR(INDEX(Расходка[Наименование расходного материала],MATCH(Расходка[№],Поиск_расходки[Индекс10],0)),"")</f>
        <v/>
      </c>
      <c r="AB48" s="116" t="str">
        <f>IFERROR(INDEX(Расходка[Наименование расходного материала],MATCH(Расходка[№],Поиск_расходки[Индекс11],0)),"")</f>
        <v/>
      </c>
      <c r="AC48" s="116" t="str">
        <f>IFERROR(INDEX(Расходка[Наименование расходного материала],MATCH(Расходка[№],Поиск_расходки[Индекс12],0)),"")</f>
        <v>DES, Resolute Integtity</v>
      </c>
      <c r="AD48" s="116" t="str">
        <f>IFERROR(INDEX(Расходка[Наименование расходного материала],MATCH(Расходка[№],Поиск_расходки[Индекс13],0)),"")</f>
        <v>DES, Resolute Integtity</v>
      </c>
      <c r="AF48" s="4" t="s">
        <v>6</v>
      </c>
      <c r="AG48" s="4" t="s">
        <v>445</v>
      </c>
    </row>
    <row r="49" spans="1:33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0</v>
      </c>
      <c r="M49" s="117">
        <f>IF(ISNUMBER(SEARCH('Карта учёта'!$B$21,Расходка[Наименование расходного материала])),MAX($M$1:M48)+1,0)</f>
        <v>0</v>
      </c>
      <c r="N49" s="117">
        <f>IF(ISNUMBER(SEARCH('Карта учёта'!$B$22,Расходка[Наименование расходного материала])),MAX($N$1:N48)+1,0)</f>
        <v>0</v>
      </c>
      <c r="O49" s="117">
        <f>IF(ISNUMBER(SEARCH('Карта учёта'!$B$23,Расходка[Наименование расходного материала])),MAX($O$1:O48)+1,0)</f>
        <v>0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/>
      </c>
      <c r="Z49" s="116" t="str">
        <f>IFERROR(INDEX(Расходка[Наименование расходного материала],MATCH(Расходка[№],Поиск_расходки[Индекс9],0)),"")</f>
        <v/>
      </c>
      <c r="AA49" s="116" t="str">
        <f>IFERROR(INDEX(Расходка[Наименование расходного материала],MATCH(Расходка[№],Поиск_расходки[Индекс10],0)),"")</f>
        <v/>
      </c>
      <c r="AB49" s="116" t="str">
        <f>IFERROR(INDEX(Расходка[Наименование расходного материала],MATCH(Расходка[№],Поиск_расходки[Индекс11],0)),"")</f>
        <v/>
      </c>
      <c r="AC49" s="116" t="str">
        <f>IFERROR(INDEX(Расходка[Наименование расходного материала],MATCH(Расходка[№],Поиск_расходки[Индекс12],0)),"")</f>
        <v>DES, Yukon Chrome PC</v>
      </c>
      <c r="AD49" s="116" t="str">
        <f>IFERROR(INDEX(Расходка[Наименование расходного материала],MATCH(Расходка[№],Поиск_расходки[Индекс13],0)),"")</f>
        <v>DES, Yukon Chrome PC</v>
      </c>
      <c r="AF49" s="4" t="s">
        <v>6</v>
      </c>
      <c r="AG49" s="4" t="s">
        <v>446</v>
      </c>
    </row>
    <row r="50" spans="1:33">
      <c r="A50">
        <v>49</v>
      </c>
      <c r="B50" t="s">
        <v>6</v>
      </c>
      <c r="C50" s="165" t="s">
        <v>389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0</v>
      </c>
      <c r="M50" s="117">
        <f>IF(ISNUMBER(SEARCH('Карта учёта'!$B$21,Расходка[Наименование расходного материала])),MAX($M$1:M49)+1,0)</f>
        <v>0</v>
      </c>
      <c r="N50" s="117">
        <f>IF(ISNUMBER(SEARCH('Карта учёта'!$B$22,Расходка[Наименование расходного материала])),MAX($N$1:N49)+1,0)</f>
        <v>0</v>
      </c>
      <c r="O50" s="117">
        <f>IF(ISNUMBER(SEARCH('Карта учёта'!$B$23,Расходка[Наименование расходного материала])),MAX($O$1:O49)+1,0)</f>
        <v>0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/>
      </c>
      <c r="Z50" s="116" t="str">
        <f>IFERROR(INDEX(Расходка[Наименование расходного материала],MATCH(Расходка[№],Поиск_расходки[Индекс9],0)),"")</f>
        <v/>
      </c>
      <c r="AA50" s="116" t="str">
        <f>IFERROR(INDEX(Расходка[Наименование расходного материала],MATCH(Расходка[№],Поиск_расходки[Индекс10],0)),"")</f>
        <v/>
      </c>
      <c r="AB50" s="116" t="str">
        <f>IFERROR(INDEX(Расходка[Наименование расходного материала],MATCH(Расходка[№],Поиск_расходки[Индекс11],0)),"")</f>
        <v/>
      </c>
      <c r="AC50" s="116" t="str">
        <f>IFERROR(INDEX(Расходка[Наименование расходного материала],MATCH(Расходка[№],Поиск_расходки[Индекс12],0)),"")</f>
        <v>DES, Firehawk</v>
      </c>
      <c r="AD50" s="116" t="str">
        <f>IFERROR(INDEX(Расходка[Наименование расходного материала],MATCH(Расходка[№],Поиск_расходки[Индекс13],0)),"")</f>
        <v>DES, Firehawk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t="s">
        <v>388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0</v>
      </c>
      <c r="M51" s="117">
        <f>IF(ISNUMBER(SEARCH('Карта учёта'!$B$21,Расходка[Наименование расходного материала])),MAX($M$1:M50)+1,0)</f>
        <v>0</v>
      </c>
      <c r="N51" s="117">
        <f>IF(ISNUMBER(SEARCH('Карта учёта'!$B$22,Расходка[Наименование расходного материала])),MAX($N$1:N50)+1,0)</f>
        <v>0</v>
      </c>
      <c r="O51" s="117">
        <f>IF(ISNUMBER(SEARCH('Карта учёта'!$B$23,Расходка[Наименование расходного материала])),MAX($O$1:O50)+1,0)</f>
        <v>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/>
      </c>
      <c r="Z51" s="116" t="str">
        <f>IFERROR(INDEX(Расходка[Наименование расходного материала],MATCH(Расходка[№],Поиск_расходки[Индекс9],0)),"")</f>
        <v/>
      </c>
      <c r="AA51" s="116" t="str">
        <f>IFERROR(INDEX(Расходка[Наименование расходного материала],MATCH(Расходка[№],Поиск_расходки[Индекс10],0)),"")</f>
        <v/>
      </c>
      <c r="AB51" s="116" t="str">
        <f>IFERROR(INDEX(Расходка[Наименование расходного материала],MATCH(Расходка[№],Поиск_расходки[Индекс11],0)),"")</f>
        <v/>
      </c>
      <c r="AC51" s="116" t="str">
        <f>IFERROR(INDEX(Расходка[Наименование расходного материала],MATCH(Расходка[№],Поиск_расходки[Индекс12],0)),"")</f>
        <v>DES, Resolute Onyx</v>
      </c>
      <c r="AD51" s="116" t="str">
        <f>IFERROR(INDEX(Расходка[Наименование расходного материала],MATCH(Расходка[№],Поиск_расходки[Индекс13],0)),"")</f>
        <v>DES, Resolute Onyx</v>
      </c>
      <c r="AF51" s="4" t="s">
        <v>6</v>
      </c>
      <c r="AG51" s="4" t="s">
        <v>448</v>
      </c>
    </row>
    <row r="52" spans="1:33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0</v>
      </c>
      <c r="M52" s="117">
        <f>IF(ISNUMBER(SEARCH('Карта учёта'!$B$21,Расходка[Наименование расходного материала])),MAX($M$1:M51)+1,0)</f>
        <v>0</v>
      </c>
      <c r="N52" s="117">
        <f>IF(ISNUMBER(SEARCH('Карта учёта'!$B$22,Расходка[Наименование расходного материала])),MAX($N$1:N51)+1,0)</f>
        <v>0</v>
      </c>
      <c r="O52" s="117">
        <f>IF(ISNUMBER(SEARCH('Карта учёта'!$B$23,Расходка[Наименование расходного материала])),MAX($O$1:O51)+1,0)</f>
        <v>0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/>
      </c>
      <c r="Z52" s="116" t="str">
        <f>IFERROR(INDEX(Расходка[Наименование расходного материала],MATCH(Расходка[№],Поиск_расходки[Индекс9],0)),"")</f>
        <v/>
      </c>
      <c r="AA52" s="116" t="str">
        <f>IFERROR(INDEX(Расходка[Наименование расходного материала],MATCH(Расходка[№],Поиск_расходки[Индекс10],0)),"")</f>
        <v/>
      </c>
      <c r="AB52" s="116" t="str">
        <f>IFERROR(INDEX(Расходка[Наименование расходного материала],MATCH(Расходка[№],Поиск_расходки[Индекс11],0)),"")</f>
        <v/>
      </c>
      <c r="AC52" s="116" t="str">
        <f>IFERROR(INDEX(Расходка[Наименование расходного материала],MATCH(Расходка[№],Поиск_расходки[Индекс12],0)),"")</f>
        <v>Guidezilla™ II 6F</v>
      </c>
      <c r="AD52" s="116" t="str">
        <f>IFERROR(INDEX(Расходка[Наименование расходного материала],MATCH(Расходка[№],Поиск_расходки[Индекс13],0)),"")</f>
        <v>Guidezilla™ II 6F</v>
      </c>
      <c r="AF52" s="4" t="s">
        <v>6</v>
      </c>
      <c r="AG52" s="4" t="s">
        <v>449</v>
      </c>
    </row>
    <row r="53" spans="1:33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0</v>
      </c>
      <c r="M53" s="117">
        <f>IF(ISNUMBER(SEARCH('Карта учёта'!$B$21,Расходка[Наименование расходного материала])),MAX($M$1:M52)+1,0)</f>
        <v>0</v>
      </c>
      <c r="N53" s="117">
        <f>IF(ISNUMBER(SEARCH('Карта учёта'!$B$22,Расходка[Наименование расходного материала])),MAX($N$1:N52)+1,0)</f>
        <v>0</v>
      </c>
      <c r="O53" s="117">
        <f>IF(ISNUMBER(SEARCH('Карта учёта'!$B$23,Расходка[Наименование расходного материала])),MAX($O$1:O52)+1,0)</f>
        <v>0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/>
      </c>
      <c r="Z53" s="116" t="str">
        <f>IFERROR(INDEX(Расходка[Наименование расходного материала],MATCH(Расходка[№],Поиск_расходки[Индекс9],0)),"")</f>
        <v/>
      </c>
      <c r="AA53" s="116" t="str">
        <f>IFERROR(INDEX(Расходка[Наименование расходного материала],MATCH(Расходка[№],Поиск_расходки[Индекс10],0)),"")</f>
        <v/>
      </c>
      <c r="AB53" s="116" t="str">
        <f>IFERROR(INDEX(Расходка[Наименование расходного материала],MATCH(Расходка[№],Поиск_расходки[Индекс11],0)),"")</f>
        <v/>
      </c>
      <c r="AC53" s="116" t="str">
        <f>IFERROR(INDEX(Расходка[Наименование расходного материала],MATCH(Расходка[№],Поиск_расходки[Индекс12],0)),"")</f>
        <v>Telescope ™ II 6F</v>
      </c>
      <c r="AD53" s="116" t="str">
        <f>IFERROR(INDEX(Расходка[Наименование расходного материала],MATCH(Расходка[№],Поиск_расходки[Индекс13],0)),"")</f>
        <v>Telescope ™ II 6F</v>
      </c>
      <c r="AF53" s="4" t="s">
        <v>6</v>
      </c>
      <c r="AG53" s="4" t="s">
        <v>450</v>
      </c>
    </row>
    <row r="54" spans="1:33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1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0</v>
      </c>
      <c r="M54" s="117">
        <f>IF(ISNUMBER(SEARCH('Карта учёта'!$B$21,Расходка[Наименование расходного материала])),MAX($M$1:M53)+1,0)</f>
        <v>0</v>
      </c>
      <c r="N54" s="117">
        <f>IF(ISNUMBER(SEARCH('Карта учёта'!$B$22,Расходка[Наименование расходного материала])),MAX($N$1:N53)+1,0)</f>
        <v>0</v>
      </c>
      <c r="O54" s="117">
        <f>IF(ISNUMBER(SEARCH('Карта учёта'!$B$23,Расходка[Наименование расходного материала])),MAX($O$1:O53)+1,0)</f>
        <v>0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/>
      </c>
      <c r="Z54" s="116" t="str">
        <f>IFERROR(INDEX(Расходка[Наименование расходного материала],MATCH(Расходка[№],Поиск_расходки[Индекс9],0)),"")</f>
        <v/>
      </c>
      <c r="AA54" s="116" t="str">
        <f>IFERROR(INDEX(Расходка[Наименование расходного материала],MATCH(Расходка[№],Поиск_расходки[Индекс10],0)),"")</f>
        <v/>
      </c>
      <c r="AB54" s="116" t="str">
        <f>IFERROR(INDEX(Расходка[Наименование расходного материала],MATCH(Расходка[№],Поиск_расходки[Индекс11],0)),"")</f>
        <v/>
      </c>
      <c r="AC54" s="116" t="str">
        <f>IFERROR(INDEX(Расходка[Наименование расходного материала],MATCH(Расходка[№],Поиск_расходки[Индекс12],0)),"")</f>
        <v>Launcher 6F AL 1</v>
      </c>
      <c r="AD54" s="116" t="str">
        <f>IFERROR(INDEX(Расходка[Наименование расходного материала],MATCH(Расходка[№],Поиск_расходки[Индекс13],0)),"")</f>
        <v>Launcher 6F AL 1</v>
      </c>
      <c r="AF54" s="4" t="s">
        <v>6</v>
      </c>
      <c r="AG54" s="4" t="s">
        <v>451</v>
      </c>
    </row>
    <row r="55" spans="1:33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0</v>
      </c>
      <c r="M55" s="117">
        <f>IF(ISNUMBER(SEARCH('Карта учёта'!$B$21,Расходка[Наименование расходного материала])),MAX($M$1:M54)+1,0)</f>
        <v>0</v>
      </c>
      <c r="N55" s="117">
        <f>IF(ISNUMBER(SEARCH('Карта учёта'!$B$22,Расходка[Наименование расходного материала])),MAX($N$1:N54)+1,0)</f>
        <v>0</v>
      </c>
      <c r="O55" s="117">
        <f>IF(ISNUMBER(SEARCH('Карта учёта'!$B$23,Расходка[Наименование расходного материала])),MAX($O$1:O54)+1,0)</f>
        <v>0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/>
      </c>
      <c r="Z55" s="116" t="str">
        <f>IFERROR(INDEX(Расходка[Наименование расходного материала],MATCH(Расходка[№],Поиск_расходки[Индекс9],0)),"")</f>
        <v/>
      </c>
      <c r="AA55" s="116" t="str">
        <f>IFERROR(INDEX(Расходка[Наименование расходного материала],MATCH(Расходка[№],Поиск_расходки[Индекс10],0)),"")</f>
        <v/>
      </c>
      <c r="AB55" s="116" t="str">
        <f>IFERROR(INDEX(Расходка[Наименование расходного материала],MATCH(Расходка[№],Поиск_расходки[Индекс11],0)),"")</f>
        <v/>
      </c>
      <c r="AC55" s="116" t="str">
        <f>IFERROR(INDEX(Расходка[Наименование расходного материала],MATCH(Расходка[№],Поиск_расходки[Индекс12],0)),"")</f>
        <v>Launcher 6F AL 2</v>
      </c>
      <c r="AD55" s="116" t="str">
        <f>IFERROR(INDEX(Расходка[Наименование расходного материала],MATCH(Расходка[№],Поиск_расходки[Индекс13],0)),"")</f>
        <v>Launcher 6F AL 2</v>
      </c>
      <c r="AF55" s="4" t="s">
        <v>6</v>
      </c>
      <c r="AG55" s="4" t="s">
        <v>452</v>
      </c>
    </row>
    <row r="56" spans="1:33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1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0</v>
      </c>
      <c r="M56" s="117">
        <f>IF(ISNUMBER(SEARCH('Карта учёта'!$B$21,Расходка[Наименование расходного материала])),MAX($M$1:M55)+1,0)</f>
        <v>0</v>
      </c>
      <c r="N56" s="117">
        <f>IF(ISNUMBER(SEARCH('Карта учёта'!$B$22,Расходка[Наименование расходного материала])),MAX($N$1:N55)+1,0)</f>
        <v>0</v>
      </c>
      <c r="O56" s="117">
        <f>IF(ISNUMBER(SEARCH('Карта учёта'!$B$23,Расходка[Наименование расходного материала])),MAX($O$1:O55)+1,0)</f>
        <v>0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/>
      </c>
      <c r="Z56" s="116" t="str">
        <f>IFERROR(INDEX(Расходка[Наименование расходного материала],MATCH(Расходка[№],Поиск_расходки[Индекс9],0)),"")</f>
        <v/>
      </c>
      <c r="AA56" s="116" t="str">
        <f>IFERROR(INDEX(Расходка[Наименование расходного материала],MATCH(Расходка[№],Поиск_расходки[Индекс10],0)),"")</f>
        <v/>
      </c>
      <c r="AB56" s="116" t="str">
        <f>IFERROR(INDEX(Расходка[Наименование расходного материала],MATCH(Расходка[№],Поиск_расходки[Индекс11],0)),"")</f>
        <v/>
      </c>
      <c r="AC56" s="116" t="str">
        <f>IFERROR(INDEX(Расходка[Наименование расходного материала],MATCH(Расходка[№],Поиск_расходки[Индекс12],0)),"")</f>
        <v>Launcher 6F EBU 3.5</v>
      </c>
      <c r="AD56" s="116" t="str">
        <f>IFERROR(INDEX(Расходка[Наименование расходного материала],MATCH(Расходка[№],Поиск_расходки[Индекс13],0)),"")</f>
        <v>Launcher 6F EBU 3.5</v>
      </c>
      <c r="AF56" s="4" t="s">
        <v>6</v>
      </c>
      <c r="AG56" s="4" t="s">
        <v>453</v>
      </c>
    </row>
    <row r="57" spans="1:33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0</v>
      </c>
      <c r="M57" s="117">
        <f>IF(ISNUMBER(SEARCH('Карта учёта'!$B$21,Расходка[Наименование расходного материала])),MAX($M$1:M56)+1,0)</f>
        <v>0</v>
      </c>
      <c r="N57" s="117">
        <f>IF(ISNUMBER(SEARCH('Карта учёта'!$B$22,Расходка[Наименование расходного материала])),MAX($N$1:N56)+1,0)</f>
        <v>0</v>
      </c>
      <c r="O57" s="117">
        <f>IF(ISNUMBER(SEARCH('Карта учёта'!$B$23,Расходка[Наименование расходного материала])),MAX($O$1:O56)+1,0)</f>
        <v>0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/>
      </c>
      <c r="Z57" s="116" t="str">
        <f>IFERROR(INDEX(Расходка[Наименование расходного материала],MATCH(Расходка[№],Поиск_расходки[Индекс9],0)),"")</f>
        <v/>
      </c>
      <c r="AA57" s="116" t="str">
        <f>IFERROR(INDEX(Расходка[Наименование расходного материала],MATCH(Расходка[№],Поиск_расходки[Индекс10],0)),"")</f>
        <v/>
      </c>
      <c r="AB57" s="116" t="str">
        <f>IFERROR(INDEX(Расходка[Наименование расходного материала],MATCH(Расходка[№],Поиск_расходки[Индекс11],0)),"")</f>
        <v/>
      </c>
      <c r="AC57" s="116" t="str">
        <f>IFERROR(INDEX(Расходка[Наименование расходного материала],MATCH(Расходка[№],Поиск_расходки[Индекс12],0)),"")</f>
        <v>Launcher 6F EBU 4.0</v>
      </c>
      <c r="AD57" s="116" t="str">
        <f>IFERROR(INDEX(Расходка[Наименование расходного материала],MATCH(Расходка[№],Поиск_расходки[Индекс13],0)),"")</f>
        <v>Launcher 6F EBU 4.0</v>
      </c>
      <c r="AF57" s="4" t="s">
        <v>6</v>
      </c>
      <c r="AG57" s="4" t="s">
        <v>454</v>
      </c>
    </row>
    <row r="58" spans="1:33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1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0</v>
      </c>
      <c r="M58" s="117">
        <f>IF(ISNUMBER(SEARCH('Карта учёта'!$B$21,Расходка[Наименование расходного материала])),MAX($M$1:M57)+1,0)</f>
        <v>0</v>
      </c>
      <c r="N58" s="117">
        <f>IF(ISNUMBER(SEARCH('Карта учёта'!$B$22,Расходка[Наименование расходного материала])),MAX($N$1:N57)+1,0)</f>
        <v>0</v>
      </c>
      <c r="O58" s="117">
        <f>IF(ISNUMBER(SEARCH('Карта учёта'!$B$23,Расходка[Наименование расходного материала])),MAX($O$1:O57)+1,0)</f>
        <v>0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/>
      </c>
      <c r="Z58" s="116" t="str">
        <f>IFERROR(INDEX(Расходка[Наименование расходного материала],MATCH(Расходка[№],Поиск_расходки[Индекс9],0)),"")</f>
        <v/>
      </c>
      <c r="AA58" s="116" t="str">
        <f>IFERROR(INDEX(Расходка[Наименование расходного материала],MATCH(Расходка[№],Поиск_расходки[Индекс10],0)),"")</f>
        <v/>
      </c>
      <c r="AB58" s="116" t="str">
        <f>IFERROR(INDEX(Расходка[Наименование расходного материала],MATCH(Расходка[№],Поиск_расходки[Индекс11],0)),"")</f>
        <v/>
      </c>
      <c r="AC58" s="116" t="str">
        <f>IFERROR(INDEX(Расходка[Наименование расходного материала],MATCH(Расходка[№],Поиск_расходки[Индекс12],0)),"")</f>
        <v>Launcher 6F JL 3.5</v>
      </c>
      <c r="AD58" s="116" t="str">
        <f>IFERROR(INDEX(Расходка[Наименование расходного материала],MATCH(Расходка[№],Поиск_расходки[Индекс13],0)),"")</f>
        <v>Launcher 6F JL 3.5</v>
      </c>
      <c r="AF58" s="4" t="s">
        <v>6</v>
      </c>
      <c r="AG58" s="4" t="s">
        <v>455</v>
      </c>
    </row>
    <row r="59" spans="1:33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0</v>
      </c>
      <c r="M59" s="117">
        <f>IF(ISNUMBER(SEARCH('Карта учёта'!$B$21,Расходка[Наименование расходного материала])),MAX($M$1:M58)+1,0)</f>
        <v>0</v>
      </c>
      <c r="N59" s="117">
        <f>IF(ISNUMBER(SEARCH('Карта учёта'!$B$22,Расходка[Наименование расходного материала])),MAX($N$1:N58)+1,0)</f>
        <v>0</v>
      </c>
      <c r="O59" s="117">
        <f>IF(ISNUMBER(SEARCH('Карта учёта'!$B$23,Расходка[Наименование расходного материала])),MAX($O$1:O58)+1,0)</f>
        <v>0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/>
      </c>
      <c r="Z59" s="116" t="str">
        <f>IFERROR(INDEX(Расходка[Наименование расходного материала],MATCH(Расходка[№],Поиск_расходки[Индекс9],0)),"")</f>
        <v/>
      </c>
      <c r="AA59" s="116" t="str">
        <f>IFERROR(INDEX(Расходка[Наименование расходного материала],MATCH(Расходка[№],Поиск_расходки[Индекс10],0)),"")</f>
        <v/>
      </c>
      <c r="AB59" s="116" t="str">
        <f>IFERROR(INDEX(Расходка[Наименование расходного материала],MATCH(Расходка[№],Поиск_расходки[Индекс11],0)),"")</f>
        <v/>
      </c>
      <c r="AC59" s="116" t="str">
        <f>IFERROR(INDEX(Расходка[Наименование расходного материала],MATCH(Расходка[№],Поиск_расходки[Индекс12],0)),"")</f>
        <v>Launcher 6F JL 4.0</v>
      </c>
      <c r="AD59" s="116" t="str">
        <f>IFERROR(INDEX(Расходка[Наименование расходного материала],MATCH(Расходка[№],Поиск_расходки[Индекс13],0)),"")</f>
        <v>Launcher 6F JL 4.0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0</v>
      </c>
      <c r="M60" s="117">
        <f>IF(ISNUMBER(SEARCH('Карта учёта'!$B$21,Расходка[Наименование расходного материала])),MAX($M$1:M59)+1,0)</f>
        <v>0</v>
      </c>
      <c r="N60" s="117">
        <f>IF(ISNUMBER(SEARCH('Карта учёта'!$B$22,Расходка[Наименование расходного материала])),MAX($N$1:N59)+1,0)</f>
        <v>0</v>
      </c>
      <c r="O60" s="117">
        <f>IF(ISNUMBER(SEARCH('Карта учёта'!$B$23,Расходка[Наименование расходного материала])),MAX($O$1:O59)+1,0)</f>
        <v>0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/>
      </c>
      <c r="Z60" s="116" t="str">
        <f>IFERROR(INDEX(Расходка[Наименование расходного материала],MATCH(Расходка[№],Поиск_расходки[Индекс9],0)),"")</f>
        <v/>
      </c>
      <c r="AA60" s="116" t="str">
        <f>IFERROR(INDEX(Расходка[Наименование расходного материала],MATCH(Расходка[№],Поиск_расходки[Индекс10],0)),"")</f>
        <v/>
      </c>
      <c r="AB60" s="116" t="str">
        <f>IFERROR(INDEX(Расходка[Наименование расходного материала],MATCH(Расходка[№],Поиск_расходки[Индекс11],0)),"")</f>
        <v/>
      </c>
      <c r="AC60" s="116" t="str">
        <f>IFERROR(INDEX(Расходка[Наименование расходного материала],MATCH(Расходка[№],Поиск_расходки[Индекс12],0)),"")</f>
        <v>Launcher 6F JL 4.5</v>
      </c>
      <c r="AD60" s="116" t="str">
        <f>IFERROR(INDEX(Расходка[Наименование расходного материала],MATCH(Расходка[№],Поиск_расходки[Индекс13],0)),"")</f>
        <v>Launcher 6F JL 4.5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1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0</v>
      </c>
      <c r="M61" s="117">
        <f>IF(ISNUMBER(SEARCH('Карта учёта'!$B$21,Расходка[Наименование расходного материала])),MAX($M$1:M60)+1,0)</f>
        <v>0</v>
      </c>
      <c r="N61" s="117">
        <f>IF(ISNUMBER(SEARCH('Карта учёта'!$B$22,Расходка[Наименование расходного материала])),MAX($N$1:N60)+1,0)</f>
        <v>0</v>
      </c>
      <c r="O61" s="117">
        <f>IF(ISNUMBER(SEARCH('Карта учёта'!$B$23,Расходка[Наименование расходного материала])),MAX($O$1:O60)+1,0)</f>
        <v>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/>
      </c>
      <c r="Z61" s="116" t="str">
        <f>IFERROR(INDEX(Расходка[Наименование расходного материала],MATCH(Расходка[№],Поиск_расходки[Индекс9],0)),"")</f>
        <v/>
      </c>
      <c r="AA61" s="116" t="str">
        <f>IFERROR(INDEX(Расходка[Наименование расходного материала],MATCH(Расходка[№],Поиск_расходки[Индекс10],0)),"")</f>
        <v/>
      </c>
      <c r="AB61" s="116" t="str">
        <f>IFERROR(INDEX(Расходка[Наименование расходного материала],MATCH(Расходка[№],Поиск_расходки[Индекс11],0)),"")</f>
        <v/>
      </c>
      <c r="AC61" s="116" t="str">
        <f>IFERROR(INDEX(Расходка[Наименование расходного материала],MATCH(Расходка[№],Поиск_расходки[Индекс12],0)),"")</f>
        <v>Launcher 6F JR 3.5</v>
      </c>
      <c r="AD61" s="116" t="str">
        <f>IFERROR(INDEX(Расходка[Наименование расходного материала],MATCH(Расходка[№],Поиск_расходки[Индекс13],0)),"")</f>
        <v>Launcher 6F JR 3.5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0</v>
      </c>
      <c r="M62" s="117">
        <f>IF(ISNUMBER(SEARCH('Карта учёта'!$B$21,Расходка[Наименование расходного материала])),MAX($M$1:M61)+1,0)</f>
        <v>0</v>
      </c>
      <c r="N62" s="117">
        <f>IF(ISNUMBER(SEARCH('Карта учёта'!$B$22,Расходка[Наименование расходного материала])),MAX($N$1:N61)+1,0)</f>
        <v>0</v>
      </c>
      <c r="O62" s="117">
        <f>IF(ISNUMBER(SEARCH('Карта учёта'!$B$23,Расходка[Наименование расходного материала])),MAX($O$1:O61)+1,0)</f>
        <v>0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/>
      </c>
      <c r="Z62" s="116" t="str">
        <f>IFERROR(INDEX(Расходка[Наименование расходного материала],MATCH(Расходка[№],Поиск_расходки[Индекс9],0)),"")</f>
        <v/>
      </c>
      <c r="AA62" s="116" t="str">
        <f>IFERROR(INDEX(Расходка[Наименование расходного материала],MATCH(Расходка[№],Поиск_расходки[Индекс10],0)),"")</f>
        <v/>
      </c>
      <c r="AB62" s="116" t="str">
        <f>IFERROR(INDEX(Расходка[Наименование расходного материала],MATCH(Расходка[№],Поиск_расходки[Индекс11],0)),"")</f>
        <v/>
      </c>
      <c r="AC62" s="116" t="str">
        <f>IFERROR(INDEX(Расходка[Наименование расходного материала],MATCH(Расходка[№],Поиск_расходки[Индекс12],0)),"")</f>
        <v>Launcher 6F JR 4.0</v>
      </c>
      <c r="AD62" s="116" t="str">
        <f>IFERROR(INDEX(Расходка[Наименование расходного материала],MATCH(Расходка[№],Поиск_расходки[Индекс13],0)),"")</f>
        <v>Launcher 6F JR 4.0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0</v>
      </c>
      <c r="L63" s="117">
        <f>IF(ISNUMBER(SEARCH('Карта учёта'!$B$20,Расходка[Наименование расходного материала])),MAX($L$1:L62)+1,0)</f>
        <v>0</v>
      </c>
      <c r="M63" s="117">
        <f>IF(ISNUMBER(SEARCH('Карта учёта'!$B$21,Расходка[Наименование расходного материала])),MAX($M$1:M62)+1,0)</f>
        <v>0</v>
      </c>
      <c r="N63" s="117">
        <f>IF(ISNUMBER(SEARCH('Карта учёта'!$B$22,Расходка[Наименование расходного материала])),MAX($N$1:N62)+1,0)</f>
        <v>0</v>
      </c>
      <c r="O63" s="117">
        <f>IF(ISNUMBER(SEARCH('Карта учёта'!$B$23,Расходка[Наименование расходного материала])),MAX($O$1:O62)+1,0)</f>
        <v>0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/>
      </c>
      <c r="Z63" s="116" t="str">
        <f>IFERROR(INDEX(Расходка[Наименование расходного материала],MATCH(Расходка[№],Поиск_расходки[Индекс9],0)),"")</f>
        <v/>
      </c>
      <c r="AA63" s="116" t="str">
        <f>IFERROR(INDEX(Расходка[Наименование расходного материала],MATCH(Расходка[№],Поиск_расходки[Индекс10],0)),"")</f>
        <v/>
      </c>
      <c r="AB63" s="116" t="str">
        <f>IFERROR(INDEX(Расходка[Наименование расходного материала],MATCH(Расходка[№],Поиск_расходки[Индекс11],0)),"")</f>
        <v/>
      </c>
      <c r="AC63" s="116" t="str">
        <f>IFERROR(INDEX(Расходка[Наименование расходного материала],MATCH(Расходка[№],Поиск_расходки[Индекс12],0)),"")</f>
        <v>Launcher 7F JL 3.5</v>
      </c>
      <c r="AD63" s="116" t="str">
        <f>IFERROR(INDEX(Расходка[Наименование расходного материала],MATCH(Расходка[№],Поиск_расходки[Индекс13],0)),"")</f>
        <v>Launcher 7F JL 3.5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63</v>
      </c>
      <c r="Q64" s="117">
        <f>IF(ISNUMBER(SEARCH('Карта учёта'!$B$25,Расходка[Наименование расходного материала])),MAX($Q$1:Q63)+1,0)</f>
        <v>63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>Launcher 7F JL 4.0</v>
      </c>
      <c r="AD64" s="116" t="str">
        <f>IFERROR(INDEX(Расходка[Наименование расходного материала],MATCH(Расходка[№],Поиск_расходки[Индекс13],0)),"")</f>
        <v>Launcher 7F JL 4.0</v>
      </c>
      <c r="AF64" s="4" t="s">
        <v>6</v>
      </c>
      <c r="AG64" s="4" t="s">
        <v>460</v>
      </c>
    </row>
    <row r="65" spans="1:33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64</v>
      </c>
      <c r="Q65" s="117">
        <f>IF(ISNUMBER(SEARCH('Карта учёта'!$B$25,Расходка[Наименование расходного материала])),MAX($Q$1:Q64)+1,0)</f>
        <v>64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>Angio-Seal™ VIP</v>
      </c>
      <c r="AD65" s="116" t="str">
        <f>IFERROR(INDEX(Расходка[Наименование расходного материала],MATCH(Расходка[№],Поиск_расходки[Индекс13],0)),"")</f>
        <v>Angio-Seal™ VIP</v>
      </c>
      <c r="AF65" s="4" t="s">
        <v>6</v>
      </c>
      <c r="AG65" s="4" t="s">
        <v>461</v>
      </c>
    </row>
    <row r="66" spans="1:33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462</v>
      </c>
    </row>
    <row r="67" spans="1:33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учёта'!$B$15,Расходка[Наименование расходного материала])),MAX($G$1:G66)+1,0)</f>
        <v>0</v>
      </c>
      <c r="H67" s="202">
        <f>IF(ISNUMBER(SEARCH('Карта учёта'!$B$16,Расходка[Наименование расходного материала])),MAX($H$1:H66)+1,0)</f>
        <v>0</v>
      </c>
      <c r="I67" s="202">
        <f>IF(ISNUMBER(SEARCH('Карта учёта'!$B$17,Расходка[Наименование расходного материала])),MAX($I$1:I66)+1,0)</f>
        <v>0</v>
      </c>
      <c r="J67" s="202">
        <f>IF(ISNUMBER(SEARCH('Карта учёта'!$B$18,Расходка[Наименование расходного материала])),MAX($J$1:J66)+1,0)</f>
        <v>0</v>
      </c>
      <c r="K67" s="202">
        <f>IF(ISNUMBER(SEARCH('Карта учёта'!$B$19,Расходка[Наименование расходного материала])),MAX($K$1:K66)+1,0)</f>
        <v>0</v>
      </c>
      <c r="L67" s="202">
        <f>IF(ISNUMBER(SEARCH('Карта учёта'!$B$20,Расходка[Наименование расходного материала])),MAX($L$1:L66)+1,0)</f>
        <v>0</v>
      </c>
      <c r="M67" s="202">
        <f>IF(ISNUMBER(SEARCH('Карта учёта'!$B$21,Расходка[Наименование расходного материала])),MAX($M$1:M66)+1,0)</f>
        <v>0</v>
      </c>
      <c r="N67" s="202">
        <f>IF(ISNUMBER(SEARCH('Карта учёта'!$B$22,Расходка[Наименование расходного материала])),MAX($N$1:N66)+1,0)</f>
        <v>0</v>
      </c>
      <c r="O67" s="202">
        <f>IF(ISNUMBER(SEARCH('Карта учёта'!$B$23,Расходка[Наименование расходного материала])),MAX($O$1:O66)+1,0)</f>
        <v>0</v>
      </c>
      <c r="P67" s="202">
        <f>IF(ISNUMBER(SEARCH('Карта учёта'!$B$24,Расходка[Наименование расходного материала])),MAX($P$1:P66)+1,0)</f>
        <v>0</v>
      </c>
      <c r="Q67" s="202">
        <f>IF(ISNUMBER(SEARCH('Карта учёта'!$B$25,Расходка[Наименование расходного материала])),MAX($Q$1:Q66)+1,0)</f>
        <v>0</v>
      </c>
      <c r="R67" s="203" t="str">
        <f>IFERROR(INDEX(Расходка[Наименование расходного материала],MATCH(Расходка[№],Поиск_расходки[Индекс1],0)),"")</f>
        <v/>
      </c>
      <c r="S67" s="203" t="str">
        <f>IFERROR(INDEX(Расходка[Наименование расходного материала],MATCH(Расходка[№],Поиск_расходки[Индекс2],0)),"")</f>
        <v/>
      </c>
      <c r="T67" s="203" t="str">
        <f>IFERROR(INDEX(Расходка[Наименование расходного материала],MATCH(Расходка[№],Поиск_расходки[Индекс3],0)),"")</f>
        <v/>
      </c>
      <c r="U67" s="203" t="str">
        <f>IFERROR(INDEX(Расходка[Наименование расходного материала],MATCH(Расходка[№],Поиск_расходки[Индекс4],0)),"")</f>
        <v/>
      </c>
      <c r="V67" s="203" t="str">
        <f>IFERROR(INDEX(Расходка[Наименование расходного материала],MATCH(Расходка[№],Поиск_расходки[Индекс5],0)),"")</f>
        <v/>
      </c>
      <c r="W67" s="203" t="str">
        <f>IFERROR(INDEX(Расходка[Наименование расходного материала],MATCH(Расходка[№],Поиск_расходки[Индекс6],0)),"")</f>
        <v/>
      </c>
      <c r="X67" s="203" t="str">
        <f>IFERROR(INDEX(Расходка[Наименование расходного материала],MATCH(Расходка[№],Поиск_расходки[Индекс7],0)),"")</f>
        <v/>
      </c>
      <c r="Y67" s="203" t="str">
        <f>IFERROR(INDEX(Расходка[Наименование расходного материала],MATCH(Расходка[№],Поиск_расходки[Индекс8],0)),"")</f>
        <v/>
      </c>
      <c r="Z67" s="203" t="str">
        <f>IFERROR(INDEX(Расходка[Наименование расходного материала],MATCH(Расходка[№],Поиск_расходки[Индекс9],0)),"")</f>
        <v/>
      </c>
      <c r="AA67" s="203" t="str">
        <f>IFERROR(INDEX(Расходка[Наименование расходного материала],MATCH(Расходка[№],Поиск_расходки[Индекс10],0)),"")</f>
        <v/>
      </c>
      <c r="AB67" s="203" t="str">
        <f>IFERROR(INDEX(Расходка[Наименование расходного материала],MATCH(Расходка[№],Поиск_расходки[Индекс11],0)),"")</f>
        <v/>
      </c>
      <c r="AC67" s="203" t="str">
        <f>IFERROR(INDEX(Расходка[Наименование расходного материала],MATCH(Расходка[№],Поиск_расходки[Индекс12],0)),"")</f>
        <v/>
      </c>
      <c r="AD67" s="203" t="str">
        <f>IFERROR(INDEX(Расходка[Наименование расходного материала],MATCH(Расходка[№],Поиск_расходки[Индекс13],0)),"")</f>
        <v/>
      </c>
      <c r="AF67" s="4" t="s">
        <v>6</v>
      </c>
      <c r="AG67" s="4" t="s">
        <v>463</v>
      </c>
    </row>
    <row r="68" spans="1:33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учёта'!$B$15,Расходка[Наименование расходного материала])),MAX($G$1:G67)+1,0)</f>
        <v>0</v>
      </c>
      <c r="H68" s="202">
        <f>IF(ISNUMBER(SEARCH('Карта учёта'!$B$16,Расходка[Наименование расходного материала])),MAX($H$1:H67)+1,0)</f>
        <v>0</v>
      </c>
      <c r="I68" s="202">
        <f>IF(ISNUMBER(SEARCH('Карта учёта'!$B$17,Расходка[Наименование расходного материала])),MAX($I$1:I67)+1,0)</f>
        <v>0</v>
      </c>
      <c r="J68" s="202">
        <f>IF(ISNUMBER(SEARCH('Карта учёта'!$B$18,Расходка[Наименование расходного материала])),MAX($J$1:J67)+1,0)</f>
        <v>0</v>
      </c>
      <c r="K68" s="202">
        <f>IF(ISNUMBER(SEARCH('Карта учёта'!$B$19,Расходка[Наименование расходного материала])),MAX($K$1:K67)+1,0)</f>
        <v>0</v>
      </c>
      <c r="L68" s="202">
        <f>IF(ISNUMBER(SEARCH('Карта учёта'!$B$20,Расходка[Наименование расходного материала])),MAX($L$1:L67)+1,0)</f>
        <v>0</v>
      </c>
      <c r="M68" s="202">
        <f>IF(ISNUMBER(SEARCH('Карта учёта'!$B$21,Расходка[Наименование расходного материала])),MAX($M$1:M67)+1,0)</f>
        <v>0</v>
      </c>
      <c r="N68" s="202">
        <f>IF(ISNUMBER(SEARCH('Карта учёта'!$B$22,Расходка[Наименование расходного материала])),MAX($N$1:N67)+1,0)</f>
        <v>0</v>
      </c>
      <c r="O68" s="202">
        <f>IF(ISNUMBER(SEARCH('Карта учёта'!$B$23,Расходка[Наименование расходного материала])),MAX($O$1:O67)+1,0)</f>
        <v>0</v>
      </c>
      <c r="P68" s="202">
        <f>IF(ISNUMBER(SEARCH('Карта учёта'!$B$24,Расходка[Наименование расходного материала])),MAX($P$1:P67)+1,0)</f>
        <v>0</v>
      </c>
      <c r="Q68" s="202">
        <f>IF(ISNUMBER(SEARCH('Карта учёта'!$B$25,Расходка[Наименование расходного материала])),MAX($Q$1:Q67)+1,0)</f>
        <v>0</v>
      </c>
      <c r="R68" s="203" t="str">
        <f>IFERROR(INDEX(Расходка[Наименование расходного материала],MATCH(Расходка[№],Поиск_расходки[Индекс1],0)),"")</f>
        <v/>
      </c>
      <c r="S68" s="203" t="str">
        <f>IFERROR(INDEX(Расходка[Наименование расходного материала],MATCH(Расходка[№],Поиск_расходки[Индекс2],0)),"")</f>
        <v/>
      </c>
      <c r="T68" s="203" t="str">
        <f>IFERROR(INDEX(Расходка[Наименование расходного материала],MATCH(Расходка[№],Поиск_расходки[Индекс3],0)),"")</f>
        <v/>
      </c>
      <c r="U68" s="203" t="str">
        <f>IFERROR(INDEX(Расходка[Наименование расходного материала],MATCH(Расходка[№],Поиск_расходки[Индекс4],0)),"")</f>
        <v/>
      </c>
      <c r="V68" s="203" t="str">
        <f>IFERROR(INDEX(Расходка[Наименование расходного материала],MATCH(Расходка[№],Поиск_расходки[Индекс5],0)),"")</f>
        <v/>
      </c>
      <c r="W68" s="203" t="str">
        <f>IFERROR(INDEX(Расходка[Наименование расходного материала],MATCH(Расходка[№],Поиск_расходки[Индекс6],0)),"")</f>
        <v/>
      </c>
      <c r="X68" s="203" t="str">
        <f>IFERROR(INDEX(Расходка[Наименование расходного материала],MATCH(Расходка[№],Поиск_расходки[Индекс7],0)),"")</f>
        <v/>
      </c>
      <c r="Y68" s="203" t="str">
        <f>IFERROR(INDEX(Расходка[Наименование расходного материала],MATCH(Расходка[№],Поиск_расходки[Индекс8],0)),"")</f>
        <v/>
      </c>
      <c r="Z68" s="203" t="str">
        <f>IFERROR(INDEX(Расходка[Наименование расходного материала],MATCH(Расходка[№],Поиск_расходки[Индекс9],0)),"")</f>
        <v/>
      </c>
      <c r="AA68" s="203" t="str">
        <f>IFERROR(INDEX(Расходка[Наименование расходного материала],MATCH(Расходка[№],Поиск_расходки[Индекс10],0)),"")</f>
        <v/>
      </c>
      <c r="AB68" s="203" t="str">
        <f>IFERROR(INDEX(Расходка[Наименование расходного материала],MATCH(Расходка[№],Поиск_расходки[Индекс11],0)),"")</f>
        <v/>
      </c>
      <c r="AC68" s="203" t="str">
        <f>IFERROR(INDEX(Расходка[Наименование расходного материала],MATCH(Расходка[№],Поиск_расходки[Индекс12],0)),"")</f>
        <v/>
      </c>
      <c r="AD68" s="203" t="str">
        <f>IFERROR(INDEX(Расходка[Наименование расходного материала],MATCH(Расходка[№],Поиск_расходки[Индекс13],0)),"")</f>
        <v/>
      </c>
      <c r="AF68" s="4" t="s">
        <v>6</v>
      </c>
      <c r="AG68" s="4" t="s">
        <v>464</v>
      </c>
    </row>
    <row r="69" spans="1:33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учёта'!$B$15,Расходка[Наименование расходного материала])),MAX($G$1:G68)+1,0)</f>
        <v>0</v>
      </c>
      <c r="H69" s="202">
        <f>IF(ISNUMBER(SEARCH('Карта учёта'!$B$16,Расходка[Наименование расходного материала])),MAX($H$1:H68)+1,0)</f>
        <v>0</v>
      </c>
      <c r="I69" s="202">
        <f>IF(ISNUMBER(SEARCH('Карта учёта'!$B$17,Расходка[Наименование расходного материала])),MAX($I$1:I68)+1,0)</f>
        <v>0</v>
      </c>
      <c r="J69" s="202">
        <f>IF(ISNUMBER(SEARCH('Карта учёта'!$B$18,Расходка[Наименование расходного материала])),MAX($J$1:J68)+1,0)</f>
        <v>0</v>
      </c>
      <c r="K69" s="202">
        <f>IF(ISNUMBER(SEARCH('Карта учёта'!$B$19,Расходка[Наименование расходного материала])),MAX($K$1:K68)+1,0)</f>
        <v>0</v>
      </c>
      <c r="L69" s="202">
        <f>IF(ISNUMBER(SEARCH('Карта учёта'!$B$20,Расходка[Наименование расходного материала])),MAX($L$1:L68)+1,0)</f>
        <v>0</v>
      </c>
      <c r="M69" s="202">
        <f>IF(ISNUMBER(SEARCH('Карта учёта'!$B$21,Расходка[Наименование расходного материала])),MAX($M$1:M68)+1,0)</f>
        <v>0</v>
      </c>
      <c r="N69" s="202">
        <f>IF(ISNUMBER(SEARCH('Карта учёта'!$B$22,Расходка[Наименование расходного материала])),MAX($N$1:N68)+1,0)</f>
        <v>0</v>
      </c>
      <c r="O69" s="202">
        <f>IF(ISNUMBER(SEARCH('Карта учёта'!$B$23,Расходка[Наименование расходного материала])),MAX($O$1:O68)+1,0)</f>
        <v>0</v>
      </c>
      <c r="P69" s="202">
        <f>IF(ISNUMBER(SEARCH('Карта учёта'!$B$24,Расходка[Наименование расходного материала])),MAX($P$1:P68)+1,0)</f>
        <v>0</v>
      </c>
      <c r="Q69" s="202">
        <f>IF(ISNUMBER(SEARCH('Карта учёта'!$B$25,Расходка[Наименование расходного материала])),MAX($Q$1:Q68)+1,0)</f>
        <v>0</v>
      </c>
      <c r="R69" s="203" t="str">
        <f>IFERROR(INDEX(Расходка[Наименование расходного материала],MATCH(Расходка[№],Поиск_расходки[Индекс1],0)),"")</f>
        <v/>
      </c>
      <c r="S69" s="203" t="str">
        <f>IFERROR(INDEX(Расходка[Наименование расходного материала],MATCH(Расходка[№],Поиск_расходки[Индекс2],0)),"")</f>
        <v/>
      </c>
      <c r="T69" s="203" t="str">
        <f>IFERROR(INDEX(Расходка[Наименование расходного материала],MATCH(Расходка[№],Поиск_расходки[Индекс3],0)),"")</f>
        <v/>
      </c>
      <c r="U69" s="203" t="str">
        <f>IFERROR(INDEX(Расходка[Наименование расходного материала],MATCH(Расходка[№],Поиск_расходки[Индекс4],0)),"")</f>
        <v/>
      </c>
      <c r="V69" s="203" t="str">
        <f>IFERROR(INDEX(Расходка[Наименование расходного материала],MATCH(Расходка[№],Поиск_расходки[Индекс5],0)),"")</f>
        <v/>
      </c>
      <c r="W69" s="203" t="str">
        <f>IFERROR(INDEX(Расходка[Наименование расходного материала],MATCH(Расходка[№],Поиск_расходки[Индекс6],0)),"")</f>
        <v/>
      </c>
      <c r="X69" s="203" t="str">
        <f>IFERROR(INDEX(Расходка[Наименование расходного материала],MATCH(Расходка[№],Поиск_расходки[Индекс7],0)),"")</f>
        <v/>
      </c>
      <c r="Y69" s="203" t="str">
        <f>IFERROR(INDEX(Расходка[Наименование расходного материала],MATCH(Расходка[№],Поиск_расходки[Индекс8],0)),"")</f>
        <v/>
      </c>
      <c r="Z69" s="203" t="str">
        <f>IFERROR(INDEX(Расходка[Наименование расходного материала],MATCH(Расходка[№],Поиск_расходки[Индекс9],0)),"")</f>
        <v/>
      </c>
      <c r="AA69" s="203" t="str">
        <f>IFERROR(INDEX(Расходка[Наименование расходного материала],MATCH(Расходка[№],Поиск_расходки[Индекс10],0)),"")</f>
        <v/>
      </c>
      <c r="AB69" s="203" t="str">
        <f>IFERROR(INDEX(Расходка[Наименование расходного материала],MATCH(Расходка[№],Поиск_расходки[Индекс11],0)),"")</f>
        <v/>
      </c>
      <c r="AC69" s="203" t="str">
        <f>IFERROR(INDEX(Расходка[Наименование расходного материала],MATCH(Расходка[№],Поиск_расходки[Индекс12],0)),"")</f>
        <v/>
      </c>
      <c r="AD69" s="203" t="str">
        <f>IFERROR(INDEX(Расходка[Наименование расходного материала],MATCH(Расходка[№],Поиск_расходки[Индекс13],0)),"")</f>
        <v/>
      </c>
      <c r="AF69" s="4" t="s">
        <v>6</v>
      </c>
      <c r="AG69" s="4" t="s">
        <v>465</v>
      </c>
    </row>
    <row r="70" spans="1:33">
      <c r="AF70" s="4" t="s">
        <v>6</v>
      </c>
      <c r="AG70" s="4" t="s">
        <v>466</v>
      </c>
    </row>
    <row r="71" spans="1:33">
      <c r="AF71" s="4" t="s">
        <v>6</v>
      </c>
      <c r="AG71" s="4" t="s">
        <v>421</v>
      </c>
    </row>
    <row r="72" spans="1:33">
      <c r="AF72" s="4" t="s">
        <v>6</v>
      </c>
      <c r="AG72" s="4" t="s">
        <v>467</v>
      </c>
    </row>
    <row r="73" spans="1:33">
      <c r="AF73" s="4" t="s">
        <v>6</v>
      </c>
      <c r="AG73" s="4" t="s">
        <v>422</v>
      </c>
    </row>
    <row r="74" spans="1:33">
      <c r="AF74" s="4" t="s">
        <v>6</v>
      </c>
      <c r="AG74" s="4" t="s">
        <v>468</v>
      </c>
    </row>
    <row r="75" spans="1:33">
      <c r="AF75" s="4" t="s">
        <v>6</v>
      </c>
      <c r="AG75" s="4" t="s">
        <v>469</v>
      </c>
    </row>
    <row r="76" spans="1:33">
      <c r="AF76" s="4" t="s">
        <v>6</v>
      </c>
      <c r="AG76" s="4" t="s">
        <v>470</v>
      </c>
    </row>
    <row r="77" spans="1:33">
      <c r="AF77" s="4" t="s">
        <v>6</v>
      </c>
      <c r="AG77" s="4" t="s">
        <v>471</v>
      </c>
    </row>
    <row r="78" spans="1:33"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511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507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2023-06-01T03:47:25Z</cp:lastPrinted>
  <dcterms:created xsi:type="dcterms:W3CDTF">2015-06-05T18:19:34Z</dcterms:created>
  <dcterms:modified xsi:type="dcterms:W3CDTF">2023-06-01T03:47:31Z</dcterms:modified>
</cp:coreProperties>
</file>