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B093DDB8-7BF9-4D2C-A981-6067621B39B2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7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42" i="1" l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30" i="1" s="1"/>
  <c r="T4" i="1"/>
  <c r="T52" i="1"/>
  <c r="T42" i="1"/>
  <c r="T21" i="1"/>
  <c r="T3" i="1"/>
  <c r="T51" i="1"/>
  <c r="T5" i="1"/>
  <c r="T60" i="1"/>
  <c r="T41" i="1"/>
  <c r="T14" i="1"/>
  <c r="T54" i="1"/>
  <c r="T37" i="1"/>
  <c r="T39" i="1"/>
  <c r="T16" i="1"/>
  <c r="T36" i="1"/>
  <c r="T12" i="1"/>
  <c r="T50" i="1"/>
  <c r="T34" i="1"/>
  <c r="T43" i="1"/>
  <c r="T9" i="1"/>
  <c r="T56" i="1"/>
  <c r="T24" i="1"/>
  <c r="T55" i="1"/>
  <c r="T29" i="1"/>
  <c r="T65" i="1"/>
  <c r="M56" i="1"/>
  <c r="M57" i="1" s="1"/>
  <c r="L54" i="1"/>
  <c r="T48" i="1" l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<sst xmlns="http://schemas.openxmlformats.org/spreadsheetml/2006/main" count="870" uniqueCount="527">
  <si>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</si>
  <si>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</si>
  <si>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</si>
  <si>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</si>
  <si>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</si>
  <si>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</si>
  <si>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</si>
  <si>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</si>
  <si>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</si>
  <si>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</si>
  <si>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</si>
  <si>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</si>
  <si>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</si>
  <si>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</si>
  <si>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</si>
  <si>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</si>
  <si>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</si>
  <si>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</si>
  <si>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</si>
  <si>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</si>
  <si>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</si>
  <si>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</si>
  <si>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</si>
  <si>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</si>
  <si>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</si>
  <si>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</si>
  <si>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</si>
  <si>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</si>
  <si>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</si>
  <si>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</si>
  <si>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</si>
  <si>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</si>
  <si>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</si>
  <si>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</si>
  <si>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</si>
  <si>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</si>
  <si>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</si>
  <si>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</si>
  <si>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</si>
  <si>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</si>
  <si>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</si>
  <si>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</si>
  <si>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</si>
  <si>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</si>
  <si>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</si>
  <si>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</si>
  <si>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</si>
  <si>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</si>
  <si>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</si>
  <si>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</si>
  <si>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</si>
  <si>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</si>
  <si>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</si>
  <si>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</si>
  <si>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</si>
  <si>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</si>
  <si>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</si>
  <si>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</si>
  <si>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</si>
  <si>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</si>
  <si>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</si>
  <si>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</si>
  <si>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</si>
  <si>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</si>
  <si>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</si>
  <si>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</si>
  <si>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</si>
  <si>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</si>
  <si>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</si>
  <si>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</si>
  <si>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</si>
  <si>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</si>
  <si>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</si>
  <si>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</si>
  <si>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</si>
  <si>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</si>
  <si>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</si>
  <si>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</si>
  <si>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</si>
  <si>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</si>
  <si>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</si>
  <si>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</si>
  <si>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</si>
  <si>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</si>
  <si>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</si>
  <si>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</si>
  <si>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</si>
  <si>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</si>
  <si>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</si>
  <si>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</si>
  <si>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</si>
  <si>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</si>
  <si>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</si>
  <si>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</si>
  <si>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</si>
  <si>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</si>
  <si>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</si>
  <si>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</si>
  <si>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</si>
  <si>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</si>
  <si>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</si>
  <si>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</si>
  <si>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</si>
  <si>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</si>
  <si>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</si>
  <si>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</si>
  <si>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</si>
  <si>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</si>
  <si>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</si>
  <si>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</si>
  <si>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</si>
  <si>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</si>
  <si>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</si>
  <si>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</si>
  <si>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</si>
  <si>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</si>
  <si>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</si>
  <si>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</si>
  <si>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</si>
  <si>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</si>
  <si>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</si>
  <si>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</si>
  <si>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</si>
  <si>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</si>
  <si>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</si>
  <si>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</si>
  <si>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</si>
  <si>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</si>
  <si>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</si>
  <si>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</si>
  <si>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</si>
  <si>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</si>
  <si>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</si>
  <si>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</si>
  <si>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</si>
  <si>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</si>
  <si>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</si>
  <si>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</si>
  <si>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</si>
  <si>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</si>
  <si>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</si>
  <si>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</si>
  <si>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</si>
  <si>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</si>
  <si>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</si>
  <si>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</si>
  <si>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</si>
  <si>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</si>
  <si>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</si>
  <si>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</si>
  <si>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</si>
  <si>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</si>
  <si>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</si>
  <si>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</si>
  <si>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</si>
  <si>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</si>
  <si>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</si>
  <si>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</si>
  <si>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</si>
  <si>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</si>
  <si>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</si>
  <si>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</si>
  <si>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</si>
  <si>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</si>
  <si>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</si>
  <si>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</si>
  <si>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</si>
  <si>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</si>
  <si>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</si>
  <si>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</si>
  <si>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</si>
  <si>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</si>
  <si>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</si>
  <si>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</si>
  <si>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</si>
  <si>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</si>
  <si>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</si>
  <si>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</si>
  <si>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</si>
  <si>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</si>
  <si>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</si>
  <si>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</si>
  <si>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</si>
  <si>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</si>
  <si>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</si>
  <si>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</si>
  <si>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</si>
  <si>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</si>
  <si>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</si>
  <si>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</si>
  <si>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</si>
  <si>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</si>
  <si>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</si>
  <si>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</si>
  <si>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</si>
  <si>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</si>
  <si>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</si>
  <si>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</si>
  <si>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</si>
  <si>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</si>
  <si>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</si>
  <si>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</si>
  <si>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</si>
  <si>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</si>
  <si>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</si>
  <si>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</si>
  <si>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</si>
  <si>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</si>
  <si>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</si>
  <si>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</si>
  <si>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</si>
  <si>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</si>
  <si>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</si>
  <si>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</si>
  <si>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</si>
  <si>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</si>
  <si>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</si>
  <si>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</si>
  <si>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</si>
  <si>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</si>
  <si>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</si>
  <si>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</si>
  <si>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</si>
  <si>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</si>
  <si>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</si>
  <si>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</si>
  <si>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</si>
  <si>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</si>
  <si>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</si>
  <si>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</si>
  <si>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</si>
  <si>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</si>
  <si>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</si>
  <si>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</si>
  <si>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</si>
  <si>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</si>
  <si>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</si>
  <si>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</si>
  <si>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</si>
  <si>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</si>
  <si>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</si>
  <si>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</si>
  <si>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</si>
  <si>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</si>
  <si>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</si>
  <si>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</si>
  <si>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</si>
  <si>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</si>
  <si>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</si>
  <si>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</si>
  <si>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</si>
  <si>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</si>
  <si>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</si>
  <si>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</si>
  <si>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</si>
  <si>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</si>
  <si>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</si>
  <si>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</si>
  <si>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</si>
  <si>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</si>
  <si>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</si>
  <si>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</si>
  <si>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</si>
  <si>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</si>
  <si>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</si>
  <si>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</si>
  <si>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</si>
  <si>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</si>
  <si>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</si>
  <si>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</si>
  <si>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</si>
  <si>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</si>
  <si>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</si>
  <si>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</si>
  <si>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</si>
  <si>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</si>
  <si>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</si>
  <si>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</si>
  <si>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</si>
  <si>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</si>
  <si>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</si>
  <si>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</si>
  <si>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</si>
  <si>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</si>
  <si>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</si>
  <si>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</si>
  <si>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</si>
  <si>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</si>
  <si>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</si>
  <si>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</si>
  <si>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</si>
  <si>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</si>
  <si>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</si>
  <si>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</si>
  <si>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</si>
  <si>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</si>
  <si>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</si>
  <si>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</si>
  <si>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</si>
  <si>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</si>
  <si>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</si>
  <si>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</si>
  <si>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</si>
  <si>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</si>
  <si>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</si>
  <si>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</si>
  <si>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</si>
  <si>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</si>
  <si>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</si>
  <si>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</si>
  <si>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</si>
  <si>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</si>
  <si>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</si>
  <si>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</si>
  <si>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</si>
  <si>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</si>
  <si>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</si>
  <si>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</si>
  <si>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</si>
  <si>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</si>
  <si>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</si>
  <si>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</si>
  <si>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</si>
  <si>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</si>
  <si>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</si>
  <si>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</si>
  <si>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</si>
  <si>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</si>
  <si>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</si>
  <si>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</si>
  <si>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</si>
  <si>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</si>
  <si>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</si>
  <si>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</si>
  <si>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</si>
  <si>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</si>
  <si>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</si>
  <si>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</si>
  <si>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</si>
  <si>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</si>
  <si>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</si>
  <si>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</si>
  <si>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</si>
  <si>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</si>
  <si>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</si>
  <si>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</si>
  <si>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</si>
  <si>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</si>
  <si>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</si>
  <si>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</si>
  <si>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</si>
  <si>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</si>
  <si>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</si>
  <si>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</si>
  <si>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</si>
  <si>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</si>
  <si>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</si>
  <si>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</si>
  <si>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</si>
  <si>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</si>
  <si>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</si>
  <si>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</si>
  <si>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</si>
  <si>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</si>
  <si>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</si>
  <si>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</si>
  <si>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</si>
  <si>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</si>
  <si>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</si>
  <si>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</si>
  <si>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</si>
  <si>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</si>
  <si>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</si>
  <si>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</si>
  <si>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</si>
  <si>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</si>
  <si>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</si>
  <si>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</si>
  <si>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</si>
  <si>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</si>
  <si>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</si>
  <si>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</si>
  <si>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</si>
  <si>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</si>
  <si>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</si>
  <si>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</si>
  <si>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</si>
  <si>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</si>
  <si>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</si>
  <si>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</si>
  <si>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</si>
  <si>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</si>
  <si>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</si>
  <si>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</si>
  <si>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</si>
  <si>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</si>
  <si>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</si>
  <si>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</si>
  <si>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</si>
  <si>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</si>
  <si>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</si>
  <si>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</si>
  <si>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</si>
  <si>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</si>
  <si>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</si>
  <si>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</si>
  <si>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</si>
  <si>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</si>
  <si>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</si>
  <si>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</si>
  <si>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</si>
  <si>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</si>
  <si>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</si>
  <si>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</si>
  <si>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</si>
  <si>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</si>
  <si>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</si>
  <si>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</si>
  <si>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</si>
  <si>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</si>
  <si>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</si>
  <si>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</si>
  <si>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</si>
  <si>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</si>
  <si>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</si>
  <si>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</si>
  <si>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</si>
  <si>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</si>
  <si>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</si>
  <si>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</si>
  <si>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</si>
  <si>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</si>
  <si>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</si>
  <si>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</si>
  <si>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</si>
  <si>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</si>
  <si>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</si>
  <si>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</si>
  <si>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</si>
  <si>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</si>
  <si>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</si>
  <si>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</si>
  <si>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</si>
  <si>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</si>
  <si>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</si>
  <si>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</si>
  <si>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</si>
  <si>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</si>
  <si>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</si>
  <si>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</si>
  <si>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</si>
  <si>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</si>
  <si>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</si>
  <si>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</si>
  <si>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</si>
  <si>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</si>
  <si>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</si>
  <si>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</si>
  <si>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</si>
  <si>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</si>
  <si>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</si>
  <si>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</si>
  <si>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</si>
  <si>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</si>
  <si>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</si>
  <si>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</si>
  <si>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</si>
  <si>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</si>
  <si>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</si>
  <si>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</si>
  <si>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</si>
  <si>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</si>
  <si>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</si>
  <si>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</si>
  <si>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</si>
  <si>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</si>
  <si>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</si>
  <si>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</si>
  <si>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</si>
  <si>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</si>
  <si>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</si>
  <si>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</si>
  <si>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</si>
  <si>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</si>
  <si>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</si>
  <si>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</si>
  <si>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</si>
  <si>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</si>
  <si>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</si>
  <si>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</si>
  <si>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</si>
  <si>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</si>
  <si>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</si>
  <si>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</si>
  <si>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</si>
  <si>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</si>
  <si>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</si>
  <si>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</si>
  <si>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</si>
  <si>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</si>
  <si>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</si>
  <si>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</si>
  <si>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</si>
  <si>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</si>
  <si>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</si>
  <si>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</si>
  <si>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</si>
  <si>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</si>
  <si>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</si>
  <si>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</si>
  <si>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</si>
  <si>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</si>
  <si>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</si>
  <si>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</si>
  <si>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</si>
  <si>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</si>
  <si>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13:12</t>
  </si>
  <si>
    <t>Мартынович С.В.</t>
  </si>
  <si>
    <t>2,5 - 10</t>
  </si>
  <si>
    <t xml:space="preserve">Сбалансированный </t>
  </si>
  <si>
    <t>неровности контуров дист/3</t>
  </si>
  <si>
    <t>выраженный кальциноз проксимального сегмента ОА со стенозом 90%, кальциноз средней трети ВТК со стенозом 90%. Неровности контуров дистального сегмента ОА и ВТК.  Антеградный кровоток по ОА и ВТК ближе к  TIMI III.</t>
  </si>
  <si>
    <t>умеренный кальциноз проксимального сегмента, пролонгированный стеноз проксимального сегмента с макс. степенью стенозщирования до 50%, локальнрый стеноз среднего сегмента 50%. Стеноз проксимальной трети ДВ1 80% (d2,0-2,25 мм).  Антеградный кровоток по ДВ и ПНА TIMI III.</t>
  </si>
  <si>
    <t>Совместно с д/кардиологом: с учетом клинических данных, ЭКГ и КАГ рекомендована ЧТКА бассейна ОА.</t>
  </si>
  <si>
    <t>пролонгированный стеноз проксимального сегмента с макс. степенью стенозирования  60%, стеноз среднего сегмента 50%. Антеградный кровоток TIMI III</t>
  </si>
  <si>
    <t>250 ml</t>
  </si>
  <si>
    <t xml:space="preserve">Устье ЛКА катетеризировано проводниковым катетером Launcher JL 4,0 6Fr. Коронарный проводник Fielder заведен в дистальный сегмент ВТК. БК Колибри 2.5-10 выполнена предилатация значимого кальцинированного стеноза средней трети ВТК.  В зону остаточного стеноза  средней трети ВТК имплантирован DES Resolute Integtity 2.75-30 мм, давлением 12 атм. В зону проксимального сегмента ОА с выходом в проксимальную треть ВТК и оверлаппингом на предыдущий стент имплантирован DES Resolute Integtity 3.0-30 мм, давлением 14 атм. Постдилатация зоны оверлапинга, дистального и проксимального стентов БК Accuforce  3.0-6 и БК Accuforce  3.5-12 давлением 18-20 атм. На контрольных съемках стенты раскрыты удовлетворительно, признаков диссекций, тромбоза, экстравазации не выявлено, остаточный стеноз в стенте ВТК не более 20% (из-за выраженного кальция).  Антеградный кровоток по ОА и ВТК восстановлен до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</si>
</sst>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52" fillId="0" borderId="0" xfId="0" applyFont="1" applyAlignment="1">
      <alignment horizontal="justify" vertical="top" wrapText="1"/>
    </xf>
    <xf numFmtId="0" fontId="52" fillId="0" borderId="13" xfId="0" applyFont="1" applyBorder="1" applyAlignment="1">
      <alignment horizontal="justify" vertical="top" wrapText="1"/>
    </xf>
    <xf numFmtId="0" fontId="5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30" sqref="K3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0.78472222222222221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0.79166666666666663</v>
      </c>
      <c r="C10" s="55"/>
      <c r="D10" s="96" t="s">
        <v>173</v>
      </c>
      <c r="E10" s="94"/>
      <c r="F10" s="94"/>
      <c r="G10" s="24" t="s">
        <v>185</v>
      </c>
      <c r="H10" s="26"/>
    </row>
    <row r="11" spans="1:8" ht="18" thickTop="1" thickBot="1" x14ac:dyDescent="0.3">
      <c r="A11" s="89" t="s">
        <v>192</v>
      </c>
      <c r="B11" s="90" t="s">
        <v>517</v>
      </c>
      <c r="C11" s="8"/>
      <c r="D11" s="96" t="s">
        <v>170</v>
      </c>
      <c r="E11" s="94"/>
      <c r="F11" s="94"/>
      <c r="G11" s="24" t="s">
        <v>304</v>
      </c>
      <c r="H11" s="26"/>
    </row>
    <row r="12" spans="1:8" ht="16.5" thickTop="1" x14ac:dyDescent="0.25">
      <c r="A12" s="81" t="s">
        <v>8</v>
      </c>
      <c r="B12" s="82">
        <v>23769</v>
      </c>
      <c r="C12" s="12"/>
      <c r="D12" s="96" t="s">
        <v>303</v>
      </c>
      <c r="E12" s="94"/>
      <c r="F12" s="94"/>
      <c r="G12" s="24" t="s">
        <v>259</v>
      </c>
      <c r="H12" s="26"/>
    </row>
    <row r="13" spans="1:8" ht="15.75" x14ac:dyDescent="0.25">
      <c r="A13" s="15" t="s">
        <v>10</v>
      </c>
      <c r="B13" s="30">
        <f>DATEDIF(B12,B8,"y")</f>
        <v>58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15819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516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8100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15.39</v>
      </c>
    </row>
    <row r="18" spans="1:8" ht="14.45" customHeight="1" x14ac:dyDescent="0.25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521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523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512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5" zoomScaleNormal="100" zoomScaleSheetLayoutView="100" zoomScalePageLayoutView="90" workbookViewId="0">
      <selection activeCell="K31" sqref="K3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209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 t="s">
        <v>224</v>
      </c>
      <c r="D9" s="234"/>
      <c r="E9" s="234"/>
      <c r="F9" s="194">
        <v>1</v>
      </c>
      <c r="G9" s="119" t="s">
        <v>309</v>
      </c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45093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0.79166666666666663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0.82638888888888884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3.472222222222221E-2</v>
      </c>
      <c r="D15" s="96" t="s">
        <v>170</v>
      </c>
      <c r="E15" s="94"/>
      <c r="F15" s="94"/>
      <c r="G15" s="80" t="str">
        <f>КАГ!G11</f>
        <v>Бородкина С.А.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Мартынович С.В.</v>
      </c>
      <c r="D16" s="96" t="s">
        <v>303</v>
      </c>
      <c r="E16" s="94"/>
      <c r="F16" s="94"/>
      <c r="G16" s="80" t="str">
        <f>КАГ!G12</f>
        <v>Селезнёва М.В.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23769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58</v>
      </c>
      <c r="H18" s="39"/>
    </row>
    <row r="19" spans="1:8" ht="14.45" customHeight="1" x14ac:dyDescent="0.25">
      <c r="A19" s="15" t="s">
        <v>12</v>
      </c>
      <c r="B19" s="68">
        <f>КАГ!B14</f>
        <v>15819</v>
      </c>
      <c r="C19" s="69"/>
      <c r="D19" s="69"/>
      <c r="E19" s="69"/>
      <c r="F19" s="69"/>
      <c r="G19" s="169" t="s">
        <v>404</v>
      </c>
      <c r="H19" s="184" t="str">
        <f>КАГ!H15</f>
        <v>13:12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8100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15.39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D24" sqref="D24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Мартынович С.В.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23769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58</v>
      </c>
    </row>
    <row r="7" spans="1:4" x14ac:dyDescent="0.25">
      <c r="A7" s="38"/>
      <c r="C7" s="102" t="s">
        <v>12</v>
      </c>
      <c r="D7" s="104">
        <f>КАГ!$B$14</f>
        <v>15819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45093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515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518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313</v>
      </c>
      <c r="C17" s="137" t="s">
        <v>418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313</v>
      </c>
      <c r="C18" s="137" t="s">
        <v>424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459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465</v>
      </c>
      <c r="D20" s="142">
        <v>1</v>
      </c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0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NC Accuforce</v>
      </c>
      <c r="W2" s="116" t="str">
        <f>IFERROR(INDEX(Расходка[Наименование расходного материала],MATCH(Расходка[[#This Row],[№]],Поиск_расходки[Индекс6],0)),"")</f>
        <v>NC Accuforce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0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/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0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/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1</v>
      </c>
      <c r="J5" s="117">
        <f>IF(ISNUMBER(SEARCH('Карта учёта'!$B$18,Расходка[[#This Row],[Наименование расходного материала]])),MAX($J$1:J4)+1,0)</f>
        <v>1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0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/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0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/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0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/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0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/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0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/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0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/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/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0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/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0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/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0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/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0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/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0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/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0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/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0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/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0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/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0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/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/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0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/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0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/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0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/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0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/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0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/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0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/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0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/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0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/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0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/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/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0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/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0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/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0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/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0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/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0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/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0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/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0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/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0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/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0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/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/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0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/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0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/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0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/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0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/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0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/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0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/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1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/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0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/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0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/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/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0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/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0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/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0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/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0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/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0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/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1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0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/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0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/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0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/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0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/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/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0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/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0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/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0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/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0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/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514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2023-06-16T17:23:53Z</cp:lastPrinted>
  <dcterms:created xsi:type="dcterms:W3CDTF">2015-06-05T18:19:34Z</dcterms:created>
  <dcterms:modified xsi:type="dcterms:W3CDTF">2023-06-16T17:29:02Z</dcterms:modified>
</cp:coreProperties>
</file>